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BC538941-EEA3-4149-9701-502F1ACE05B8}"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<sst xmlns="http://schemas.openxmlformats.org/spreadsheetml/2006/main" count="24529" uniqueCount="2532">
  <si>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</si>
  <si>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</si>
  <si>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</si>
  <si>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</si>
  <si>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</si>
  <si>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</si>
  <si>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</si>
  <si>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</si>
  <si>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</si>
  <si>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</si>
  <si>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</si>
  <si>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</si>
  <si>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</si>
  <si>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</si>
  <si>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</si>
  <si>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</si>
  <si>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</si>
  <si>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</si>
  <si>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</si>
  <si>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</si>
  <si>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</si>
  <si>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</si>
  <si>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</si>
  <si>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</si>
  <si>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</si>
  <si>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</si>
  <si>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</si>
  <si>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</si>
  <si>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</si>
  <si>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</si>
  <si>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</si>
  <si>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</si>
  <si>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</si>
  <si>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</si>
  <si>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</si>
  <si>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</si>
  <si>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</si>
  <si>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</si>
  <si>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</si>
  <si>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</si>
  <si>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</si>
  <si>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</si>
  <si>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</si>
  <si>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</si>
  <si>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</si>
  <si>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</si>
  <si>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</si>
  <si>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</si>
  <si>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</si>
  <si>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</si>
  <si>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</si>
  <si>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</si>
  <si>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</si>
  <si>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</si>
  <si>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</si>
  <si>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</si>
  <si>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</si>
  <si>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</si>
  <si>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</si>
  <si>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</si>
  <si>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</si>
  <si>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</si>
  <si>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</si>
  <si>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</si>
  <si>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</si>
  <si>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</si>
  <si>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</si>
  <si>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</si>
  <si>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</si>
  <si>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</si>
  <si>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</si>
  <si>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</si>
  <si>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</si>
  <si>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</si>
  <si>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</si>
  <si>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</si>
  <si>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</si>
  <si>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</si>
  <si>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</si>
  <si>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</si>
  <si>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</si>
  <si>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</si>
  <si>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</si>
  <si>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</si>
  <si>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</si>
  <si>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</si>
  <si>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</si>
  <si>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</si>
  <si>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</si>
  <si>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</si>
  <si>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</si>
  <si>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</si>
  <si>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</si>
  <si>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</si>
  <si>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</si>
  <si>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</si>
  <si>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</si>
  <si>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</si>
  <si>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</si>
  <si>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</si>
  <si>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</si>
  <si>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</si>
  <si>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</si>
  <si>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</si>
  <si>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</si>
  <si>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</si>
  <si>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</si>
  <si>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</si>
  <si>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</si>
  <si>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</si>
  <si>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</si>
  <si>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</si>
  <si>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</si>
  <si>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</si>
  <si>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</si>
  <si>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</si>
  <si>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</si>
  <si>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</si>
  <si>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</si>
  <si>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</si>
  <si>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</si>
  <si>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</si>
  <si>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</si>
  <si>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</si>
  <si>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</si>
  <si>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</si>
  <si>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</si>
  <si>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</si>
  <si>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</si>
  <si>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</si>
  <si>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</si>
  <si>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</si>
  <si>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</si>
  <si>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</si>
  <si>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</si>
  <si>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</si>
  <si>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</si>
  <si>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</si>
  <si>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</si>
  <si>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</si>
  <si>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</si>
  <si>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</si>
  <si>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</si>
  <si>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</si>
  <si>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</si>
  <si>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</si>
  <si>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</si>
  <si>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</si>
  <si>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</si>
  <si>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</si>
  <si>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</si>
  <si>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</si>
  <si>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</si>
  <si>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</si>
  <si>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</si>
  <si>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</si>
  <si>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</si>
  <si>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</si>
  <si>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</si>
  <si>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</si>
  <si>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</si>
  <si>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</si>
  <si>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</si>
  <si>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</si>
  <si>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</si>
  <si>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</si>
  <si>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</si>
  <si>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</si>
  <si>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</si>
  <si>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</si>
  <si>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</si>
  <si>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</si>
  <si>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</si>
  <si>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</si>
  <si>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</si>
  <si>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</si>
  <si>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</si>
  <si>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</si>
  <si>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</si>
  <si>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</si>
  <si>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</si>
  <si>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</si>
  <si>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</si>
  <si>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</si>
  <si>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</si>
  <si>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</si>
  <si>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</si>
  <si>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</si>
  <si>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</si>
  <si>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</si>
  <si>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</si>
  <si>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</si>
  <si>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</si>
  <si>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</si>
  <si>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</si>
  <si>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</si>
  <si>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</si>
  <si>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</si>
  <si>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</si>
  <si>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</si>
  <si>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</si>
  <si>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</si>
  <si>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</si>
  <si>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</si>
  <si>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</si>
  <si>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</si>
  <si>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</si>
  <si>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</si>
  <si>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</si>
  <si>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</si>
  <si>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</si>
  <si>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</si>
  <si>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</si>
  <si>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</si>
  <si>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</si>
  <si>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</si>
  <si>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</si>
  <si>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</si>
  <si>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</si>
  <si>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</si>
  <si>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</si>
  <si>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</si>
  <si>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</si>
  <si>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</si>
  <si>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</si>
  <si>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</si>
  <si>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</si>
  <si>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</si>
  <si>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</si>
  <si>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</si>
  <si>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</si>
  <si>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</si>
  <si>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</si>
  <si>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</si>
  <si>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</si>
  <si>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</si>
  <si>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</si>
  <si>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</si>
  <si>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</si>
  <si>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</si>
  <si>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</si>
  <si>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</si>
  <si>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</si>
  <si>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</si>
  <si>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</si>
  <si>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</si>
  <si>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</si>
  <si>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</si>
  <si>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</si>
  <si>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</si>
  <si>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</si>
  <si>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</si>
  <si>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</si>
  <si>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</si>
  <si>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</si>
  <si>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</si>
  <si>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</si>
  <si>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</si>
  <si>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</si>
  <si>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</si>
  <si>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</si>
  <si>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</si>
  <si>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</si>
  <si>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</si>
  <si>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</si>
  <si>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</si>
  <si>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</si>
  <si>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</si>
  <si>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</si>
  <si>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</si>
  <si>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</si>
  <si>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</si>
  <si>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</si>
  <si>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</si>
  <si>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</si>
  <si>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</si>
  <si>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</si>
  <si>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</si>
  <si>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</si>
  <si>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</si>
  <si>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</si>
  <si>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</si>
  <si>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</si>
  <si>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</si>
  <si>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</si>
  <si>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</si>
  <si>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</si>
  <si>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</si>
  <si>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</si>
  <si>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</si>
  <si>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</si>
  <si>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</si>
  <si>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</si>
  <si>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</si>
  <si>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</si>
  <si>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</si>
  <si>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</si>
  <si>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</si>
  <si>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</si>
  <si>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</si>
  <si>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</si>
  <si>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</si>
  <si>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</si>
  <si>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</si>
  <si>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</si>
  <si>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</si>
  <si>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</si>
  <si>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</si>
  <si>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</si>
  <si>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</si>
  <si>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</si>
  <si>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</si>
  <si>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</si>
  <si>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</si>
  <si>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</si>
  <si>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</si>
  <si>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</si>
  <si>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</si>
  <si>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</si>
  <si>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</si>
  <si>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</si>
  <si>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</si>
  <si>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</si>
  <si>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</si>
  <si>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</si>
  <si>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</si>
  <si>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</si>
  <si>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</si>
  <si>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</si>
  <si>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</si>
  <si>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</si>
  <si>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</si>
  <si>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</si>
  <si>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</si>
  <si>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</si>
  <si>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</si>
  <si>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</si>
  <si>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</si>
  <si>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</si>
  <si>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</si>
  <si>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</si>
  <si>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</si>
  <si>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</si>
  <si>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</si>
  <si>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</si>
  <si>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</si>
  <si>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</si>
  <si>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</si>
  <si>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</si>
  <si>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</si>
  <si>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</si>
  <si>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</si>
  <si>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</si>
  <si>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</si>
  <si>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</si>
  <si>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</si>
  <si>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</si>
  <si>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</si>
  <si>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</si>
  <si>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</si>
  <si>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</si>
  <si>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</si>
  <si>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</si>
  <si>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</si>
  <si>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</si>
  <si>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</si>
  <si>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</si>
  <si>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</si>
  <si>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</si>
  <si>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</si>
  <si>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</si>
  <si>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</si>
  <si>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</si>
  <si>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</si>
  <si>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</si>
  <si>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</si>
  <si>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</si>
  <si>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</si>
  <si>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</si>
  <si>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</si>
  <si>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</si>
  <si>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</si>
  <si>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</si>
  <si>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</si>
  <si>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</si>
  <si>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</si>
  <si>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</si>
  <si>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</si>
  <si>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</si>
  <si>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</si>
  <si>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</si>
  <si>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</si>
  <si>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</si>
  <si>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</si>
  <si>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</si>
  <si>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</si>
  <si>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</si>
  <si>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</si>
  <si>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</si>
  <si>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</si>
  <si>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</si>
  <si>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</si>
  <si>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</si>
  <si>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</si>
  <si>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</si>
  <si>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</si>
  <si>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</si>
  <si>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</si>
  <si>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</si>
  <si>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</si>
  <si>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</si>
  <si>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</si>
  <si>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</si>
  <si>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</si>
  <si>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</si>
  <si>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</si>
  <si>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</si>
  <si>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</si>
  <si>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</si>
  <si>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</si>
  <si>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</si>
  <si>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</si>
  <si>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</si>
  <si>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</si>
  <si>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</si>
  <si>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</si>
  <si>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</si>
  <si>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</si>
  <si>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</si>
  <si>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</si>
  <si>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</si>
  <si>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</si>
  <si>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</si>
  <si>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</si>
  <si>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</si>
  <si>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</si>
  <si>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</si>
  <si>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</si>
  <si>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</si>
  <si>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</si>
  <si>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</si>
  <si>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</si>
  <si>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</si>
  <si>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</si>
  <si>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</si>
  <si>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</si>
  <si>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</si>
  <si>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</si>
  <si>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</si>
  <si>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</si>
  <si>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</si>
  <si>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</si>
  <si>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</si>
  <si>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</si>
  <si>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</si>
  <si>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</si>
  <si>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</si>
  <si>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</si>
  <si>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</si>
  <si>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</si>
  <si>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</si>
  <si>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</si>
  <si>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</si>
  <si>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</si>
  <si>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</si>
  <si>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</si>
  <si>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</si>
  <si>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</si>
  <si>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</si>
  <si>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</si>
  <si>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</si>
  <si>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</si>
  <si>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</si>
  <si>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</si>
  <si>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</si>
  <si>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</si>
  <si>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</si>
  <si>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</si>
  <si>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</si>
  <si>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</si>
  <si>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</si>
  <si>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</si>
  <si>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</si>
  <si>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</si>
  <si>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</si>
  <si>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</si>
  <si>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</si>
  <si>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</si>
  <si>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</si>
  <si>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</si>
  <si>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</si>
  <si>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</si>
  <si>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</si>
  <si>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</si>
  <si>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</si>
  <si>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</si>
  <si>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</si>
  <si>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</si>
  <si>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</si>
  <si>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</si>
  <si>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</si>
  <si>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</si>
  <si>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</si>
  <si>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</si>
  <si>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</si>
  <si>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</si>
  <si>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</si>
  <si>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</si>
  <si>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</si>
  <si>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</si>
  <si>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</si>
  <si>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</si>
  <si>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</si>
  <si>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</si>
  <si>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</si>
  <si>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</si>
  <si>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</si>
  <si>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</si>
  <si>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</si>
  <si>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</si>
  <si>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</si>
  <si>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</si>
  <si>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</si>
  <si>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</si>
  <si>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</si>
  <si>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</si>
  <si>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</si>
  <si>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</si>
  <si>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</si>
  <si>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</si>
  <si>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</si>
  <si>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</si>
  <si>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</si>
  <si>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</si>
  <si>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</si>
  <si>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</si>
  <si>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</si>
  <si>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</si>
  <si>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</si>
  <si>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</si>
  <si>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</si>
  <si>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</si>
  <si>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</si>
  <si>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</si>
  <si>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</si>
  <si>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</si>
  <si>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</si>
  <si>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</si>
  <si>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</si>
  <si>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</si>
  <si>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</si>
  <si>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</si>
  <si>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</si>
  <si>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</si>
  <si>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</si>
  <si>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</si>
  <si>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</si>
  <si>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</si>
  <si>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</si>
  <si>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</si>
  <si>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</si>
  <si>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</si>
  <si>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</si>
  <si>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</si>
  <si>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</si>
  <si>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</si>
  <si>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</si>
  <si>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</si>
  <si>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</si>
  <si>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</si>
  <si>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</si>
  <si>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</si>
  <si>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</si>
  <si>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</si>
  <si>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</si>
  <si>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</si>
  <si>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</si>
  <si>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</si>
  <si>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</si>
  <si>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</si>
  <si>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</si>
  <si>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</si>
  <si>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</si>
  <si>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</si>
  <si>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</si>
  <si>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</si>
  <si>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</si>
  <si>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</si>
  <si>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</si>
  <si>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</si>
  <si>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</si>
  <si>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</si>
  <si>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</si>
  <si>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</si>
  <si>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</si>
  <si>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</si>
  <si>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</si>
  <si>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</si>
  <si>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</si>
  <si>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</si>
  <si>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</si>
  <si>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</si>
  <si>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</si>
  <si>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</si>
  <si>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</si>
  <si>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</si>
  <si>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</si>
  <si>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</si>
  <si>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</si>
  <si>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</si>
  <si>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</si>
  <si>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</si>
  <si>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</si>
  <si>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</si>
  <si>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</si>
  <si>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</si>
  <si>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</si>
  <si>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</si>
  <si>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</si>
  <si>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</si>
  <si>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</si>
  <si>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</si>
  <si>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</si>
  <si>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</si>
  <si>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</si>
  <si>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</si>
  <si>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</si>
  <si>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</si>
  <si>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</si>
  <si>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</si>
  <si>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</si>
  <si>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</si>
  <si>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</si>
  <si>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</si>
  <si>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</si>
  <si>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</si>
  <si>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</si>
  <si>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</si>
  <si>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</si>
  <si>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</si>
  <si>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</si>
  <si>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</si>
  <si>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</si>
  <si>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</si>
  <si>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</si>
  <si>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</si>
  <si>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</si>
  <si>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</si>
  <si>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</si>
  <si>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</si>
  <si>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</si>
  <si>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</si>
  <si>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</si>
  <si>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</si>
  <si>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</si>
  <si>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</si>
  <si>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</si>
  <si>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</si>
  <si>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</si>
  <si>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</si>
  <si>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</si>
  <si>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</si>
  <si>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</si>
  <si>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</si>
  <si>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</si>
  <si>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</si>
  <si>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</si>
  <si>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</si>
  <si>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</si>
  <si>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</si>
  <si>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</si>
  <si>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</si>
  <si>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</si>
  <si>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</si>
  <si>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</si>
  <si>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</si>
  <si>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</si>
  <si>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</si>
  <si>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</si>
  <si>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</si>
  <si>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</si>
  <si>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</si>
  <si>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</si>
  <si>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</si>
  <si>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</si>
  <si>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</si>
  <si>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</si>
  <si>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</si>
  <si>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</si>
  <si>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</si>
  <si>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</si>
  <si>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</si>
  <si>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</si>
  <si>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</si>
  <si>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</si>
  <si>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</si>
  <si>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</si>
  <si>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</si>
  <si>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</si>
  <si>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</si>
  <si>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</si>
  <si>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</si>
  <si>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</si>
  <si>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</si>
  <si>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</si>
  <si>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</si>
  <si>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</si>
  <si>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</si>
  <si>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</si>
  <si>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</si>
  <si>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</si>
  <si>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</si>
  <si>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</si>
  <si>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</si>
  <si>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</si>
  <si>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</si>
  <si>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</si>
  <si>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</si>
  <si>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</si>
  <si>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</si>
  <si>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</si>
  <si>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</si>
  <si>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</si>
  <si>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</si>
  <si>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</si>
  <si>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</si>
  <si>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</si>
  <si>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</si>
  <si>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</si>
  <si>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</si>
  <si>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</si>
  <si>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</si>
  <si>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</si>
  <si>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</si>
  <si>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</si>
  <si>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</si>
  <si>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</si>
  <si>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</si>
  <si>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</si>
  <si>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</si>
  <si>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</si>
  <si>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</si>
  <si>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</si>
  <si>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</si>
  <si>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</si>
  <si>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</si>
  <si>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</si>
  <si>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</si>
  <si>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</si>
  <si>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</si>
  <si>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</si>
  <si>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</si>
  <si>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</si>
  <si>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</si>
  <si>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</si>
  <si>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</si>
  <si>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</si>
  <si>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</si>
  <si>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</si>
  <si>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</si>
  <si>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</si>
  <si>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</si>
  <si>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</si>
  <si>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</si>
  <si>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</si>
  <si>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</si>
  <si>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</si>
  <si>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</si>
  <si>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</si>
  <si>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</si>
  <si>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</si>
  <si>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</si>
  <si>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</si>
  <si>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</si>
  <si>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</si>
  <si>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</si>
  <si>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</si>
  <si>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</si>
  <si>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</si>
  <si>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</si>
  <si>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</si>
  <si>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</si>
  <si>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</si>
  <si>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</si>
  <si>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</si>
  <si>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</si>
  <si>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</si>
  <si>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</si>
  <si>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</si>
  <si>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</si>
  <si>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</si>
  <si>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</si>
  <si>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</si>
  <si>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</si>
  <si>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</si>
  <si>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</si>
  <si>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</si>
  <si>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</si>
  <si>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</si>
  <si>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</si>
  <si>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</si>
  <si>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</si>
  <si>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</si>
  <si>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</si>
  <si>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</si>
  <si>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</si>
  <si>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</si>
  <si>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</si>
  <si>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</si>
  <si>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</si>
  <si>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</si>
  <si>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</si>
  <si>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</si>
  <si>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</si>
  <si>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</si>
  <si>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</si>
  <si>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</si>
  <si>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</si>
  <si>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</si>
  <si>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</si>
  <si>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</si>
  <si>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</si>
  <si>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</si>
  <si>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</si>
  <si>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</si>
  <si>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</si>
  <si>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</si>
  <si>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</si>
  <si>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</si>
  <si>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</si>
  <si>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</si>
  <si>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</si>
  <si>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</si>
  <si>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</si>
  <si>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</si>
  <si>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</si>
  <si>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</si>
  <si>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</si>
  <si>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</si>
  <si>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</si>
  <si>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</si>
  <si>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</si>
  <si>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</si>
  <si>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</si>
  <si>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</si>
  <si>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</si>
  <si>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</si>
  <si>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</si>
  <si>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</si>
  <si>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</si>
  <si>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</si>
  <si>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</si>
  <si>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</si>
  <si>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</si>
  <si>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</si>
  <si>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</si>
  <si>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</si>
  <si>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</si>
  <si>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</si>
  <si>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</si>
  <si>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</si>
  <si>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</si>
  <si>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</si>
  <si>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</si>
  <si>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</si>
  <si>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</si>
  <si>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</si>
  <si>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</si>
  <si>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</si>
  <si>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</si>
  <si>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</si>
  <si>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</si>
  <si>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</si>
  <si>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</si>
  <si>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</si>
  <si>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</si>
  <si>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</si>
  <si>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</si>
  <si>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</si>
  <si>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</si>
  <si>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</si>
  <si>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</si>
  <si>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</si>
  <si>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</si>
  <si>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</si>
  <si>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</si>
  <si>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</si>
  <si>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</si>
  <si>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</si>
  <si>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</si>
  <si>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</si>
  <si>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</si>
  <si>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</si>
  <si>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</si>
  <si>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</si>
  <si>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</si>
  <si>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</si>
  <si>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</si>
  <si>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</si>
  <si>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</si>
  <si>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</si>
  <si>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</si>
  <si>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</si>
  <si>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</si>
  <si>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</si>
  <si>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</si>
  <si>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</si>
  <si>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</si>
  <si>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</si>
  <si>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</si>
  <si>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</si>
  <si>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</si>
  <si>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</si>
  <si>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</si>
  <si>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</si>
  <si>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</si>
  <si>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</si>
  <si>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</si>
  <si>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</si>
  <si>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</si>
  <si>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</si>
  <si>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</si>
  <si>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</si>
  <si>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</si>
  <si>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</si>
  <si>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</si>
  <si>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</si>
  <si>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</si>
  <si>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</si>
  <si>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</si>
  <si>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</si>
  <si>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</si>
  <si>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</si>
  <si>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</si>
  <si>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</si>
  <si>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</si>
  <si>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</si>
  <si>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</si>
  <si>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</si>
  <si>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</si>
  <si>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</si>
  <si>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</si>
  <si>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</si>
  <si>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</si>
  <si>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</si>
  <si>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</si>
  <si>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</si>
  <si>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</si>
  <si>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</si>
  <si>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</si>
  <si>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</si>
  <si>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</si>
  <si>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</si>
  <si>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</si>
  <si>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</si>
  <si>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</si>
  <si>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</si>
  <si>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</si>
  <si>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</si>
  <si>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</si>
  <si>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</si>
  <si>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</si>
  <si>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</si>
  <si>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</si>
  <si>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</si>
  <si>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</si>
  <si>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</si>
  <si>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</si>
  <si>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</si>
  <si>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</si>
  <si>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</si>
  <si>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</si>
  <si>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</si>
  <si>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</si>
  <si>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</si>
  <si>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</si>
  <si>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</si>
  <si>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</si>
  <si>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</si>
  <si>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</si>
  <si>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</si>
  <si>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</si>
  <si>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</si>
  <si>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</si>
  <si>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</si>
  <si>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</si>
  <si>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</si>
  <si>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</si>
  <si>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</si>
  <si>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</si>
  <si>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</si>
  <si>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</si>
  <si>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</si>
  <si>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</si>
  <si>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</si>
  <si>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</si>
  <si>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</si>
  <si>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</si>
  <si>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</si>
  <si>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</si>
  <si>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</si>
  <si>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</si>
  <si>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</si>
  <si>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</si>
  <si>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</si>
  <si>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</si>
  <si>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</si>
  <si>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</si>
  <si>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</si>
  <si>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</si>
  <si>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</si>
  <si>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</si>
  <si>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</si>
  <si>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</si>
  <si>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</si>
  <si>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</si>
  <si>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</si>
  <si>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</si>
  <si>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</si>
  <si>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</si>
  <si>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</si>
  <si>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</si>
  <si>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</si>
  <si>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</si>
  <si>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</si>
  <si>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</si>
  <si>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</si>
  <si>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</si>
  <si>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</si>
  <si>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</si>
  <si>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</si>
  <si>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</si>
  <si>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</si>
  <si>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</si>
  <si>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</si>
  <si>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</si>
  <si>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</si>
  <si>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</si>
  <si>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</si>
  <si>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</si>
  <si>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</si>
  <si>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</si>
  <si>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</si>
  <si>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</si>
  <si>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</si>
  <si>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</si>
  <si>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</si>
  <si>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</si>
  <si>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</si>
  <si>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</si>
  <si>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</si>
  <si>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</si>
  <si>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</si>
  <si>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</si>
  <si>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</si>
  <si>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</si>
  <si>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</si>
  <si>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</si>
  <si>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</si>
  <si>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</si>
  <si>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</si>
  <si>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</si>
  <si>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</si>
  <si>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</si>
  <si>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</si>
  <si>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</si>
  <si>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</si>
  <si>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</si>
  <si>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</si>
  <si>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</si>
  <si>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</si>
  <si>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</si>
  <si>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</si>
  <si>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</si>
  <si>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</si>
  <si>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</si>
  <si>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</si>
  <si>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</si>
  <si>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</si>
  <si>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</si>
  <si>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</si>
  <si>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</si>
  <si>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</si>
  <si>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</si>
  <si>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</si>
  <si>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</si>
  <si>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</si>
  <si>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</si>
  <si>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</si>
  <si>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</si>
  <si>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</si>
  <si>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</si>
  <si>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</si>
  <si>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</si>
  <si>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</si>
  <si>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</si>
  <si>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</si>
  <si>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</si>
  <si>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</si>
  <si>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</si>
  <si>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</si>
  <si>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</si>
  <si>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</si>
  <si>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</si>
  <si>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</si>
  <si>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</si>
  <si>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</si>
  <si>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</si>
  <si>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</si>
  <si>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</si>
  <si>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</si>
  <si>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</si>
  <si>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</si>
  <si>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</si>
  <si>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</si>
  <si>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</si>
  <si>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</si>
  <si>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</si>
  <si>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</si>
  <si>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</si>
  <si>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</si>
  <si>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</si>
  <si>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</si>
  <si>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</si>
  <si>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</si>
  <si>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</si>
  <si>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</si>
  <si>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</si>
  <si>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</si>
  <si>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</si>
  <si>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</si>
  <si>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</si>
  <si>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</si>
  <si>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</si>
  <si>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</si>
  <si>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</si>
  <si>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</si>
  <si>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</si>
  <si>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</si>
  <si>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</si>
  <si>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</si>
  <si>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</si>
  <si>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</si>
  <si>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</si>
  <si>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</si>
  <si>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</si>
  <si>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</si>
  <si>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</si>
  <si>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</si>
  <si>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</si>
  <si>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</si>
  <si>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</si>
  <si>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</si>
  <si>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</si>
  <si>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</si>
  <si>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</si>
  <si>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</si>
  <si>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</si>
  <si>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</si>
  <si>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</si>
  <si>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</si>
  <si>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</si>
  <si>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</si>
  <si>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</si>
  <si>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</si>
  <si>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</si>
  <si>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</si>
  <si>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</si>
  <si>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</si>
  <si>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</si>
  <si>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</si>
  <si>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</si>
  <si>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</si>
  <si>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</si>
  <si>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</si>
  <si>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</si>
  <si>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</si>
  <si>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</si>
  <si>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</si>
  <si>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</si>
  <si>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</si>
  <si>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</si>
  <si>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</si>
  <si>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</si>
  <si>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</si>
  <si>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</si>
  <si>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</si>
  <si>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</si>
  <si>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</si>
  <si>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</si>
  <si>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</si>
  <si>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</si>
  <si>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</si>
  <si>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</si>
  <si>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</si>
  <si>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</si>
  <si>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</si>
  <si>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</si>
  <si>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</si>
  <si>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</si>
  <si>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</si>
  <si>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</si>
  <si>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</si>
  <si>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</si>
  <si>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</si>
  <si>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</si>
  <si>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</si>
  <si>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</si>
  <si>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</si>
  <si>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</si>
  <si>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</si>
  <si>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</si>
  <si>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</si>
  <si>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</si>
  <si>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</si>
  <si>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</si>
  <si>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</si>
  <si>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</si>
  <si>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</si>
  <si>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</si>
  <si>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</si>
  <si>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</si>
  <si>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</si>
  <si>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</si>
  <si>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</si>
  <si>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</si>
  <si>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</si>
  <si>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</si>
  <si>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</si>
  <si>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</si>
  <si>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</si>
  <si>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</si>
  <si>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</si>
  <si>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</si>
  <si>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</si>
  <si>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</si>
  <si>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</si>
  <si>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</si>
  <si>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</si>
  <si>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</si>
  <si>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</si>
  <si>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</si>
  <si>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</si>
  <si>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</si>
  <si>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</si>
  <si>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</si>
  <si>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</si>
  <si>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</si>
  <si>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</si>
  <si>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</si>
  <si>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</si>
  <si>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</si>
  <si>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</si>
  <si>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</si>
  <si>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</si>
  <si>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</si>
  <si>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</si>
  <si>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</si>
  <si>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</si>
  <si>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</si>
  <si>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</si>
  <si>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</si>
  <si>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</si>
  <si>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</si>
  <si>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</si>
  <si>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</si>
  <si>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</si>
  <si>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</si>
  <si>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</si>
  <si>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</si>
  <si>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</si>
  <si>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</si>
  <si>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</si>
  <si>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</si>
  <si>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</si>
  <si>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</si>
  <si>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</si>
  <si>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</si>
  <si>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</si>
  <si>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</si>
  <si>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</si>
  <si>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</si>
  <si>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</si>
  <si>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</si>
  <si>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</si>
  <si>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</si>
  <si>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</si>
  <si>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</si>
  <si>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</si>
  <si>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</si>
  <si>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</si>
  <si>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</si>
  <si>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</si>
  <si>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</si>
  <si>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</si>
  <si>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</si>
  <si>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</si>
  <si>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</si>
  <si>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</si>
  <si>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</si>
  <si>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</si>
  <si>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</si>
  <si>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</si>
  <si>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</si>
  <si>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</si>
  <si>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</si>
  <si>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</si>
  <si>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</si>
  <si>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</si>
  <si>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</si>
  <si>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</si>
  <si>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</si>
  <si>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</si>
  <si>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</si>
  <si>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</si>
  <si>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</si>
  <si>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</si>
  <si>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</si>
  <si>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</si>
  <si>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</si>
  <si>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</si>
  <si>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</si>
  <si>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</si>
  <si>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</si>
  <si>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</si>
  <si>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</si>
  <si>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</si>
  <si>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</si>
  <si>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</si>
  <si>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</si>
  <si>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</si>
  <si>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</si>
  <si>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</si>
  <si>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</si>
  <si>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</si>
  <si>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</si>
  <si>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</si>
  <si>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</si>
  <si>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</si>
  <si>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</si>
  <si>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</si>
  <si>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</si>
  <si>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</si>
  <si>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</si>
  <si>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</si>
  <si>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</si>
  <si>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</si>
  <si>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</si>
  <si>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</si>
  <si>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</si>
  <si>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</si>
  <si>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</si>
  <si>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</si>
  <si>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</si>
  <si>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</si>
  <si>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</si>
  <si>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</si>
  <si>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</si>
  <si>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</si>
  <si>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</si>
  <si>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</si>
  <si>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</si>
  <si>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</si>
  <si>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</si>
  <si>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</si>
  <si>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</si>
  <si>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</si>
  <si>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</si>
  <si>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</si>
  <si>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</si>
  <si>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</si>
  <si>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</si>
  <si>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</si>
  <si>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</si>
  <si>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</si>
  <si>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</si>
  <si>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</si>
  <si>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</si>
  <si>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</si>
  <si>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</si>
  <si>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</si>
  <si>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</si>
  <si>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</si>
  <si>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</si>
  <si>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</si>
  <si>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</si>
  <si>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</si>
  <si>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</si>
  <si>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</si>
  <si>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</si>
  <si>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</si>
  <si>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</si>
  <si>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</si>
  <si>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</si>
  <si>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</si>
  <si>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</si>
  <si>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</si>
  <si>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</si>
  <si>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</si>
  <si>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</si>
  <si>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</si>
  <si>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</si>
  <si>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</si>
  <si>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</si>
  <si>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</si>
  <si>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</si>
  <si>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</si>
  <si>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</si>
  <si>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</si>
  <si>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</si>
  <si>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</si>
  <si>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</si>
  <si>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</si>
  <si>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</si>
  <si>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</si>
  <si>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</si>
  <si>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</si>
  <si>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</si>
  <si>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</si>
  <si>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</si>
  <si>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</si>
  <si>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</si>
  <si>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</si>
  <si>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</si>
  <si>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</si>
  <si>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</si>
  <si>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</si>
  <si>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</si>
  <si>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</si>
  <si>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</si>
  <si>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</si>
  <si>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</si>
  <si>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</si>
  <si>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</si>
  <si>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</si>
  <si>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</si>
  <si>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</si>
  <si>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</si>
  <si>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</si>
  <si>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</si>
  <si>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</si>
  <si>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</si>
  <si>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</si>
  <si>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</si>
  <si>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</si>
  <si>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</si>
  <si>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</si>
  <si>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</si>
  <si>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</si>
  <si>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</si>
  <si>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</si>
  <si>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</si>
  <si>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</si>
  <si>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</si>
  <si>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</si>
  <si>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</si>
  <si>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</si>
  <si>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</si>
  <si>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</si>
  <si>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</si>
  <si>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</si>
  <si>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</si>
  <si>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</si>
  <si>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</si>
  <si>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</si>
  <si>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</si>
  <si>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</si>
  <si>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</si>
  <si>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</si>
  <si>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</si>
  <si>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</si>
  <si>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</si>
  <si>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</si>
  <si>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</si>
  <si>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</si>
  <si>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</si>
  <si>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</si>
  <si>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</si>
  <si>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</si>
  <si>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</si>
  <si>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</si>
  <si>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</si>
  <si>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</si>
  <si>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</si>
  <si>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</si>
  <si>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</si>
  <si>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</si>
  <si>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</si>
  <si>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</si>
  <si>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</si>
  <si>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</si>
  <si>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</si>
  <si>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</si>
  <si>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</si>
  <si>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</si>
  <si>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</si>
  <si>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</si>
  <si>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</si>
  <si>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</si>
  <si>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</si>
  <si>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</si>
  <si>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</si>
  <si>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</si>
  <si>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</si>
  <si>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</si>
  <si>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</si>
  <si>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</si>
  <si>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</si>
  <si>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</si>
  <si>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</si>
  <si>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</si>
  <si>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</si>
  <si>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</si>
  <si>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</si>
  <si>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</si>
  <si>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</si>
  <si>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</si>
  <si>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</si>
  <si>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</si>
  <si>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</si>
  <si>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</si>
  <si>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</si>
  <si>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</si>
  <si>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</si>
  <si>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</si>
  <si>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</si>
  <si>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</si>
  <si>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</si>
  <si>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</si>
  <si>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</si>
  <si>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</si>
  <si>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</si>
  <si>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</si>
  <si>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</si>
  <si>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</si>
  <si>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</si>
  <si>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</si>
  <si>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</si>
  <si>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</si>
  <si>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</si>
  <si>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</si>
  <si>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</si>
  <si>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</si>
  <si>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</si>
  <si>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</si>
  <si>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</si>
  <si>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</si>
  <si>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</si>
  <si>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</si>
  <si>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</si>
  <si>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</si>
  <si>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</si>
  <si>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</si>
  <si>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</si>
  <si>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</si>
  <si>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</si>
  <si>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</si>
  <si>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</si>
  <si>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</si>
  <si>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</si>
  <si>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</si>
  <si>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</si>
  <si>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</si>
  <si>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</si>
  <si>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</si>
  <si>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</si>
  <si>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</si>
  <si>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</si>
  <si>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</si>
  <si>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</si>
  <si>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</si>
  <si>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</si>
  <si>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</si>
  <si>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</si>
  <si>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</si>
  <si>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</si>
  <si>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</si>
  <si>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</si>
  <si>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</si>
  <si>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</si>
  <si>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</si>
  <si>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</si>
  <si>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</si>
  <si>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</si>
  <si>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</si>
  <si>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</si>
  <si>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</si>
  <si>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</si>
  <si>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</si>
  <si>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</si>
  <si>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</si>
  <si>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</si>
  <si>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</si>
  <si>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</si>
  <si>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</si>
  <si>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</si>
  <si>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</si>
  <si>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</si>
  <si>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</si>
  <si>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</si>
  <si>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</si>
  <si>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</si>
  <si>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</si>
  <si>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</si>
  <si>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</si>
  <si>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</si>
  <si>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</si>
  <si>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</si>
  <si>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</si>
  <si>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</si>
  <si>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</si>
  <si>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</si>
  <si>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</si>
  <si>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</si>
  <si>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</si>
  <si>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</si>
  <si>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</si>
  <si>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</si>
  <si>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</si>
  <si>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</si>
  <si>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</si>
  <si>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</si>
  <si>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</si>
  <si>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</si>
  <si>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</si>
  <si>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</si>
  <si>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</si>
  <si>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</si>
  <si>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</si>
  <si>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</si>
  <si>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</si>
  <si>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</si>
  <si>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</si>
  <si>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</si>
  <si>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</si>
  <si>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</si>
  <si>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</si>
  <si>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11221</t>
  </si>
  <si>
    <t>草加市</t>
  </si>
  <si>
    <t>11221_令和3年度</t>
  </si>
  <si>
    <t>11221_令和4年度</t>
  </si>
  <si>
    <t>11214</t>
  </si>
  <si>
    <t>春日部市</t>
  </si>
  <si>
    <t>11214_令和3年度</t>
  </si>
  <si>
    <t>11214_令和4年度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</si>
  <si>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</si>
  <si>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</si>
  <si>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</si>
  <si>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</si>
  <si>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</si>
  <si>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</si>
  <si>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</si>
  <si>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</si>
  <si>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</si>
  <si>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</si>
  <si>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</si>
  <si>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</si>
  <si>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</si>
  <si>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</si>
  <si>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</si>
  <si>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</si>
  <si>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</si>
  <si>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11100</t>
  </si>
  <si>
    <t>さいたま市</t>
  </si>
  <si>
    <t>11100_令和3年度</t>
  </si>
  <si>
    <t>11100_令和4年度</t>
  </si>
  <si>
    <t>11203</t>
  </si>
  <si>
    <t>川口市</t>
  </si>
  <si>
    <t>11203_令和3年度</t>
  </si>
  <si>
    <t>11203_令和4年度</t>
  </si>
  <si>
    <t>11239</t>
  </si>
  <si>
    <t>坂戸市</t>
  </si>
  <si>
    <t>11239_令和3年度</t>
  </si>
  <si>
    <t>11239_令和4年度</t>
  </si>
  <si>
    <t>11201</t>
  </si>
  <si>
    <t>川越市</t>
  </si>
  <si>
    <t>11201_令和3年度</t>
  </si>
  <si>
    <t>11201_令和4年度</t>
  </si>
  <si>
    <t>11208</t>
  </si>
  <si>
    <t>所沢市</t>
  </si>
  <si>
    <t>11208_令和3年度</t>
  </si>
  <si>
    <t>11208_令和4年度</t>
  </si>
  <si>
    <t>11222</t>
  </si>
  <si>
    <t>越谷市</t>
  </si>
  <si>
    <t>11222_令和3年度</t>
  </si>
  <si>
    <t>11222_令和4年度</t>
  </si>
  <si>
    <t>11209</t>
  </si>
  <si>
    <t>飯能市</t>
  </si>
  <si>
    <t>11209_令和3年度</t>
  </si>
  <si>
    <t>11209_令和4年度</t>
  </si>
  <si>
    <t>11211</t>
  </si>
  <si>
    <t>本庄市</t>
  </si>
  <si>
    <t>11211_令和3年度</t>
  </si>
  <si>
    <t>11211_令和4年度</t>
  </si>
  <si>
    <t>11228</t>
  </si>
  <si>
    <t>志木市</t>
  </si>
  <si>
    <t>11228_令和3年度</t>
  </si>
  <si>
    <t>11228_令和4年度</t>
  </si>
  <si>
    <t>11223</t>
  </si>
  <si>
    <t>蕨市</t>
  </si>
  <si>
    <t>11223_令和3年度</t>
  </si>
  <si>
    <t>11223_令和4年度</t>
  </si>
  <si>
    <t>11231</t>
  </si>
  <si>
    <t>桶川市</t>
  </si>
  <si>
    <t>11231_令和3年度</t>
  </si>
  <si>
    <t>11231_令和4年度</t>
  </si>
  <si>
    <t>11230</t>
  </si>
  <si>
    <t>新座市</t>
  </si>
  <si>
    <t>11230_令和3年度</t>
  </si>
  <si>
    <t>11230_令和4年度</t>
  </si>
  <si>
    <t>11245</t>
  </si>
  <si>
    <t>ふじみ野市</t>
  </si>
  <si>
    <t>11245_令和3年度</t>
  </si>
  <si>
    <t>11245_令和4年度</t>
  </si>
  <si>
    <t>11235</t>
  </si>
  <si>
    <t>富士見市</t>
  </si>
  <si>
    <t>11235_令和3年度</t>
  </si>
  <si>
    <t>11235_令和4年度</t>
  </si>
  <si>
    <t>11210</t>
  </si>
  <si>
    <t>加須市</t>
  </si>
  <si>
    <t>11210_令和3年度</t>
  </si>
  <si>
    <t>11210_令和4年度</t>
  </si>
  <si>
    <t>11363</t>
  </si>
  <si>
    <t>長瀞町</t>
  </si>
  <si>
    <t>11363_令和3年度</t>
  </si>
  <si>
    <t>11363_令和4年度</t>
  </si>
  <si>
    <t>11326</t>
  </si>
  <si>
    <t>毛呂山町</t>
  </si>
  <si>
    <t>11326_令和3年度</t>
  </si>
  <si>
    <t>11326_令和4年度</t>
  </si>
  <si>
    <t>11408</t>
  </si>
  <si>
    <t>寄居町</t>
  </si>
  <si>
    <t>11408_令和3年度</t>
  </si>
  <si>
    <t>11408_令和4年度</t>
  </si>
  <si>
    <t>11346</t>
  </si>
  <si>
    <t>川島町</t>
  </si>
  <si>
    <t>11346_令和3年度</t>
  </si>
  <si>
    <t>11346_令和4年度</t>
  </si>
  <si>
    <t>11385</t>
  </si>
  <si>
    <t>上里町</t>
  </si>
  <si>
    <t>11385_令和3年度</t>
  </si>
  <si>
    <t>11385_令和4年度</t>
  </si>
  <si>
    <t>11217</t>
  </si>
  <si>
    <t>鴻巣市</t>
  </si>
  <si>
    <t>11217_令和3年度</t>
  </si>
  <si>
    <t>11217_令和4年度</t>
  </si>
  <si>
    <t>11362</t>
  </si>
  <si>
    <t>皆野町</t>
  </si>
  <si>
    <t>11362_令和3年度</t>
  </si>
  <si>
    <t>11362_令和4年度</t>
  </si>
  <si>
    <t>美里町</t>
  </si>
  <si>
    <t>11341</t>
  </si>
  <si>
    <t>滑川町</t>
  </si>
  <si>
    <t>11341_令和3年度</t>
  </si>
  <si>
    <t>11341_令和4年度</t>
  </si>
  <si>
    <t>11347</t>
  </si>
  <si>
    <t>吉見町</t>
  </si>
  <si>
    <t>11347_令和3年度</t>
  </si>
  <si>
    <t>11347_令和4年度</t>
  </si>
  <si>
    <t>11342</t>
  </si>
  <si>
    <t>嵐山町</t>
  </si>
  <si>
    <t>11342_令和3年度</t>
  </si>
  <si>
    <t>11342_令和4年度</t>
  </si>
  <si>
    <t>11361</t>
  </si>
  <si>
    <t>横瀬町</t>
  </si>
  <si>
    <t>11361_令和3年度</t>
  </si>
  <si>
    <t>11361_令和4年度</t>
  </si>
  <si>
    <t>11324</t>
  </si>
  <si>
    <t>三芳町</t>
  </si>
  <si>
    <t>11324_令和3年度</t>
  </si>
  <si>
    <t>11324_令和4年度</t>
  </si>
  <si>
    <t>11301</t>
  </si>
  <si>
    <t>伊奈町</t>
  </si>
  <si>
    <t>11301_令和3年度</t>
  </si>
  <si>
    <t>11301_令和4年度</t>
  </si>
  <si>
    <t>11243</t>
  </si>
  <si>
    <t>吉川市</t>
  </si>
  <si>
    <t>11243_令和3年度</t>
  </si>
  <si>
    <t>11243_令和4年度</t>
  </si>
  <si>
    <t>11241</t>
  </si>
  <si>
    <t>鶴ヶ島市</t>
  </si>
  <si>
    <t>11241_令和3年度</t>
  </si>
  <si>
    <t>11241_令和4年度</t>
  </si>
  <si>
    <t>11242</t>
  </si>
  <si>
    <t>日高市</t>
  </si>
  <si>
    <t>11242_令和3年度</t>
  </si>
  <si>
    <t>11242_令和4年度</t>
  </si>
  <si>
    <t>11464</t>
  </si>
  <si>
    <t>杉戸町</t>
  </si>
  <si>
    <t>11464_令和3年度</t>
  </si>
  <si>
    <t>11464_令和4年度</t>
  </si>
  <si>
    <t>11465</t>
  </si>
  <si>
    <t>松伏町</t>
  </si>
  <si>
    <t>11465_令和3年度</t>
  </si>
  <si>
    <t>11465_令和4年度</t>
  </si>
  <si>
    <t>11343</t>
  </si>
  <si>
    <t>小川町</t>
  </si>
  <si>
    <t>11343_令和3年度</t>
  </si>
  <si>
    <t>11343_令和4年度</t>
  </si>
  <si>
    <t>11369</t>
  </si>
  <si>
    <t>東秩父村</t>
  </si>
  <si>
    <t>11369_令和3年度</t>
  </si>
  <si>
    <t>11369_令和4年度</t>
  </si>
  <si>
    <t>11327</t>
  </si>
  <si>
    <t>越生町</t>
  </si>
  <si>
    <t>11327_令和3年度</t>
  </si>
  <si>
    <t>11327_令和4年度</t>
  </si>
  <si>
    <t>11381</t>
  </si>
  <si>
    <t>11381_令和3年度</t>
  </si>
  <si>
    <t>11381_令和4年度</t>
  </si>
  <si>
    <t>11365</t>
  </si>
  <si>
    <t>小鹿野町</t>
  </si>
  <si>
    <t>11365_令和3年度</t>
  </si>
  <si>
    <t>11365_令和4年度</t>
  </si>
  <si>
    <t>11349</t>
  </si>
  <si>
    <t>ときがわ町</t>
  </si>
  <si>
    <t>11349_令和3年度</t>
  </si>
  <si>
    <t>11349_令和4年度</t>
  </si>
  <si>
    <t>11219</t>
  </si>
  <si>
    <t>上尾市</t>
  </si>
  <si>
    <t>11219_令和3年度</t>
  </si>
  <si>
    <t>11219_令和4年度</t>
  </si>
  <si>
    <t>11202</t>
  </si>
  <si>
    <t>熊谷市</t>
  </si>
  <si>
    <t>11202_令和3年度</t>
  </si>
  <si>
    <t>11202_令和4年度</t>
  </si>
  <si>
    <t>11216</t>
  </si>
  <si>
    <t>羽生市</t>
  </si>
  <si>
    <t>11216_令和3年度</t>
  </si>
  <si>
    <t>11216_令和4年度</t>
  </si>
  <si>
    <t>11246</t>
  </si>
  <si>
    <t>白岡市</t>
  </si>
  <si>
    <t>11246_令和3年度</t>
  </si>
  <si>
    <t>11246_令和4年度</t>
  </si>
  <si>
    <t>11238</t>
  </si>
  <si>
    <t>蓮田市</t>
  </si>
  <si>
    <t>11238_令和3年度</t>
  </si>
  <si>
    <t>11238_令和4年度</t>
  </si>
  <si>
    <t>11207</t>
  </si>
  <si>
    <t>秩父市</t>
  </si>
  <si>
    <t>11207_令和3年度</t>
  </si>
  <si>
    <t>11207_令和4年度</t>
  </si>
  <si>
    <t>11348</t>
  </si>
  <si>
    <t>鳩山町</t>
  </si>
  <si>
    <t>11348_令和3年度</t>
  </si>
  <si>
    <t>11348_令和4年度</t>
  </si>
  <si>
    <t>11383</t>
  </si>
  <si>
    <t>神川町</t>
  </si>
  <si>
    <t>11383_令和3年度</t>
  </si>
  <si>
    <t>11383_令和4年度</t>
  </si>
  <si>
    <t>太子町</t>
  </si>
  <si>
    <t>03203_令和4年度</t>
  </si>
  <si>
    <t>03203</t>
  </si>
  <si>
    <t>大船渡市</t>
  </si>
  <si>
    <t>03203_令和3年度</t>
  </si>
  <si>
    <t>11240</t>
  </si>
  <si>
    <t>幸手市</t>
  </si>
  <si>
    <t>11240_令和3年度</t>
  </si>
  <si>
    <t>11240_令和4年度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</si>
  <si>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</si>
  <si>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</si>
  <si>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</si>
  <si>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</si>
  <si>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</si>
  <si>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</si>
  <si>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</si>
  <si>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</si>
  <si>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</si>
  <si>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</si>
  <si>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</si>
  <si>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</si>
  <si>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</si>
  <si>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</si>
  <si>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</si>
  <si>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</si>
  <si>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</si>
  <si>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</si>
  <si>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</si>
  <si>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</si>
  <si>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</si>
  <si>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</si>
  <si>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</si>
  <si>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</si>
  <si>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</si>
  <si>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</si>
  <si>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</si>
  <si>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</si>
  <si>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</si>
  <si>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</si>
  <si>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</si>
  <si>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</si>
  <si>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</si>
  <si>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</si>
  <si>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</si>
  <si>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</si>
  <si>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</si>
  <si>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</si>
  <si>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</si>
  <si>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</si>
  <si>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</si>
  <si>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</si>
  <si>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</si>
  <si>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</si>
  <si>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</si>
  <si>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</si>
  <si>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</si>
  <si>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</si>
  <si>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</si>
  <si>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</si>
  <si>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</si>
  <si>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</si>
  <si>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</si>
  <si>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</si>
  <si>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</si>
  <si>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</si>
  <si>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</si>
  <si>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</si>
  <si>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</si>
  <si>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</si>
  <si>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</si>
  <si>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</si>
  <si>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</si>
  <si>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</si>
  <si>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</si>
  <si>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</si>
  <si>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</si>
  <si>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</si>
  <si>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</si>
  <si>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</si>
  <si>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</si>
  <si>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</si>
  <si>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</si>
  <si>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</si>
  <si>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</si>
  <si>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</si>
  <si>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</si>
  <si>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</si>
  <si>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</si>
  <si>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</si>
  <si>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</si>
  <si>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</si>
  <si>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</si>
  <si>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</si>
  <si>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</si>
  <si>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</si>
  <si>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</si>
  <si>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</si>
  <si>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</si>
  <si>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</si>
  <si>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</si>
  <si>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</si>
  <si>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</si>
  <si>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</si>
  <si>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</si>
  <si>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</si>
  <si>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</si>
  <si>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</si>
  <si>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</si>
  <si>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</si>
  <si>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</si>
  <si>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</si>
  <si>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</si>
  <si>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</si>
  <si>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</si>
  <si>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</si>
  <si>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</si>
  <si>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</si>
  <si>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</si>
  <si>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</si>
  <si>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</si>
  <si>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</si>
  <si>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</si>
  <si>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</si>
  <si>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</si>
  <si>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</si>
  <si>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</si>
  <si>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</si>
  <si>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</si>
  <si>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</si>
  <si>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</si>
  <si>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</si>
  <si>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</si>
  <si>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</si>
  <si>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</si>
  <si>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</si>
  <si>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</si>
  <si>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</si>
  <si>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</si>
  <si>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</si>
  <si>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</si>
  <si>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</si>
  <si>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</si>
  <si>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</si>
  <si>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</si>
  <si>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</si>
  <si>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</si>
  <si>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</si>
  <si>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</si>
  <si>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</si>
  <si>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</si>
  <si>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</si>
  <si>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</si>
  <si>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</si>
  <si>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</si>
  <si>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</si>
  <si>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</si>
  <si>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</si>
  <si>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</si>
  <si>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</si>
  <si>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</si>
  <si>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</si>
  <si>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</si>
  <si>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</si>
  <si>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</si>
  <si>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</si>
  <si>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</si>
  <si>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</si>
  <si>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</si>
  <si>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</si>
  <si>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</si>
  <si>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</si>
  <si>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</si>
  <si>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</si>
  <si>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</si>
  <si>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</si>
  <si>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</si>
  <si>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</si>
  <si>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</si>
  <si>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</si>
  <si>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</si>
  <si>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</si>
  <si>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</si>
  <si>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</si>
  <si>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</si>
  <si>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</si>
  <si>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</si>
  <si>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</si>
  <si>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</si>
  <si>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</si>
  <si>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</si>
  <si>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</si>
  <si>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</si>
  <si>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</si>
  <si>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</si>
  <si>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</si>
  <si>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</si>
  <si>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</si>
  <si>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</si>
  <si>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</si>
  <si>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</si>
  <si>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</si>
  <si>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</si>
  <si>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</si>
  <si>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</si>
  <si>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</si>
  <si>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</si>
  <si>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</si>
  <si>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</si>
  <si>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</si>
  <si>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</si>
  <si>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</si>
  <si>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</si>
  <si>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</si>
  <si>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</si>
  <si>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</si>
  <si>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</si>
  <si>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</si>
  <si>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</si>
  <si>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</si>
  <si>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</si>
  <si>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</si>
  <si>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</si>
  <si>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</si>
  <si>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</si>
  <si>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</si>
  <si>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</si>
  <si>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</si>
  <si>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</si>
  <si>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</si>
  <si>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</si>
  <si>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</si>
  <si>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</si>
  <si>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</si>
  <si>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</si>
  <si>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</si>
  <si>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</si>
  <si>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</si>
  <si>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</si>
  <si>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</si>
  <si>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</si>
  <si>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</si>
  <si>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</si>
  <si>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</si>
  <si>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</si>
  <si>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</si>
  <si>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</si>
  <si>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</si>
  <si>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</si>
  <si>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</si>
  <si>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</si>
  <si>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</si>
  <si>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</si>
  <si>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</si>
  <si>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</si>
  <si>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</si>
  <si>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</si>
  <si>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</si>
  <si>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</si>
  <si>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</si>
  <si>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</si>
  <si>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</si>
  <si>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</si>
  <si>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</si>
  <si>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</si>
  <si>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</si>
  <si>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</si>
  <si>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</si>
  <si>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</si>
  <si>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</si>
  <si>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</si>
  <si>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</si>
  <si>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</si>
  <si>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</si>
  <si>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</si>
  <si>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</si>
  <si>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</si>
  <si>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</si>
  <si>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</si>
  <si>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</si>
  <si>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</si>
  <si>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</si>
  <si>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</si>
  <si>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</si>
  <si>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</si>
  <si>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</si>
  <si>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</si>
  <si>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</si>
  <si>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</si>
  <si>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</si>
  <si>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</si>
  <si>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</si>
  <si>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</si>
  <si>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</si>
  <si>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</si>
  <si>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</si>
  <si>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</si>
  <si>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</si>
  <si>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</si>
  <si>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</si>
  <si>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</si>
  <si>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</si>
  <si>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</si>
  <si>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</si>
  <si>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</si>
  <si>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</si>
  <si>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</si>
  <si>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</si>
  <si>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</si>
  <si>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</si>
  <si>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</si>
  <si>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</si>
  <si>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</si>
  <si>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</si>
  <si>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</si>
  <si>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</si>
  <si>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</si>
  <si>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</si>
  <si>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</si>
  <si>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</si>
  <si>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</si>
  <si>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</si>
  <si>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</si>
  <si>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</si>
  <si>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</si>
  <si>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</si>
  <si>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</si>
  <si>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</si>
  <si>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</si>
  <si>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</si>
  <si>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</si>
  <si>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</si>
  <si>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</si>
  <si>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</si>
  <si>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</si>
  <si>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</si>
  <si>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</si>
  <si>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</si>
  <si>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</si>
  <si>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</si>
  <si>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</si>
  <si>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</si>
  <si>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</si>
  <si>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</si>
  <si>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</si>
  <si>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</si>
  <si>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</si>
  <si>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</si>
  <si>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</si>
  <si>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</si>
  <si>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</si>
  <si>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</si>
  <si>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</si>
  <si>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</si>
  <si>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</si>
  <si>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</si>
  <si>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</si>
  <si>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</si>
  <si>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</si>
  <si>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</si>
  <si>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</si>
  <si>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</si>
  <si>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</si>
  <si>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</si>
  <si>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</si>
  <si>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</si>
  <si>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</si>
  <si>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</si>
  <si>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</si>
  <si>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</si>
  <si>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</si>
  <si>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</si>
  <si>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</si>
  <si>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</si>
  <si>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</si>
  <si>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</si>
  <si>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</si>
  <si>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</si>
  <si>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</si>
  <si>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</si>
  <si>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</si>
  <si>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</si>
  <si>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</si>
  <si>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</si>
  <si>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</si>
  <si>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</si>
  <si>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</si>
  <si>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</si>
  <si>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</si>
  <si>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</si>
  <si>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</si>
  <si>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</si>
  <si>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</si>
  <si>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</si>
  <si>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</si>
  <si>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</si>
  <si>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</si>
  <si>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</si>
  <si>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</si>
  <si>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</si>
  <si>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</si>
  <si>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</si>
  <si>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</si>
  <si>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</si>
  <si>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</si>
  <si>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</si>
  <si>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</si>
  <si>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</si>
  <si>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</si>
  <si>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07211_平成2年度</t>
  </si>
  <si>
    <t>07211</t>
  </si>
  <si>
    <t>田村市</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</si>
  <si>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</si>
  <si>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</si>
  <si>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</si>
  <si>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</si>
  <si>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</si>
  <si>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</si>
  <si>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</si>
  <si>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</si>
  <si>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</si>
  <si>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</si>
  <si>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</si>
  <si>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</si>
  <si>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</si>
  <si>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</si>
  <si>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</si>
  <si>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</si>
  <si>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</si>
  <si>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07211_令和4年度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</si>
  <si>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</si>
  <si>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</si>
  <si>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</si>
  <si>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</si>
  <si>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</si>
  <si>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</si>
  <si>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</si>
  <si>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</si>
  <si>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</si>
  <si>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</si>
  <si>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</si>
  <si>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</si>
  <si>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</si>
  <si>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</si>
  <si>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</si>
  <si>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</si>
  <si>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</si>
  <si>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</si>
  <si>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</si>
  <si>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</si>
  <si>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</si>
  <si>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</si>
  <si>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</si>
  <si>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</si>
  <si>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</si>
  <si>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</si>
  <si>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</si>
  <si>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</si>
  <si>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</si>
  <si>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</si>
  <si>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</si>
  <si>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</si>
  <si>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</si>
  <si>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</si>
  <si>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</si>
  <si>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</si>
  <si>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</si>
  <si>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</si>
  <si>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</si>
  <si>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</si>
  <si>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</si>
  <si>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</si>
  <si>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</si>
  <si>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</si>
  <si>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</si>
  <si>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</si>
  <si>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</si>
  <si>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</si>
  <si>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</si>
  <si>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</si>
  <si>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</si>
  <si>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</si>
  <si>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</si>
  <si>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</si>
  <si>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</si>
  <si>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</si>
  <si>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</si>
  <si>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</si>
  <si>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</si>
  <si>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</si>
  <si>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</si>
  <si>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</si>
  <si>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</si>
  <si>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</si>
  <si>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</si>
  <si>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</si>
  <si>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</si>
  <si>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</si>
  <si>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</si>
  <si>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</si>
  <si>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</si>
  <si>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</si>
  <si>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</si>
  <si>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</si>
  <si>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</si>
  <si>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</si>
  <si>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</si>
  <si>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</si>
  <si>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</si>
  <si>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</si>
  <si>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</si>
  <si>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</si>
  <si>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</si>
  <si>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</si>
  <si>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</si>
  <si>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</si>
  <si>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</si>
  <si>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</si>
  <si>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</si>
  <si>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</si>
  <si>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</si>
  <si>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</si>
  <si>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</si>
  <si>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</si>
  <si>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</si>
  <si>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</si>
  <si>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</si>
  <si>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</si>
  <si>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</si>
  <si>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</si>
  <si>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</si>
  <si>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</si>
  <si>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</si>
  <si>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</si>
  <si>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03203_平成2年度</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</si>
  <si>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</si>
  <si>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</si>
  <si>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</si>
  <si>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</si>
  <si>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</si>
  <si>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</si>
  <si>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</si>
  <si>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</si>
  <si>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</si>
  <si>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</si>
  <si>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</si>
  <si>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</si>
  <si>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</si>
  <si>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</si>
  <si>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</si>
  <si>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</si>
  <si>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</si>
  <si>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</si>
  <si>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</si>
  <si>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</si>
  <si>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</si>
  <si>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</si>
  <si>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</si>
  <si>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</si>
  <si>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</si>
  <si>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</si>
  <si>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</si>
  <si>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</si>
  <si>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</si>
  <si>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</si>
  <si>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</si>
  <si>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</si>
  <si>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</si>
  <si>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</si>
  <si>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</si>
  <si>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</si>
  <si>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</si>
  <si>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</si>
  <si>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</si>
  <si>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</si>
  <si>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</si>
  <si>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</si>
  <si>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</si>
  <si>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</si>
  <si>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</si>
  <si>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</si>
  <si>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</si>
  <si>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</si>
  <si>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</si>
  <si>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</si>
  <si>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</si>
  <si>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</si>
  <si>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</si>
  <si>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</si>
  <si>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</si>
  <si>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</si>
  <si>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</si>
  <si>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</si>
  <si>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</si>
  <si>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</si>
  <si>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</si>
  <si>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</si>
  <si>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</si>
  <si>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</si>
  <si>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</si>
  <si>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</si>
  <si>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</si>
  <si>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</si>
  <si>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</si>
  <si>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</si>
  <si>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</si>
  <si>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</si>
  <si>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</si>
  <si>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</si>
  <si>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</si>
  <si>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</si>
  <si>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</si>
  <si>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</si>
  <si>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</si>
  <si>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11234</t>
  </si>
  <si>
    <t>八潮市</t>
  </si>
  <si>
    <t>11234_令和3年度</t>
  </si>
  <si>
    <t>11234_令和4年度</t>
  </si>
  <si>
    <t>11212</t>
  </si>
  <si>
    <t>東松山市</t>
  </si>
  <si>
    <t>11212_令和3年度</t>
  </si>
  <si>
    <t>11212_令和4年度</t>
  </si>
  <si>
    <t>11229</t>
  </si>
  <si>
    <t>和光市</t>
  </si>
  <si>
    <t>11229_令和3年度</t>
  </si>
  <si>
    <t>11229_令和4年度</t>
  </si>
  <si>
    <t>11206</t>
  </si>
  <si>
    <t>行田市</t>
  </si>
  <si>
    <t>11206_令和3年度</t>
  </si>
  <si>
    <t>11206_令和4年度</t>
  </si>
  <si>
    <t>11233</t>
  </si>
  <si>
    <t>北本市</t>
  </si>
  <si>
    <t>11233_令和3年度</t>
  </si>
  <si>
    <t>11233_令和4年度</t>
  </si>
  <si>
    <t>11232</t>
  </si>
  <si>
    <t>久喜市</t>
  </si>
  <si>
    <t>11232_令和3年度</t>
  </si>
  <si>
    <t>11232_令和4年度</t>
  </si>
  <si>
    <t>11215</t>
  </si>
  <si>
    <t>狭山市</t>
  </si>
  <si>
    <t>11215_令和3年度</t>
  </si>
  <si>
    <t>11215_令和4年度</t>
  </si>
  <si>
    <t>11225</t>
  </si>
  <si>
    <t>入間市</t>
  </si>
  <si>
    <t>11225_令和3年度</t>
  </si>
  <si>
    <t>11225_令和4年度</t>
  </si>
  <si>
    <t>11227</t>
  </si>
  <si>
    <t>朝霞市</t>
  </si>
  <si>
    <t>11227_令和3年度</t>
  </si>
  <si>
    <t>11227_令和4年度</t>
  </si>
  <si>
    <t>11237</t>
  </si>
  <si>
    <t>三郷市</t>
  </si>
  <si>
    <t>11237_令和3年度</t>
  </si>
  <si>
    <t>11237_令和4年度</t>
  </si>
  <si>
    <t>11224</t>
  </si>
  <si>
    <t>戸田市</t>
  </si>
  <si>
    <t>11224_令和3年度</t>
  </si>
  <si>
    <t>11224_令和4年度</t>
  </si>
  <si>
    <t>11218</t>
  </si>
  <si>
    <t>深谷市</t>
  </si>
  <si>
    <t>11218_令和3年度</t>
  </si>
  <si>
    <t>11218_令和4年度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</si>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</sst>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1.0702576500000001</c:v>
                </c:pt>
                <c:pt idx="1">
                  <c:v>3.7316961881054329</c:v>
                </c:pt>
                <c:pt idx="2">
                  <c:v>2.1769776812711292</c:v>
                </c:pt>
                <c:pt idx="3">
                  <c:v>1.811438273164204</c:v>
                </c:pt>
                <c:pt idx="4">
                  <c:v>1.8208220801197887</c:v>
                </c:pt>
                <c:pt idx="5">
                  <c:v>1.7034703544197021</c:v>
                </c:pt>
                <c:pt idx="6">
                  <c:v>1.6986675280258958</c:v>
                </c:pt>
                <c:pt idx="7">
                  <c:v>1.4865307285023321</c:v>
                </c:pt>
                <c:pt idx="8">
                  <c:v>2.2093218344971941</c:v>
                </c:pt>
                <c:pt idx="9">
                  <c:v>1.8243291166214719</c:v>
                </c:pt>
                <c:pt idx="10">
                  <c:v>1.7498435170171156</c:v>
                </c:pt>
                <c:pt idx="11">
                  <c:v>1.9984307990385117</c:v>
                </c:pt>
                <c:pt idx="12">
                  <c:v>2.1965127620713152</c:v>
                </c:pt>
                <c:pt idx="13">
                  <c:v>1.746445477284486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44.696809075890812</c:v>
                </c:pt>
                <c:pt idx="1">
                  <c:v>44.70589337237692</c:v>
                </c:pt>
                <c:pt idx="2">
                  <c:v>45.049038580064973</c:v>
                </c:pt>
                <c:pt idx="3">
                  <c:v>44.277821055986358</c:v>
                </c:pt>
                <c:pt idx="4">
                  <c:v>44.422074018050004</c:v>
                </c:pt>
                <c:pt idx="5">
                  <c:v>43.672646335448235</c:v>
                </c:pt>
                <c:pt idx="6">
                  <c:v>42.245205786941902</c:v>
                </c:pt>
                <c:pt idx="7">
                  <c:v>42.246464794001135</c:v>
                </c:pt>
                <c:pt idx="8">
                  <c:v>41.819736317439535</c:v>
                </c:pt>
                <c:pt idx="9">
                  <c:v>41.48384648344873</c:v>
                </c:pt>
                <c:pt idx="10">
                  <c:v>41.043709718100395</c:v>
                </c:pt>
                <c:pt idx="11">
                  <c:v>40.44886055877128</c:v>
                </c:pt>
                <c:pt idx="12">
                  <c:v>36.615490932064915</c:v>
                </c:pt>
                <c:pt idx="13">
                  <c:v>36.252518739390943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40.522583947883469</c:v>
                </c:pt>
                <c:pt idx="1">
                  <c:v>37.974852186465441</c:v>
                </c:pt>
                <c:pt idx="2">
                  <c:v>41.926080544583442</c:v>
                </c:pt>
                <c:pt idx="3">
                  <c:v>45.56949810453748</c:v>
                </c:pt>
                <c:pt idx="4">
                  <c:v>49.123511285102182</c:v>
                </c:pt>
                <c:pt idx="5">
                  <c:v>49.745658980036652</c:v>
                </c:pt>
                <c:pt idx="6">
                  <c:v>43.913930621414536</c:v>
                </c:pt>
                <c:pt idx="7">
                  <c:v>44.334298333820691</c:v>
                </c:pt>
                <c:pt idx="8">
                  <c:v>39.56794997942265</c:v>
                </c:pt>
                <c:pt idx="9">
                  <c:v>43.602378641143339</c:v>
                </c:pt>
                <c:pt idx="10">
                  <c:v>41.628679814271898</c:v>
                </c:pt>
                <c:pt idx="11">
                  <c:v>36.553043747140386</c:v>
                </c:pt>
                <c:pt idx="12">
                  <c:v>38.406241161009277</c:v>
                </c:pt>
                <c:pt idx="13">
                  <c:v>36.171229415926476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26.966674655017602</c:v>
                </c:pt>
                <c:pt idx="1">
                  <c:v>24.716193419168977</c:v>
                </c:pt>
                <c:pt idx="2">
                  <c:v>25.186855320022552</c:v>
                </c:pt>
                <c:pt idx="3">
                  <c:v>31.959346637827764</c:v>
                </c:pt>
                <c:pt idx="4">
                  <c:v>33.038462352082732</c:v>
                </c:pt>
                <c:pt idx="5">
                  <c:v>31.82988457299443</c:v>
                </c:pt>
                <c:pt idx="6">
                  <c:v>31.394884425564555</c:v>
                </c:pt>
                <c:pt idx="7">
                  <c:v>32.899034783439454</c:v>
                </c:pt>
                <c:pt idx="8">
                  <c:v>28.792073230276547</c:v>
                </c:pt>
                <c:pt idx="9">
                  <c:v>27.771218047986121</c:v>
                </c:pt>
                <c:pt idx="10">
                  <c:v>27.456673164659247</c:v>
                </c:pt>
                <c:pt idx="11">
                  <c:v>25.997433871500082</c:v>
                </c:pt>
                <c:pt idx="12">
                  <c:v>21.776076243228768</c:v>
                </c:pt>
                <c:pt idx="13">
                  <c:v>24.551819586152799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6.9908000889917705</c:v>
                </c:pt>
                <c:pt idx="1">
                  <c:v>7.3282980564747007</c:v>
                </c:pt>
                <c:pt idx="2">
                  <c:v>6.8907361045891466</c:v>
                </c:pt>
                <c:pt idx="3">
                  <c:v>7.0070497457024565</c:v>
                </c:pt>
                <c:pt idx="4">
                  <c:v>7.7748216413246514</c:v>
                </c:pt>
                <c:pt idx="5">
                  <c:v>7.8398209193897106</c:v>
                </c:pt>
                <c:pt idx="6">
                  <c:v>8.3629739669890384</c:v>
                </c:pt>
                <c:pt idx="7">
                  <c:v>6.8315656306257893</c:v>
                </c:pt>
                <c:pt idx="8">
                  <c:v>6.5974230986933486</c:v>
                </c:pt>
                <c:pt idx="9">
                  <c:v>7.0508656302152932</c:v>
                </c:pt>
                <c:pt idx="10">
                  <c:v>6.2429591992336171</c:v>
                </c:pt>
                <c:pt idx="11">
                  <c:v>6.4342523789022845</c:v>
                </c:pt>
                <c:pt idx="12">
                  <c:v>6.7505615941827202</c:v>
                </c:pt>
                <c:pt idx="13">
                  <c:v>7.0329874013640037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15280</c:v>
                </c:pt>
                <c:pt idx="1">
                  <c:v>15384</c:v>
                </c:pt>
                <c:pt idx="2">
                  <c:v>15424</c:v>
                </c:pt>
                <c:pt idx="3">
                  <c:v>15458</c:v>
                </c:pt>
                <c:pt idx="4">
                  <c:v>15593</c:v>
                </c:pt>
                <c:pt idx="5">
                  <c:v>15795</c:v>
                </c:pt>
                <c:pt idx="6">
                  <c:v>15868</c:v>
                </c:pt>
                <c:pt idx="7">
                  <c:v>16003</c:v>
                </c:pt>
                <c:pt idx="8">
                  <c:v>16157</c:v>
                </c:pt>
                <c:pt idx="9">
                  <c:v>16350</c:v>
                </c:pt>
                <c:pt idx="10">
                  <c:v>16554</c:v>
                </c:pt>
                <c:pt idx="11">
                  <c:v>16590</c:v>
                </c:pt>
                <c:pt idx="12">
                  <c:v>16786</c:v>
                </c:pt>
                <c:pt idx="13">
                  <c:v>16775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2516</c:v>
                </c:pt>
                <c:pt idx="1">
                  <c:v>2485</c:v>
                </c:pt>
                <c:pt idx="2">
                  <c:v>2488</c:v>
                </c:pt>
                <c:pt idx="3">
                  <c:v>2463</c:v>
                </c:pt>
                <c:pt idx="4">
                  <c:v>2429</c:v>
                </c:pt>
                <c:pt idx="5">
                  <c:v>2441</c:v>
                </c:pt>
                <c:pt idx="6">
                  <c:v>2428</c:v>
                </c:pt>
                <c:pt idx="7">
                  <c:v>2440</c:v>
                </c:pt>
                <c:pt idx="8">
                  <c:v>2462</c:v>
                </c:pt>
                <c:pt idx="9">
                  <c:v>2447</c:v>
                </c:pt>
                <c:pt idx="10">
                  <c:v>2451</c:v>
                </c:pt>
                <c:pt idx="11">
                  <c:v>2461</c:v>
                </c:pt>
                <c:pt idx="12">
                  <c:v>2511</c:v>
                </c:pt>
                <c:pt idx="13">
                  <c:v>2518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12806</c:v>
                </c:pt>
                <c:pt idx="1">
                  <c:v>12917</c:v>
                </c:pt>
                <c:pt idx="2">
                  <c:v>13027</c:v>
                </c:pt>
                <c:pt idx="3">
                  <c:v>13247</c:v>
                </c:pt>
                <c:pt idx="4">
                  <c:v>13566</c:v>
                </c:pt>
                <c:pt idx="5">
                  <c:v>13756</c:v>
                </c:pt>
                <c:pt idx="6">
                  <c:v>13977</c:v>
                </c:pt>
                <c:pt idx="7">
                  <c:v>14246</c:v>
                </c:pt>
                <c:pt idx="8">
                  <c:v>14455</c:v>
                </c:pt>
                <c:pt idx="9">
                  <c:v>14721</c:v>
                </c:pt>
                <c:pt idx="10">
                  <c:v>14916</c:v>
                </c:pt>
                <c:pt idx="11">
                  <c:v>15066</c:v>
                </c:pt>
                <c:pt idx="12">
                  <c:v>15201</c:v>
                </c:pt>
                <c:pt idx="13">
                  <c:v>15317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0</c:v>
                </c:pt>
                <c:pt idx="1">
                  <c:v>0</c:v>
                </c:pt>
                <c:pt idx="2">
                  <c:v>0</c:v>
                </c:pt>
                <c:pt idx="3">
                  <c:v>0</c:v>
                </c:pt>
                <c:pt idx="4">
                  <c:v>0</c:v>
                </c:pt>
                <c:pt idx="5">
                  <c:v>0</c:v>
                </c:pt>
                <c:pt idx="6">
                  <c:v>28</c:v>
                </c:pt>
                <c:pt idx="7">
                  <c:v>28</c:v>
                </c:pt>
                <c:pt idx="8">
                  <c:v>28</c:v>
                </c:pt>
                <c:pt idx="9">
                  <c:v>28</c:v>
                </c:pt>
                <c:pt idx="10">
                  <c:v>28</c:v>
                </c:pt>
                <c:pt idx="11">
                  <c:v>28</c:v>
                </c:pt>
                <c:pt idx="12">
                  <c:v>35</c:v>
                </c:pt>
                <c:pt idx="13">
                  <c:v>35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705</c:v>
                </c:pt>
                <c:pt idx="1">
                  <c:v>810</c:v>
                </c:pt>
                <c:pt idx="2">
                  <c:v>810</c:v>
                </c:pt>
                <c:pt idx="3">
                  <c:v>810</c:v>
                </c:pt>
                <c:pt idx="4">
                  <c:v>810</c:v>
                </c:pt>
                <c:pt idx="5">
                  <c:v>810</c:v>
                </c:pt>
                <c:pt idx="6">
                  <c:v>659</c:v>
                </c:pt>
                <c:pt idx="7">
                  <c:v>659</c:v>
                </c:pt>
                <c:pt idx="8">
                  <c:v>659</c:v>
                </c:pt>
                <c:pt idx="9">
                  <c:v>659</c:v>
                </c:pt>
                <c:pt idx="10">
                  <c:v>659</c:v>
                </c:pt>
                <c:pt idx="11">
                  <c:v>659</c:v>
                </c:pt>
                <c:pt idx="12">
                  <c:v>714</c:v>
                </c:pt>
                <c:pt idx="13">
                  <c:v>714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97.119500000000002</c:v>
                </c:pt>
                <c:pt idx="1">
                  <c:v>92.132300000000001</c:v>
                </c:pt>
                <c:pt idx="2">
                  <c:v>91.263999999999996</c:v>
                </c:pt>
                <c:pt idx="3">
                  <c:v>72.275899999999993</c:v>
                </c:pt>
                <c:pt idx="4">
                  <c:v>80.252499999999998</c:v>
                </c:pt>
                <c:pt idx="5">
                  <c:v>78.385300000000001</c:v>
                </c:pt>
                <c:pt idx="6">
                  <c:v>78.525599999999997</c:v>
                </c:pt>
                <c:pt idx="7">
                  <c:v>60.325800000000001</c:v>
                </c:pt>
                <c:pt idx="8">
                  <c:v>55.657699999999998</c:v>
                </c:pt>
                <c:pt idx="9">
                  <c:v>70.717399999999998</c:v>
                </c:pt>
                <c:pt idx="10">
                  <c:v>63.788899999999998</c:v>
                </c:pt>
                <c:pt idx="11">
                  <c:v>73.245900000000006</c:v>
                </c:pt>
                <c:pt idx="12">
                  <c:v>64.9101</c:v>
                </c:pt>
                <c:pt idx="13">
                  <c:v>80.102800000000002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6.2069999999999999</c:v>
                </c:pt>
                <c:pt idx="1">
                  <c:v>3.581</c:v>
                </c:pt>
                <c:pt idx="2">
                  <c:v>4.4349999999999996</c:v>
                </c:pt>
                <c:pt idx="3">
                  <c:v>5.0229999999999997</c:v>
                </c:pt>
                <c:pt idx="4">
                  <c:v>5.0439999999999996</c:v>
                </c:pt>
                <c:pt idx="5">
                  <c:v>4.8780000000000001</c:v>
                </c:pt>
                <c:pt idx="6">
                  <c:v>4.8979999999999997</c:v>
                </c:pt>
                <c:pt idx="7">
                  <c:v>4.9989999999999997</c:v>
                </c:pt>
                <c:pt idx="8">
                  <c:v>5.7729999999999997</c:v>
                </c:pt>
                <c:pt idx="9">
                  <c:v>4.8620000000000001</c:v>
                </c:pt>
                <c:pt idx="10">
                  <c:v>3.3410000000000002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6.2069999999999999</c:v>
                </c:pt>
                <c:pt idx="1">
                  <c:v>3.581</c:v>
                </c:pt>
                <c:pt idx="2">
                  <c:v>4.4349999999999996</c:v>
                </c:pt>
                <c:pt idx="3">
                  <c:v>5.0229999999999997</c:v>
                </c:pt>
                <c:pt idx="4">
                  <c:v>5.0439999999999996</c:v>
                </c:pt>
                <c:pt idx="5">
                  <c:v>4.8780000000000001</c:v>
                </c:pt>
                <c:pt idx="6">
                  <c:v>4.8979999999999997</c:v>
                </c:pt>
                <c:pt idx="7">
                  <c:v>4.9989999999999997</c:v>
                </c:pt>
                <c:pt idx="8">
                  <c:v>5.7729999999999997</c:v>
                </c:pt>
                <c:pt idx="9">
                  <c:v>4.8620000000000001</c:v>
                </c:pt>
                <c:pt idx="10">
                  <c:v>3.3410000000000002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25.186855320022552</c:v>
                </c:pt>
                <c:pt idx="1">
                  <c:v>31.959346637827764</c:v>
                </c:pt>
                <c:pt idx="2">
                  <c:v>33.038462352082732</c:v>
                </c:pt>
                <c:pt idx="3">
                  <c:v>31.82988457299443</c:v>
                </c:pt>
                <c:pt idx="4">
                  <c:v>31.394884425564555</c:v>
                </c:pt>
                <c:pt idx="5">
                  <c:v>32.899034783439454</c:v>
                </c:pt>
                <c:pt idx="6">
                  <c:v>28.792073230276547</c:v>
                </c:pt>
                <c:pt idx="7">
                  <c:v>27.771218047986121</c:v>
                </c:pt>
                <c:pt idx="8">
                  <c:v>27.456673164659247</c:v>
                </c:pt>
                <c:pt idx="9">
                  <c:v>25.997433871500082</c:v>
                </c:pt>
                <c:pt idx="10">
                  <c:v>21.776076243228768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6.8907361045891466</c:v>
                </c:pt>
                <c:pt idx="1">
                  <c:v>7.0070497457024565</c:v>
                </c:pt>
                <c:pt idx="2">
                  <c:v>7.7748216413246514</c:v>
                </c:pt>
                <c:pt idx="3">
                  <c:v>7.8398209193897106</c:v>
                </c:pt>
                <c:pt idx="4">
                  <c:v>8.3629739669890384</c:v>
                </c:pt>
                <c:pt idx="5">
                  <c:v>6.8315656306257893</c:v>
                </c:pt>
                <c:pt idx="6">
                  <c:v>6.5974230986933486</c:v>
                </c:pt>
                <c:pt idx="7">
                  <c:v>7.0508656302152932</c:v>
                </c:pt>
                <c:pt idx="8">
                  <c:v>6.2429591992336171</c:v>
                </c:pt>
                <c:pt idx="9">
                  <c:v>6.4342523789022845</c:v>
                </c:pt>
                <c:pt idx="10">
                  <c:v>6.7505615941827202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0.24643806942686017</c:v>
                </c:pt>
                <c:pt idx="1">
                  <c:v>0.11204859850800117</c:v>
                </c:pt>
                <c:pt idx="2">
                  <c:v>0.13423748214239817</c:v>
                </c:pt>
                <c:pt idx="3">
                  <c:v>0.15780767248718475</c:v>
                </c:pt>
                <c:pt idx="4">
                  <c:v>0.1606631173291633</c:v>
                </c:pt>
                <c:pt idx="5">
                  <c:v>0.14827182718611132</c:v>
                </c:pt>
                <c:pt idx="6">
                  <c:v>0.1701162664052086</c:v>
                </c:pt>
                <c:pt idx="7">
                  <c:v>0.1800065085860543</c:v>
                </c:pt>
                <c:pt idx="8">
                  <c:v>0.21025853953168278</c:v>
                </c:pt>
                <c:pt idx="9">
                  <c:v>0.18701845820752375</c:v>
                </c:pt>
                <c:pt idx="10">
                  <c:v>0.15342525268016904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3.3410000000000002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3.3410000000000002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O：教育，学習支援業(N=1)</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3.3410000000000002</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6.0915308958447572</c:v>
                </c:pt>
                <c:pt idx="2">
                  <c:v>1.6828165352742717</c:v>
                </c:pt>
                <c:pt idx="3">
                  <c:v>0</c:v>
                </c:pt>
                <c:pt idx="4">
                  <c:v>26.438592176437702</c:v>
                </c:pt>
                <c:pt idx="5">
                  <c:v>37.328827501414459</c:v>
                </c:pt>
                <c:pt idx="7">
                  <c:v>45.125960697885674</c:v>
                </c:pt>
                <c:pt idx="8">
                  <c:v>1.9930877818893205</c:v>
                </c:pt>
                <c:pt idx="9">
                  <c:v>0</c:v>
                </c:pt>
                <c:pt idx="10">
                  <c:v>0.79434031188946008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7.774347431119029</c:v>
                </c:pt>
                <c:pt idx="4" formatCode="#,##0">
                  <c:v>26.438592176437702</c:v>
                </c:pt>
                <c:pt idx="5" formatCode="#,##0">
                  <c:v>37.328827501414459</c:v>
                </c:pt>
                <c:pt idx="6" formatCode="#,##0">
                  <c:v>47.119048479774996</c:v>
                </c:pt>
                <c:pt idx="10" formatCode="#,##0">
                  <c:v>0.79434031188946008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3.3410000000000002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3.3410000000000002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宮代町</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宮代町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3.3410000000000002</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宮代町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宮代町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6,459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3978.8000000000038</c:v>
                </c:pt>
                <c:pt idx="1">
                  <c:v>2480.4999999999995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8,056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4775.0374560000037</c:v>
                </c:pt>
                <c:pt idx="1">
                  <c:v>3281.1061799999993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宮代町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6.2474649840000023</c:v>
                </c:pt>
                <c:pt idx="1">
                  <c:v>0</c:v>
                </c:pt>
                <c:pt idx="2">
                  <c:v>0</c:v>
                </c:pt>
                <c:pt idx="3">
                  <c:v>2.4194519999999995E-3</c:v>
                </c:pt>
                <c:pt idx="4">
                  <c:v>2.3684895899999998</c:v>
                </c:pt>
                <c:pt idx="5">
                  <c:v>16.588505439999999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124,697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宮代町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124686</c:v>
                </c:pt>
                <c:pt idx="1">
                  <c:v>0</c:v>
                </c:pt>
                <c:pt idx="2">
                  <c:v>0</c:v>
                </c:pt>
                <c:pt idx="3">
                  <c:v>11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419.4</c:v>
                </c:pt>
                <c:pt idx="1">
                  <c:v>981</c:v>
                </c:pt>
                <c:pt idx="2">
                  <c:v>1532.8</c:v>
                </c:pt>
                <c:pt idx="3">
                  <c:v>1823.9</c:v>
                </c:pt>
                <c:pt idx="4">
                  <c:v>2098.6999999999998</c:v>
                </c:pt>
                <c:pt idx="5">
                  <c:v>2164.6999999999998</c:v>
                </c:pt>
                <c:pt idx="6">
                  <c:v>2431.9</c:v>
                </c:pt>
                <c:pt idx="7">
                  <c:v>2480.5</c:v>
                </c:pt>
                <c:pt idx="8">
                  <c:v>2480.4999999999995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1217.9000000000001</c:v>
                </c:pt>
                <c:pt idx="1">
                  <c:v>1626</c:v>
                </c:pt>
                <c:pt idx="2">
                  <c:v>2004.9</c:v>
                </c:pt>
                <c:pt idx="3">
                  <c:v>2312.9</c:v>
                </c:pt>
                <c:pt idx="4">
                  <c:v>2625.4</c:v>
                </c:pt>
                <c:pt idx="5">
                  <c:v>3018.0000000000032</c:v>
                </c:pt>
                <c:pt idx="6">
                  <c:v>3387.1000000000022</c:v>
                </c:pt>
                <c:pt idx="7">
                  <c:v>3692.5000000000032</c:v>
                </c:pt>
                <c:pt idx="8">
                  <c:v>3978.8000000000038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1.6851325789072967E-2</c:v>
                </c:pt>
                <c:pt idx="1">
                  <c:v>2.5845159266423601E-2</c:v>
                </c:pt>
                <c:pt idx="2">
                  <c:v>3.9229905067773227E-2</c:v>
                </c:pt>
                <c:pt idx="3">
                  <c:v>4.2805663006623994E-2</c:v>
                </c:pt>
                <c:pt idx="4">
                  <c:v>4.9628443946667183E-2</c:v>
                </c:pt>
                <c:pt idx="5">
                  <c:v>5.8086975564024951E-2</c:v>
                </c:pt>
                <c:pt idx="6">
                  <c:v>6.661343511449791E-2</c:v>
                </c:pt>
                <c:pt idx="7">
                  <c:v>7.2453080850355969E-2</c:v>
                </c:pt>
                <c:pt idx="8">
                  <c:v>7.5680868284991848E-2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6.2065670791780052</c:v>
                </c:pt>
                <c:pt idx="2">
                  <c:v>1.6332538402117058</c:v>
                </c:pt>
                <c:pt idx="3">
                  <c:v>0</c:v>
                </c:pt>
                <c:pt idx="4">
                  <c:v>31.82988457299443</c:v>
                </c:pt>
                <c:pt idx="5">
                  <c:v>49.745658980036652</c:v>
                </c:pt>
                <c:pt idx="7">
                  <c:v>41.102408714898203</c:v>
                </c:pt>
                <c:pt idx="8">
                  <c:v>2.5702376205500288</c:v>
                </c:pt>
                <c:pt idx="9">
                  <c:v>0</c:v>
                </c:pt>
                <c:pt idx="10">
                  <c:v>1.7034703544197021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7.8398209193897106</c:v>
                </c:pt>
                <c:pt idx="4" formatCode="#,##0">
                  <c:v>31.82988457299443</c:v>
                </c:pt>
                <c:pt idx="5" formatCode="#,##0">
                  <c:v>49.745658980036652</c:v>
                </c:pt>
                <c:pt idx="6" formatCode="#,##0">
                  <c:v>43.672646335448235</c:v>
                </c:pt>
                <c:pt idx="10" formatCode="#,##0">
                  <c:v>1.7034703544197021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279</c:v>
                </c:pt>
                <c:pt idx="1">
                  <c:v>373</c:v>
                </c:pt>
                <c:pt idx="2">
                  <c:v>456</c:v>
                </c:pt>
                <c:pt idx="3">
                  <c:v>518</c:v>
                </c:pt>
                <c:pt idx="4">
                  <c:v>579</c:v>
                </c:pt>
                <c:pt idx="5">
                  <c:v>667</c:v>
                </c:pt>
                <c:pt idx="6">
                  <c:v>742</c:v>
                </c:pt>
                <c:pt idx="7">
                  <c:v>798</c:v>
                </c:pt>
                <c:pt idx="8">
                  <c:v>855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106448.87959877706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8056.1436360000025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173607.90100000004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173540.69400000005</c:v>
                </c:pt>
                <c:pt idx="1">
                  <c:v>0</c:v>
                </c:pt>
                <c:pt idx="2">
                  <c:v>0</c:v>
                </c:pt>
                <c:pt idx="3">
                  <c:v>67.206999999999979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8056.1436360000025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排出量比較シート!$DN$21:$DN$50</c:f>
              <c:numCache>
                <c:formatCode>0.0%;;</c:formatCode>
                <c:ptCount val="30"/>
                <c:pt idx="0">
                  <c:v>0.89</c:v>
                </c:pt>
                <c:pt idx="1">
                  <c:v>0.72</c:v>
                </c:pt>
                <c:pt idx="2">
                  <c:v>0.86</c:v>
                </c:pt>
                <c:pt idx="3">
                  <c:v>1</c:v>
                </c:pt>
                <c:pt idx="4">
                  <c:v>1</c:v>
                </c:pt>
                <c:pt idx="5">
                  <c:v>0.24</c:v>
                </c:pt>
                <c:pt idx="6">
                  <c:v>0</c:v>
                </c:pt>
                <c:pt idx="7">
                  <c:v>0.91</c:v>
                </c:pt>
                <c:pt idx="8">
                  <c:v>1</c:v>
                </c:pt>
                <c:pt idx="9">
                  <c:v>0</c:v>
                </c:pt>
                <c:pt idx="10">
                  <c:v>0.2</c:v>
                </c:pt>
                <c:pt idx="11">
                  <c:v>1</c:v>
                </c:pt>
                <c:pt idx="12">
                  <c:v>0.31</c:v>
                </c:pt>
                <c:pt idx="13">
                  <c:v>0</c:v>
                </c:pt>
                <c:pt idx="14">
                  <c:v>0.76</c:v>
                </c:pt>
                <c:pt idx="15">
                  <c:v>0</c:v>
                </c:pt>
                <c:pt idx="16">
                  <c:v>1</c:v>
                </c:pt>
                <c:pt idx="17">
                  <c:v>0</c:v>
                </c:pt>
                <c:pt idx="18">
                  <c:v>1</c:v>
                </c:pt>
                <c:pt idx="19">
                  <c:v>0.87</c:v>
                </c:pt>
                <c:pt idx="20">
                  <c:v>1</c:v>
                </c:pt>
                <c:pt idx="21">
                  <c:v>0.81</c:v>
                </c:pt>
                <c:pt idx="22">
                  <c:v>0.55000000000000004</c:v>
                </c:pt>
                <c:pt idx="23">
                  <c:v>1</c:v>
                </c:pt>
                <c:pt idx="24">
                  <c:v>1</c:v>
                </c:pt>
                <c:pt idx="25">
                  <c:v>0.99</c:v>
                </c:pt>
                <c:pt idx="26">
                  <c:v>0.14000000000000001</c:v>
                </c:pt>
                <c:pt idx="27">
                  <c:v>0</c:v>
                </c:pt>
                <c:pt idx="28">
                  <c:v>0.82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0.42</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排出量比較シート!$DP$21:$DP$50</c:f>
              <c:numCache>
                <c:formatCode>0.0%;;</c:formatCode>
                <c:ptCount val="30"/>
                <c:pt idx="0">
                  <c:v>0</c:v>
                </c:pt>
                <c:pt idx="1">
                  <c:v>0.28000000000000003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排出量比較シート!$DQ$21:$DQ$50</c:f>
              <c:numCache>
                <c:formatCode>0.0%;;</c:formatCode>
                <c:ptCount val="30"/>
                <c:pt idx="0">
                  <c:v>0.11</c:v>
                </c:pt>
                <c:pt idx="1">
                  <c:v>0</c:v>
                </c:pt>
                <c:pt idx="2">
                  <c:v>0.14000000000000001</c:v>
                </c:pt>
                <c:pt idx="3">
                  <c:v>0</c:v>
                </c:pt>
                <c:pt idx="4">
                  <c:v>0</c:v>
                </c:pt>
                <c:pt idx="5">
                  <c:v>0.76</c:v>
                </c:pt>
                <c:pt idx="6">
                  <c:v>1</c:v>
                </c:pt>
                <c:pt idx="7">
                  <c:v>0.09</c:v>
                </c:pt>
                <c:pt idx="8">
                  <c:v>0</c:v>
                </c:pt>
                <c:pt idx="9">
                  <c:v>0</c:v>
                </c:pt>
                <c:pt idx="10">
                  <c:v>0.8</c:v>
                </c:pt>
                <c:pt idx="11">
                  <c:v>0</c:v>
                </c:pt>
                <c:pt idx="12">
                  <c:v>0.69</c:v>
                </c:pt>
                <c:pt idx="13">
                  <c:v>0</c:v>
                </c:pt>
                <c:pt idx="14">
                  <c:v>0.24</c:v>
                </c:pt>
                <c:pt idx="15">
                  <c:v>0</c:v>
                </c:pt>
                <c:pt idx="16">
                  <c:v>0</c:v>
                </c:pt>
                <c:pt idx="17">
                  <c:v>1</c:v>
                </c:pt>
                <c:pt idx="18">
                  <c:v>0</c:v>
                </c:pt>
                <c:pt idx="19">
                  <c:v>0.13</c:v>
                </c:pt>
                <c:pt idx="20">
                  <c:v>0</c:v>
                </c:pt>
                <c:pt idx="21">
                  <c:v>0.19</c:v>
                </c:pt>
                <c:pt idx="22">
                  <c:v>0.03</c:v>
                </c:pt>
                <c:pt idx="23">
                  <c:v>0</c:v>
                </c:pt>
                <c:pt idx="24">
                  <c:v>0</c:v>
                </c:pt>
                <c:pt idx="25">
                  <c:v>0.01</c:v>
                </c:pt>
                <c:pt idx="26">
                  <c:v>0.86</c:v>
                </c:pt>
                <c:pt idx="27">
                  <c:v>1</c:v>
                </c:pt>
                <c:pt idx="28">
                  <c:v>0.18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排出量比較シート!$DF$21:$DF$50</c:f>
              <c:numCache>
                <c:formatCode>#,##0;;</c:formatCode>
                <c:ptCount val="30"/>
                <c:pt idx="0">
                  <c:v>5</c:v>
                </c:pt>
                <c:pt idx="1">
                  <c:v>1</c:v>
                </c:pt>
                <c:pt idx="2">
                  <c:v>5</c:v>
                </c:pt>
                <c:pt idx="3">
                  <c:v>4</c:v>
                </c:pt>
                <c:pt idx="4">
                  <c:v>3</c:v>
                </c:pt>
                <c:pt idx="5">
                  <c:v>3</c:v>
                </c:pt>
                <c:pt idx="6">
                  <c:v>0</c:v>
                </c:pt>
                <c:pt idx="7">
                  <c:v>2</c:v>
                </c:pt>
                <c:pt idx="8">
                  <c:v>3</c:v>
                </c:pt>
                <c:pt idx="9">
                  <c:v>0</c:v>
                </c:pt>
                <c:pt idx="10">
                  <c:v>2</c:v>
                </c:pt>
                <c:pt idx="11">
                  <c:v>1</c:v>
                </c:pt>
                <c:pt idx="12">
                  <c:v>1</c:v>
                </c:pt>
                <c:pt idx="13">
                  <c:v>0</c:v>
                </c:pt>
                <c:pt idx="14">
                  <c:v>2</c:v>
                </c:pt>
                <c:pt idx="15">
                  <c:v>0</c:v>
                </c:pt>
                <c:pt idx="16">
                  <c:v>13</c:v>
                </c:pt>
                <c:pt idx="17">
                  <c:v>0</c:v>
                </c:pt>
                <c:pt idx="18">
                  <c:v>2</c:v>
                </c:pt>
                <c:pt idx="19">
                  <c:v>7</c:v>
                </c:pt>
                <c:pt idx="20">
                  <c:v>1</c:v>
                </c:pt>
                <c:pt idx="21">
                  <c:v>2</c:v>
                </c:pt>
                <c:pt idx="22">
                  <c:v>8</c:v>
                </c:pt>
                <c:pt idx="23">
                  <c:v>2</c:v>
                </c:pt>
                <c:pt idx="24">
                  <c:v>6</c:v>
                </c:pt>
                <c:pt idx="25">
                  <c:v>1</c:v>
                </c:pt>
                <c:pt idx="26">
                  <c:v>1</c:v>
                </c:pt>
                <c:pt idx="27">
                  <c:v>0</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排出量比較シート!$DH$21:$DH$50</c:f>
              <c:numCache>
                <c:formatCode>#,##0;;</c:formatCode>
                <c:ptCount val="30"/>
                <c:pt idx="0">
                  <c:v>0</c:v>
                </c:pt>
                <c:pt idx="1">
                  <c:v>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排出量比較シート!$DI$21:$DI$50</c:f>
              <c:numCache>
                <c:formatCode>#,##0;;</c:formatCode>
                <c:ptCount val="30"/>
                <c:pt idx="0">
                  <c:v>1</c:v>
                </c:pt>
                <c:pt idx="1">
                  <c:v>0</c:v>
                </c:pt>
                <c:pt idx="2">
                  <c:v>1</c:v>
                </c:pt>
                <c:pt idx="3">
                  <c:v>0</c:v>
                </c:pt>
                <c:pt idx="4">
                  <c:v>0</c:v>
                </c:pt>
                <c:pt idx="5">
                  <c:v>5</c:v>
                </c:pt>
                <c:pt idx="6">
                  <c:v>1</c:v>
                </c:pt>
                <c:pt idx="7">
                  <c:v>1</c:v>
                </c:pt>
                <c:pt idx="8">
                  <c:v>0</c:v>
                </c:pt>
                <c:pt idx="9">
                  <c:v>0</c:v>
                </c:pt>
                <c:pt idx="10">
                  <c:v>1</c:v>
                </c:pt>
                <c:pt idx="11">
                  <c:v>0</c:v>
                </c:pt>
                <c:pt idx="12">
                  <c:v>1</c:v>
                </c:pt>
                <c:pt idx="13">
                  <c:v>0</c:v>
                </c:pt>
                <c:pt idx="14">
                  <c:v>1</c:v>
                </c:pt>
                <c:pt idx="15">
                  <c:v>0</c:v>
                </c:pt>
                <c:pt idx="16">
                  <c:v>0</c:v>
                </c:pt>
                <c:pt idx="17">
                  <c:v>5</c:v>
                </c:pt>
                <c:pt idx="18">
                  <c:v>0</c:v>
                </c:pt>
                <c:pt idx="19">
                  <c:v>1</c:v>
                </c:pt>
                <c:pt idx="20">
                  <c:v>0</c:v>
                </c:pt>
                <c:pt idx="21">
                  <c:v>1</c:v>
                </c:pt>
                <c:pt idx="22">
                  <c:v>1</c:v>
                </c:pt>
                <c:pt idx="23">
                  <c:v>0</c:v>
                </c:pt>
                <c:pt idx="24">
                  <c:v>0</c:v>
                </c:pt>
                <c:pt idx="25">
                  <c:v>1</c:v>
                </c:pt>
                <c:pt idx="26">
                  <c:v>2</c:v>
                </c:pt>
                <c:pt idx="27">
                  <c:v>1</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排出量比較シート!$DL$21:$DL$50</c:f>
              <c:numCache>
                <c:formatCode>#,##0;;</c:formatCode>
                <c:ptCount val="30"/>
                <c:pt idx="0">
                  <c:v>6</c:v>
                </c:pt>
                <c:pt idx="1">
                  <c:v>3</c:v>
                </c:pt>
                <c:pt idx="2">
                  <c:v>6</c:v>
                </c:pt>
                <c:pt idx="3">
                  <c:v>4</c:v>
                </c:pt>
                <c:pt idx="4">
                  <c:v>3</c:v>
                </c:pt>
                <c:pt idx="5">
                  <c:v>8</c:v>
                </c:pt>
                <c:pt idx="6">
                  <c:v>1</c:v>
                </c:pt>
                <c:pt idx="7">
                  <c:v>3</c:v>
                </c:pt>
                <c:pt idx="8">
                  <c:v>3</c:v>
                </c:pt>
                <c:pt idx="9">
                  <c:v>0</c:v>
                </c:pt>
                <c:pt idx="10">
                  <c:v>3</c:v>
                </c:pt>
                <c:pt idx="11">
                  <c:v>1</c:v>
                </c:pt>
                <c:pt idx="12">
                  <c:v>2</c:v>
                </c:pt>
                <c:pt idx="13">
                  <c:v>0</c:v>
                </c:pt>
                <c:pt idx="14">
                  <c:v>3</c:v>
                </c:pt>
                <c:pt idx="15">
                  <c:v>0</c:v>
                </c:pt>
                <c:pt idx="16">
                  <c:v>13</c:v>
                </c:pt>
                <c:pt idx="17">
                  <c:v>5</c:v>
                </c:pt>
                <c:pt idx="18">
                  <c:v>2</c:v>
                </c:pt>
                <c:pt idx="19">
                  <c:v>8</c:v>
                </c:pt>
                <c:pt idx="20">
                  <c:v>1</c:v>
                </c:pt>
                <c:pt idx="21">
                  <c:v>3</c:v>
                </c:pt>
                <c:pt idx="22">
                  <c:v>10</c:v>
                </c:pt>
                <c:pt idx="23">
                  <c:v>2</c:v>
                </c:pt>
                <c:pt idx="24">
                  <c:v>6</c:v>
                </c:pt>
                <c:pt idx="25">
                  <c:v>3</c:v>
                </c:pt>
                <c:pt idx="26">
                  <c:v>3</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排出量比較シート!$CX$21:$CX$50</c:f>
              <c:numCache>
                <c:formatCode>[=0]#;[&lt;1]0.00;#,##0</c:formatCode>
                <c:ptCount val="30"/>
                <c:pt idx="0">
                  <c:v>28.782</c:v>
                </c:pt>
                <c:pt idx="1">
                  <c:v>15.691000000000001</c:v>
                </c:pt>
                <c:pt idx="2">
                  <c:v>45.167000000000002</c:v>
                </c:pt>
                <c:pt idx="3">
                  <c:v>11.625999999999999</c:v>
                </c:pt>
                <c:pt idx="4">
                  <c:v>22.818000000000001</c:v>
                </c:pt>
                <c:pt idx="5">
                  <c:v>16.943000000000001</c:v>
                </c:pt>
                <c:pt idx="6">
                  <c:v>0</c:v>
                </c:pt>
                <c:pt idx="7">
                  <c:v>36.698</c:v>
                </c:pt>
                <c:pt idx="8">
                  <c:v>9.77</c:v>
                </c:pt>
                <c:pt idx="9">
                  <c:v>0</c:v>
                </c:pt>
                <c:pt idx="10">
                  <c:v>5.8550000000000004</c:v>
                </c:pt>
                <c:pt idx="11">
                  <c:v>5.2210000000000001</c:v>
                </c:pt>
                <c:pt idx="12">
                  <c:v>3.3420000000000001</c:v>
                </c:pt>
                <c:pt idx="13">
                  <c:v>0</c:v>
                </c:pt>
                <c:pt idx="14">
                  <c:v>10.026999999999999</c:v>
                </c:pt>
                <c:pt idx="15">
                  <c:v>0</c:v>
                </c:pt>
                <c:pt idx="16">
                  <c:v>224.33799999999999</c:v>
                </c:pt>
                <c:pt idx="17">
                  <c:v>0</c:v>
                </c:pt>
                <c:pt idx="18">
                  <c:v>6.5309999999999997</c:v>
                </c:pt>
                <c:pt idx="19">
                  <c:v>52.655999999999999</c:v>
                </c:pt>
                <c:pt idx="20">
                  <c:v>38.078000000000003</c:v>
                </c:pt>
                <c:pt idx="21">
                  <c:v>30.213000000000001</c:v>
                </c:pt>
                <c:pt idx="22">
                  <c:v>91.91</c:v>
                </c:pt>
                <c:pt idx="23">
                  <c:v>7.2830000000000004</c:v>
                </c:pt>
                <c:pt idx="24">
                  <c:v>26.651</c:v>
                </c:pt>
                <c:pt idx="25">
                  <c:v>1499.268</c:v>
                </c:pt>
                <c:pt idx="26">
                  <c:v>2.6440000000000001</c:v>
                </c:pt>
                <c:pt idx="27">
                  <c:v>0</c:v>
                </c:pt>
                <c:pt idx="28">
                  <c:v>16.89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70.911000000000001</c:v>
                </c:pt>
                <c:pt idx="23">
                  <c:v>0</c:v>
                </c:pt>
                <c:pt idx="24">
                  <c:v>0</c:v>
                </c:pt>
                <c:pt idx="25">
                  <c:v>12.420999999999999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排出量比較シート!$CZ$21:$CZ$50</c:f>
              <c:numCache>
                <c:formatCode>[=0]#;[&lt;1]0.00;#,##0</c:formatCode>
                <c:ptCount val="30"/>
                <c:pt idx="0">
                  <c:v>0</c:v>
                </c:pt>
                <c:pt idx="1">
                  <c:v>6.1980000000000004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排出量比較シート!$DA$21:$DA$50</c:f>
              <c:numCache>
                <c:formatCode>[=0]#;[&lt;1]0.00;#,##0</c:formatCode>
                <c:ptCount val="30"/>
                <c:pt idx="0">
                  <c:v>3.6389999999999998</c:v>
                </c:pt>
                <c:pt idx="1">
                  <c:v>0</c:v>
                </c:pt>
                <c:pt idx="2">
                  <c:v>7.1130000000000004</c:v>
                </c:pt>
                <c:pt idx="3">
                  <c:v>0</c:v>
                </c:pt>
                <c:pt idx="4">
                  <c:v>0</c:v>
                </c:pt>
                <c:pt idx="5">
                  <c:v>54.42</c:v>
                </c:pt>
                <c:pt idx="6">
                  <c:v>3.2210000000000001</c:v>
                </c:pt>
                <c:pt idx="7">
                  <c:v>3.8439999999999999</c:v>
                </c:pt>
                <c:pt idx="8">
                  <c:v>0</c:v>
                </c:pt>
                <c:pt idx="9">
                  <c:v>0</c:v>
                </c:pt>
                <c:pt idx="10">
                  <c:v>23.937000000000001</c:v>
                </c:pt>
                <c:pt idx="11">
                  <c:v>0</c:v>
                </c:pt>
                <c:pt idx="12">
                  <c:v>7.33</c:v>
                </c:pt>
                <c:pt idx="13">
                  <c:v>0</c:v>
                </c:pt>
                <c:pt idx="14">
                  <c:v>3.218</c:v>
                </c:pt>
                <c:pt idx="15">
                  <c:v>0</c:v>
                </c:pt>
                <c:pt idx="16">
                  <c:v>0</c:v>
                </c:pt>
                <c:pt idx="17">
                  <c:v>18.887999999999998</c:v>
                </c:pt>
                <c:pt idx="18">
                  <c:v>0</c:v>
                </c:pt>
                <c:pt idx="19">
                  <c:v>8.1959999999999997</c:v>
                </c:pt>
                <c:pt idx="20">
                  <c:v>0</c:v>
                </c:pt>
                <c:pt idx="21">
                  <c:v>7</c:v>
                </c:pt>
                <c:pt idx="22">
                  <c:v>4.4779999999999998</c:v>
                </c:pt>
                <c:pt idx="23">
                  <c:v>0</c:v>
                </c:pt>
                <c:pt idx="24">
                  <c:v>0</c:v>
                </c:pt>
                <c:pt idx="25">
                  <c:v>8.157</c:v>
                </c:pt>
                <c:pt idx="26">
                  <c:v>15.599</c:v>
                </c:pt>
                <c:pt idx="27">
                  <c:v>3.3410000000000002</c:v>
                </c:pt>
                <c:pt idx="28">
                  <c:v>3.653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排出量比較シート!$DD$21:$DD$50</c:f>
              <c:numCache>
                <c:formatCode>[=0]#;[&lt;1]0.00;#,##0</c:formatCode>
                <c:ptCount val="30"/>
                <c:pt idx="0">
                  <c:v>32.420999999999999</c:v>
                </c:pt>
                <c:pt idx="1">
                  <c:v>21.889000000000003</c:v>
                </c:pt>
                <c:pt idx="2">
                  <c:v>52.28</c:v>
                </c:pt>
                <c:pt idx="3">
                  <c:v>11.625999999999999</c:v>
                </c:pt>
                <c:pt idx="4">
                  <c:v>22.818000000000001</c:v>
                </c:pt>
                <c:pt idx="5">
                  <c:v>71.363</c:v>
                </c:pt>
                <c:pt idx="6">
                  <c:v>3.2210000000000001</c:v>
                </c:pt>
                <c:pt idx="7">
                  <c:v>40.542000000000002</c:v>
                </c:pt>
                <c:pt idx="8">
                  <c:v>9.77</c:v>
                </c:pt>
                <c:pt idx="9">
                  <c:v>0</c:v>
                </c:pt>
                <c:pt idx="10">
                  <c:v>29.792000000000002</c:v>
                </c:pt>
                <c:pt idx="11">
                  <c:v>5.2210000000000001</c:v>
                </c:pt>
                <c:pt idx="12">
                  <c:v>10.672000000000001</c:v>
                </c:pt>
                <c:pt idx="13">
                  <c:v>0</c:v>
                </c:pt>
                <c:pt idx="14">
                  <c:v>13.244999999999999</c:v>
                </c:pt>
                <c:pt idx="15">
                  <c:v>0</c:v>
                </c:pt>
                <c:pt idx="16">
                  <c:v>224.33799999999999</c:v>
                </c:pt>
                <c:pt idx="17">
                  <c:v>18.887999999999998</c:v>
                </c:pt>
                <c:pt idx="18">
                  <c:v>6.5309999999999997</c:v>
                </c:pt>
                <c:pt idx="19">
                  <c:v>60.851999999999997</c:v>
                </c:pt>
                <c:pt idx="20">
                  <c:v>38.078000000000003</c:v>
                </c:pt>
                <c:pt idx="21">
                  <c:v>37.213000000000001</c:v>
                </c:pt>
                <c:pt idx="22">
                  <c:v>167.29900000000001</c:v>
                </c:pt>
                <c:pt idx="23">
                  <c:v>7.2830000000000004</c:v>
                </c:pt>
                <c:pt idx="24">
                  <c:v>26.651</c:v>
                </c:pt>
                <c:pt idx="25">
                  <c:v>1519.846</c:v>
                </c:pt>
                <c:pt idx="26">
                  <c:v>18.243000000000002</c:v>
                </c:pt>
                <c:pt idx="27">
                  <c:v>3.3410000000000002</c:v>
                </c:pt>
                <c:pt idx="28">
                  <c:v>20.542999999999999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排出量比較シート!$CU$21:$CU$50</c:f>
              <c:numCache>
                <c:formatCode>\(0%\);;</c:formatCode>
                <c:ptCount val="30"/>
                <c:pt idx="0">
                  <c:v>0.10138870269612485</c:v>
                </c:pt>
                <c:pt idx="1">
                  <c:v>0</c:v>
                </c:pt>
                <c:pt idx="2">
                  <c:v>0.14185927789919073</c:v>
                </c:pt>
                <c:pt idx="3">
                  <c:v>0</c:v>
                </c:pt>
                <c:pt idx="4">
                  <c:v>0</c:v>
                </c:pt>
                <c:pt idx="5">
                  <c:v>0.73246895141548651</c:v>
                </c:pt>
                <c:pt idx="6">
                  <c:v>8.5510879317460223E-2</c:v>
                </c:pt>
                <c:pt idx="7">
                  <c:v>0.10400143274899318</c:v>
                </c:pt>
                <c:pt idx="8">
                  <c:v>0</c:v>
                </c:pt>
                <c:pt idx="9">
                  <c:v>0</c:v>
                </c:pt>
                <c:pt idx="10">
                  <c:v>0.84582772611599333</c:v>
                </c:pt>
                <c:pt idx="11">
                  <c:v>0</c:v>
                </c:pt>
                <c:pt idx="12">
                  <c:v>0.36790549415708906</c:v>
                </c:pt>
                <c:pt idx="13">
                  <c:v>0</c:v>
                </c:pt>
                <c:pt idx="14">
                  <c:v>0.1279640880561097</c:v>
                </c:pt>
                <c:pt idx="15">
                  <c:v>0</c:v>
                </c:pt>
                <c:pt idx="16">
                  <c:v>0</c:v>
                </c:pt>
                <c:pt idx="17">
                  <c:v>0.33003702473301189</c:v>
                </c:pt>
                <c:pt idx="18">
                  <c:v>0</c:v>
                </c:pt>
                <c:pt idx="19">
                  <c:v>0.27637076107166386</c:v>
                </c:pt>
                <c:pt idx="20">
                  <c:v>0</c:v>
                </c:pt>
                <c:pt idx="21">
                  <c:v>0.18641653724831536</c:v>
                </c:pt>
                <c:pt idx="22">
                  <c:v>0.12678735398045574</c:v>
                </c:pt>
                <c:pt idx="23">
                  <c:v>0</c:v>
                </c:pt>
                <c:pt idx="24">
                  <c:v>0</c:v>
                </c:pt>
                <c:pt idx="25">
                  <c:v>0.18503775196341266</c:v>
                </c:pt>
                <c:pt idx="26">
                  <c:v>0.3135019142526132</c:v>
                </c:pt>
                <c:pt idx="27">
                  <c:v>0.15342525268016904</c:v>
                </c:pt>
                <c:pt idx="28">
                  <c:v>0.10147961196680416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排出量比較シート!$CM$21:$CM$50</c:f>
              <c:numCache>
                <c:formatCode>\(0%\);;</c:formatCode>
                <c:ptCount val="30"/>
                <c:pt idx="0">
                  <c:v>0.36742650574117403</c:v>
                </c:pt>
                <c:pt idx="1">
                  <c:v>0.19184026686663891</c:v>
                </c:pt>
                <c:pt idx="2">
                  <c:v>0.5827408527548652</c:v>
                </c:pt>
                <c:pt idx="3">
                  <c:v>6.2804437006070996E-2</c:v>
                </c:pt>
                <c:pt idx="4">
                  <c:v>0.17222836966810084</c:v>
                </c:pt>
                <c:pt idx="5">
                  <c:v>0.17822584923830589</c:v>
                </c:pt>
                <c:pt idx="6">
                  <c:v>0</c:v>
                </c:pt>
                <c:pt idx="7">
                  <c:v>0.47761639730891448</c:v>
                </c:pt>
                <c:pt idx="8">
                  <c:v>0.10748493836580854</c:v>
                </c:pt>
                <c:pt idx="9">
                  <c:v>0</c:v>
                </c:pt>
                <c:pt idx="10">
                  <c:v>7.5734093602011027E-2</c:v>
                </c:pt>
                <c:pt idx="11">
                  <c:v>4.3877887432005006E-2</c:v>
                </c:pt>
                <c:pt idx="12">
                  <c:v>0.32280814835196003</c:v>
                </c:pt>
                <c:pt idx="13">
                  <c:v>0</c:v>
                </c:pt>
                <c:pt idx="14">
                  <c:v>0.36277881262240408</c:v>
                </c:pt>
                <c:pt idx="15">
                  <c:v>0</c:v>
                </c:pt>
                <c:pt idx="16">
                  <c:v>0.52458091768926352</c:v>
                </c:pt>
                <c:pt idx="17">
                  <c:v>0</c:v>
                </c:pt>
                <c:pt idx="18">
                  <c:v>3.0273075398246328E-2</c:v>
                </c:pt>
                <c:pt idx="19">
                  <c:v>0.51455141209556954</c:v>
                </c:pt>
                <c:pt idx="20">
                  <c:v>0.14884962488790496</c:v>
                </c:pt>
                <c:pt idx="21">
                  <c:v>0.37022169297240204</c:v>
                </c:pt>
                <c:pt idx="22">
                  <c:v>1</c:v>
                </c:pt>
                <c:pt idx="23">
                  <c:v>0.10755996644976115</c:v>
                </c:pt>
                <c:pt idx="24">
                  <c:v>0.31664461408424172</c:v>
                </c:pt>
                <c:pt idx="25">
                  <c:v>1</c:v>
                </c:pt>
                <c:pt idx="26">
                  <c:v>1.9078428474379443E-2</c:v>
                </c:pt>
                <c:pt idx="27">
                  <c:v>0</c:v>
                </c:pt>
                <c:pt idx="28">
                  <c:v>0.64924642965527934</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排出量比較シート!$BV$21:$BV$50</c:f>
              <c:numCache>
                <c:formatCode>0%</c:formatCode>
                <c:ptCount val="30"/>
                <c:pt idx="0">
                  <c:v>0.35658691022857786</c:v>
                </c:pt>
                <c:pt idx="1">
                  <c:v>0.42209600199836267</c:v>
                </c:pt>
                <c:pt idx="2">
                  <c:v>0.2543893596356388</c:v>
                </c:pt>
                <c:pt idx="3">
                  <c:v>0.54006035551692622</c:v>
                </c:pt>
                <c:pt idx="4">
                  <c:v>0.43008919823335212</c:v>
                </c:pt>
                <c:pt idx="5">
                  <c:v>0.33163000744226229</c:v>
                </c:pt>
                <c:pt idx="6">
                  <c:v>0.30300392815659621</c:v>
                </c:pt>
                <c:pt idx="7">
                  <c:v>0.33915073480905805</c:v>
                </c:pt>
                <c:pt idx="8">
                  <c:v>0.39784980111224921</c:v>
                </c:pt>
                <c:pt idx="9">
                  <c:v>0.35111642034668722</c:v>
                </c:pt>
                <c:pt idx="10">
                  <c:v>0.30605275139468735</c:v>
                </c:pt>
                <c:pt idx="11">
                  <c:v>0.45867562441214305</c:v>
                </c:pt>
                <c:pt idx="12">
                  <c:v>9.8215620703695508E-2</c:v>
                </c:pt>
                <c:pt idx="13">
                  <c:v>0.31883529430909135</c:v>
                </c:pt>
                <c:pt idx="14">
                  <c:v>0.20565378499751169</c:v>
                </c:pt>
                <c:pt idx="15">
                  <c:v>0.21379225859366005</c:v>
                </c:pt>
                <c:pt idx="16">
                  <c:v>0.80164729089853515</c:v>
                </c:pt>
                <c:pt idx="17">
                  <c:v>3.9972787065149042E-2</c:v>
                </c:pt>
                <c:pt idx="18">
                  <c:v>0.56325963280025937</c:v>
                </c:pt>
                <c:pt idx="19">
                  <c:v>0.39058041726369325</c:v>
                </c:pt>
                <c:pt idx="20">
                  <c:v>0.70517901394610139</c:v>
                </c:pt>
                <c:pt idx="21">
                  <c:v>0.33388963954553241</c:v>
                </c:pt>
                <c:pt idx="22">
                  <c:v>0.46335062094917728</c:v>
                </c:pt>
                <c:pt idx="23">
                  <c:v>0.33519636508015099</c:v>
                </c:pt>
                <c:pt idx="24">
                  <c:v>0.3463117421180632</c:v>
                </c:pt>
                <c:pt idx="25">
                  <c:v>0.29266863518089203</c:v>
                </c:pt>
                <c:pt idx="26">
                  <c:v>0.48560243346833193</c:v>
                </c:pt>
                <c:pt idx="27">
                  <c:v>6.3838186986403159E-2</c:v>
                </c:pt>
                <c:pt idx="28">
                  <c:v>0.142829977370072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排出量比較シート!$BZ$21:$BZ$50</c:f>
              <c:numCache>
                <c:formatCode>0%</c:formatCode>
                <c:ptCount val="30"/>
                <c:pt idx="0">
                  <c:v>0.16338320083301755</c:v>
                </c:pt>
                <c:pt idx="1">
                  <c:v>0.13934597855380026</c:v>
                </c:pt>
                <c:pt idx="2">
                  <c:v>0.16456907401401474</c:v>
                </c:pt>
                <c:pt idx="3">
                  <c:v>0.10730251211820944</c:v>
                </c:pt>
                <c:pt idx="4">
                  <c:v>0.15674825519550717</c:v>
                </c:pt>
                <c:pt idx="5">
                  <c:v>0.25918121409338274</c:v>
                </c:pt>
                <c:pt idx="6">
                  <c:v>0.16758819766064134</c:v>
                </c:pt>
                <c:pt idx="7">
                  <c:v>0.16314495599375617</c:v>
                </c:pt>
                <c:pt idx="8">
                  <c:v>0.12868083204510669</c:v>
                </c:pt>
                <c:pt idx="9">
                  <c:v>0.13870435600691611</c:v>
                </c:pt>
                <c:pt idx="10">
                  <c:v>0.1120336856344897</c:v>
                </c:pt>
                <c:pt idx="11">
                  <c:v>0.11538902428062225</c:v>
                </c:pt>
                <c:pt idx="12">
                  <c:v>0.18901066493762592</c:v>
                </c:pt>
                <c:pt idx="13">
                  <c:v>0.16431262129813279</c:v>
                </c:pt>
                <c:pt idx="14">
                  <c:v>0.1871136802671306</c:v>
                </c:pt>
                <c:pt idx="15">
                  <c:v>0.16554676168932009</c:v>
                </c:pt>
                <c:pt idx="16">
                  <c:v>4.4441531278942854E-2</c:v>
                </c:pt>
                <c:pt idx="17">
                  <c:v>0.32436144288970392</c:v>
                </c:pt>
                <c:pt idx="18">
                  <c:v>9.616012111953362E-2</c:v>
                </c:pt>
                <c:pt idx="19">
                  <c:v>0.11318821985787353</c:v>
                </c:pt>
                <c:pt idx="20">
                  <c:v>7.727048913456272E-2</c:v>
                </c:pt>
                <c:pt idx="21">
                  <c:v>0.15363301676602356</c:v>
                </c:pt>
                <c:pt idx="22">
                  <c:v>0.13048237413237024</c:v>
                </c:pt>
                <c:pt idx="23">
                  <c:v>0.1715253461399005</c:v>
                </c:pt>
                <c:pt idx="24">
                  <c:v>0.13056327659010661</c:v>
                </c:pt>
                <c:pt idx="25">
                  <c:v>0.16339779741609287</c:v>
                </c:pt>
                <c:pt idx="26">
                  <c:v>0.17434863954346497</c:v>
                </c:pt>
                <c:pt idx="27">
                  <c:v>0.20593030781962848</c:v>
                </c:pt>
                <c:pt idx="28">
                  <c:v>0.19763786882224052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排出量比較シート!$CA$21:$CA$50</c:f>
              <c:numCache>
                <c:formatCode>0%</c:formatCode>
                <c:ptCount val="30"/>
                <c:pt idx="0">
                  <c:v>0.2208346875553977</c:v>
                </c:pt>
                <c:pt idx="1">
                  <c:v>0.14748946909875421</c:v>
                </c:pt>
                <c:pt idx="2">
                  <c:v>0.21216773217616014</c:v>
                </c:pt>
                <c:pt idx="3">
                  <c:v>0.15137282083733453</c:v>
                </c:pt>
                <c:pt idx="4">
                  <c:v>0.1649950472746548</c:v>
                </c:pt>
                <c:pt idx="5">
                  <c:v>0.1643975129533797</c:v>
                </c:pt>
                <c:pt idx="6">
                  <c:v>0.1789246398926681</c:v>
                </c:pt>
                <c:pt idx="7">
                  <c:v>0.24847331405959433</c:v>
                </c:pt>
                <c:pt idx="8">
                  <c:v>0.15258698473241117</c:v>
                </c:pt>
                <c:pt idx="9">
                  <c:v>0.13413518360718599</c:v>
                </c:pt>
                <c:pt idx="10">
                  <c:v>0.23117044641039611</c:v>
                </c:pt>
                <c:pt idx="11">
                  <c:v>0.11117287603959523</c:v>
                </c:pt>
                <c:pt idx="12">
                  <c:v>0.30098374851483245</c:v>
                </c:pt>
                <c:pt idx="13">
                  <c:v>0.21998248412215238</c:v>
                </c:pt>
                <c:pt idx="14">
                  <c:v>0.27803306587006116</c:v>
                </c:pt>
                <c:pt idx="15">
                  <c:v>0.17653441199664613</c:v>
                </c:pt>
                <c:pt idx="16">
                  <c:v>5.5906202281123411E-2</c:v>
                </c:pt>
                <c:pt idx="17">
                  <c:v>0.32898819064827611</c:v>
                </c:pt>
                <c:pt idx="18">
                  <c:v>8.9922384160286445E-2</c:v>
                </c:pt>
                <c:pt idx="19">
                  <c:v>0.16506844447712538</c:v>
                </c:pt>
                <c:pt idx="20">
                  <c:v>7.447236313691466E-2</c:v>
                </c:pt>
                <c:pt idx="21">
                  <c:v>0.20384120378685738</c:v>
                </c:pt>
                <c:pt idx="22">
                  <c:v>0.17521870715615498</c:v>
                </c:pt>
                <c:pt idx="23">
                  <c:v>0.15220666993742649</c:v>
                </c:pt>
                <c:pt idx="24">
                  <c:v>0.147828975757856</c:v>
                </c:pt>
                <c:pt idx="25">
                  <c:v>0.21198038493005528</c:v>
                </c:pt>
                <c:pt idx="26">
                  <c:v>0.1271743136598025</c:v>
                </c:pt>
                <c:pt idx="27">
                  <c:v>0.36319716078055242</c:v>
                </c:pt>
                <c:pt idx="28">
                  <c:v>0.228937416282258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排出量比較シート!$CB$21:$CB$50</c:f>
              <c:numCache>
                <c:formatCode>0%</c:formatCode>
                <c:ptCount val="30"/>
                <c:pt idx="0">
                  <c:v>0.245116596282378</c:v>
                </c:pt>
                <c:pt idx="1">
                  <c:v>0.28251885714448638</c:v>
                </c:pt>
                <c:pt idx="2">
                  <c:v>0.35418742197291664</c:v>
                </c:pt>
                <c:pt idx="3">
                  <c:v>0.1933395761892869</c:v>
                </c:pt>
                <c:pt idx="4">
                  <c:v>0.24816749929648585</c:v>
                </c:pt>
                <c:pt idx="5">
                  <c:v>0.23141410584833466</c:v>
                </c:pt>
                <c:pt idx="6">
                  <c:v>0.34039799468316057</c:v>
                </c:pt>
                <c:pt idx="7">
                  <c:v>0.23956095753942611</c:v>
                </c:pt>
                <c:pt idx="8">
                  <c:v>0.30162769469217349</c:v>
                </c:pt>
                <c:pt idx="9">
                  <c:v>0.36611030021609503</c:v>
                </c:pt>
                <c:pt idx="10">
                  <c:v>0.32911611715125372</c:v>
                </c:pt>
                <c:pt idx="11">
                  <c:v>0.30056561288294725</c:v>
                </c:pt>
                <c:pt idx="12">
                  <c:v>0.4117899658438462</c:v>
                </c:pt>
                <c:pt idx="13">
                  <c:v>0.29686960027062342</c:v>
                </c:pt>
                <c:pt idx="14">
                  <c:v>0.30810109604745817</c:v>
                </c:pt>
                <c:pt idx="15">
                  <c:v>0.42773203201133136</c:v>
                </c:pt>
                <c:pt idx="16">
                  <c:v>9.0342802700523292E-2</c:v>
                </c:pt>
                <c:pt idx="17">
                  <c:v>0.26073638989185949</c:v>
                </c:pt>
                <c:pt idx="18">
                  <c:v>0.24151099123861039</c:v>
                </c:pt>
                <c:pt idx="19">
                  <c:v>0.31702506989064966</c:v>
                </c:pt>
                <c:pt idx="20">
                  <c:v>0.13514911157547055</c:v>
                </c:pt>
                <c:pt idx="21">
                  <c:v>0.29127612595241087</c:v>
                </c:pt>
                <c:pt idx="22">
                  <c:v>0.22062805104654931</c:v>
                </c:pt>
                <c:pt idx="23">
                  <c:v>0.32257414965007897</c:v>
                </c:pt>
                <c:pt idx="24">
                  <c:v>0.37058863681780629</c:v>
                </c:pt>
                <c:pt idx="25">
                  <c:v>0.31634446820380802</c:v>
                </c:pt>
                <c:pt idx="26">
                  <c:v>0.21287461332840066</c:v>
                </c:pt>
                <c:pt idx="27">
                  <c:v>0.34626253299198323</c:v>
                </c:pt>
                <c:pt idx="28">
                  <c:v>0.40754376887815713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排出量比較シート!$CH$21:$CH$50</c:f>
              <c:numCache>
                <c:formatCode>0%</c:formatCode>
                <c:ptCount val="30"/>
                <c:pt idx="0">
                  <c:v>1.4078605100628992E-2</c:v>
                </c:pt>
                <c:pt idx="1">
                  <c:v>8.5496932045963526E-3</c:v>
                </c:pt>
                <c:pt idx="2">
                  <c:v>1.4686412201269686E-2</c:v>
                </c:pt>
                <c:pt idx="3">
                  <c:v>7.9247353382429202E-3</c:v>
                </c:pt>
                <c:pt idx="4">
                  <c:v>0</c:v>
                </c:pt>
                <c:pt idx="5">
                  <c:v>1.3377159662640661E-2</c:v>
                </c:pt>
                <c:pt idx="6">
                  <c:v>1.0085239606933624E-2</c:v>
                </c:pt>
                <c:pt idx="7">
                  <c:v>9.6700375981653205E-3</c:v>
                </c:pt>
                <c:pt idx="8">
                  <c:v>1.9254687418059403E-2</c:v>
                </c:pt>
                <c:pt idx="9">
                  <c:v>9.9337398231156351E-3</c:v>
                </c:pt>
                <c:pt idx="10">
                  <c:v>2.1626999409173155E-2</c:v>
                </c:pt>
                <c:pt idx="11">
                  <c:v>1.4196862384692229E-2</c:v>
                </c:pt>
                <c:pt idx="12">
                  <c:v>0</c:v>
                </c:pt>
                <c:pt idx="13">
                  <c:v>0</c:v>
                </c:pt>
                <c:pt idx="14">
                  <c:v>2.1098372817838464E-2</c:v>
                </c:pt>
                <c:pt idx="15">
                  <c:v>1.639453570904249E-2</c:v>
                </c:pt>
                <c:pt idx="16">
                  <c:v>7.662172840875078E-3</c:v>
                </c:pt>
                <c:pt idx="17">
                  <c:v>4.5941189505011512E-2</c:v>
                </c:pt>
                <c:pt idx="18">
                  <c:v>9.1468706813103724E-3</c:v>
                </c:pt>
                <c:pt idx="19">
                  <c:v>1.4137848510658087E-2</c:v>
                </c:pt>
                <c:pt idx="20">
                  <c:v>7.929022206950723E-3</c:v>
                </c:pt>
                <c:pt idx="21">
                  <c:v>1.7360013949175766E-2</c:v>
                </c:pt>
                <c:pt idx="22">
                  <c:v>1.0320246715748396E-2</c:v>
                </c:pt>
                <c:pt idx="23">
                  <c:v>1.8497469192443012E-2</c:v>
                </c:pt>
                <c:pt idx="24">
                  <c:v>4.707368716167947E-3</c:v>
                </c:pt>
                <c:pt idx="25">
                  <c:v>1.560871426915194E-2</c:v>
                </c:pt>
                <c:pt idx="26">
                  <c:v>0</c:v>
                </c:pt>
                <c:pt idx="27">
                  <c:v>2.0771811421432688E-2</c:v>
                </c:pt>
                <c:pt idx="28">
                  <c:v>2.3050968647272414E-2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extLst>
                      <c:ext uri="{02D57815-91ED-43cb-92C2-25804820EDAC}">
                        <c15:formulaRef>
                          <c15:sqref>排出量比較シート!$BW$21:$BW$50</c15:sqref>
                        </c15:formulaRef>
                      </c:ext>
                    </c:extLst>
                    <c:numCache>
                      <c:formatCode>0%</c:formatCode>
                      <c:ptCount val="30"/>
                      <c:pt idx="0">
                        <c:v>0.30964113156149936</c:v>
                      </c:pt>
                      <c:pt idx="1">
                        <c:v>0.33943298352872753</c:v>
                      </c:pt>
                      <c:pt idx="2">
                        <c:v>0.18203246587769442</c:v>
                      </c:pt>
                      <c:pt idx="3">
                        <c:v>0.50509733882152374</c:v>
                      </c:pt>
                      <c:pt idx="4">
                        <c:v>0.32697459940762497</c:v>
                      </c:pt>
                      <c:pt idx="5">
                        <c:v>0.3105704014522454</c:v>
                      </c:pt>
                      <c:pt idx="6">
                        <c:v>0.18075138226829696</c:v>
                      </c:pt>
                      <c:pt idx="7">
                        <c:v>0.31898287971380807</c:v>
                      </c:pt>
                      <c:pt idx="8">
                        <c:v>0.37733636081066751</c:v>
                      </c:pt>
                      <c:pt idx="9">
                        <c:v>0.29462741072393611</c:v>
                      </c:pt>
                      <c:pt idx="10">
                        <c:v>0.22735479490838828</c:v>
                      </c:pt>
                      <c:pt idx="11">
                        <c:v>0.38154005922800521</c:v>
                      </c:pt>
                      <c:pt idx="12">
                        <c:v>8.0559956346396872E-2</c:v>
                      </c:pt>
                      <c:pt idx="13">
                        <c:v>0.22080857700886458</c:v>
                      </c:pt>
                      <c:pt idx="14">
                        <c:v>0.18333713434801888</c:v>
                      </c:pt>
                      <c:pt idx="15">
                        <c:v>9.5268267077785497E-3</c:v>
                      </c:pt>
                      <c:pt idx="16">
                        <c:v>0.80009923485936663</c:v>
                      </c:pt>
                      <c:pt idx="17">
                        <c:v>5.8763144770525222E-3</c:v>
                      </c:pt>
                      <c:pt idx="18">
                        <c:v>0.46214348088918666</c:v>
                      </c:pt>
                      <c:pt idx="19">
                        <c:v>0.32659812214211925</c:v>
                      </c:pt>
                      <c:pt idx="20">
                        <c:v>0.69712848574006758</c:v>
                      </c:pt>
                      <c:pt idx="21">
                        <c:v>0.25198878258846419</c:v>
                      </c:pt>
                      <c:pt idx="22">
                        <c:v>0.40878779499260398</c:v>
                      </c:pt>
                      <c:pt idx="23">
                        <c:v>0.26617552768472086</c:v>
                      </c:pt>
                      <c:pt idx="24">
                        <c:v>0.17767006919907372</c:v>
                      </c:pt>
                      <c:pt idx="25">
                        <c:v>0.23439578296038222</c:v>
                      </c:pt>
                      <c:pt idx="26">
                        <c:v>0.43852083253521057</c:v>
                      </c:pt>
                      <c:pt idx="27">
                        <c:v>3.4286648539239455E-2</c:v>
                      </c:pt>
                      <c:pt idx="28">
                        <c:v>9.9623947692487128E-2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7.6553100078045775E-3</c:v>
                      </c:pt>
                      <c:pt idx="1">
                        <c:v>6.9837290206297836E-3</c:v>
                      </c:pt>
                      <c:pt idx="2">
                        <c:v>5.6499279794715064E-3</c:v>
                      </c:pt>
                      <c:pt idx="3">
                        <c:v>6.7919853583290621E-3</c:v>
                      </c:pt>
                      <c:pt idx="4">
                        <c:v>1.1656999282988641E-2</c:v>
                      </c:pt>
                      <c:pt idx="5">
                        <c:v>1.8013449823471139E-2</c:v>
                      </c:pt>
                      <c:pt idx="6">
                        <c:v>1.0445241417741865E-2</c:v>
                      </c:pt>
                      <c:pt idx="7">
                        <c:v>6.5317227516261435E-3</c:v>
                      </c:pt>
                      <c:pt idx="8">
                        <c:v>5.4985794140685763E-3</c:v>
                      </c:pt>
                      <c:pt idx="9">
                        <c:v>1.0015117844310299E-2</c:v>
                      </c:pt>
                      <c:pt idx="10">
                        <c:v>8.2151883510498194E-3</c:v>
                      </c:pt>
                      <c:pt idx="11">
                        <c:v>8.6416988026688894E-3</c:v>
                      </c:pt>
                      <c:pt idx="12">
                        <c:v>1.2025443807394291E-2</c:v>
                      </c:pt>
                      <c:pt idx="13">
                        <c:v>9.714777683936391E-3</c:v>
                      </c:pt>
                      <c:pt idx="14">
                        <c:v>5.6430043744792741E-3</c:v>
                      </c:pt>
                      <c:pt idx="15">
                        <c:v>1.0193751525116269E-2</c:v>
                      </c:pt>
                      <c:pt idx="16">
                        <c:v>1.5480560391685177E-3</c:v>
                      </c:pt>
                      <c:pt idx="17">
                        <c:v>1.22862916703533E-2</c:v>
                      </c:pt>
                      <c:pt idx="18">
                        <c:v>7.3850881405514096E-3</c:v>
                      </c:pt>
                      <c:pt idx="19">
                        <c:v>1.4882478616716151E-2</c:v>
                      </c:pt>
                      <c:pt idx="20">
                        <c:v>5.0155654386072812E-3</c:v>
                      </c:pt>
                      <c:pt idx="21">
                        <c:v>3.15837211902468E-2</c:v>
                      </c:pt>
                      <c:pt idx="22">
                        <c:v>2.0677092499453913E-2</c:v>
                      </c:pt>
                      <c:pt idx="23">
                        <c:v>1.0637856526395009E-2</c:v>
                      </c:pt>
                      <c:pt idx="24">
                        <c:v>9.1444178386012303E-3</c:v>
                      </c:pt>
                      <c:pt idx="25">
                        <c:v>2.2818794303475949E-2</c:v>
                      </c:pt>
                      <c:pt idx="26">
                        <c:v>8.7427650369461488E-3</c:v>
                      </c:pt>
                      <c:pt idx="27">
                        <c:v>1.3983369686141268E-2</c:v>
                      </c:pt>
                      <c:pt idx="28">
                        <c:v>1.1964135310292579E-2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3.9290468659273915E-2</c:v>
                      </c:pt>
                      <c:pt idx="1">
                        <c:v>7.5679289449005399E-2</c:v>
                      </c:pt>
                      <c:pt idx="2">
                        <c:v>6.6706965778472876E-2</c:v>
                      </c:pt>
                      <c:pt idx="3">
                        <c:v>2.81710313370734E-2</c:v>
                      </c:pt>
                      <c:pt idx="4">
                        <c:v>9.1457599542738494E-2</c:v>
                      </c:pt>
                      <c:pt idx="5">
                        <c:v>3.0461561665456808E-3</c:v>
                      </c:pt>
                      <c:pt idx="6">
                        <c:v>0.11180730447055744</c:v>
                      </c:pt>
                      <c:pt idx="7">
                        <c:v>1.3636132343623842E-2</c:v>
                      </c:pt>
                      <c:pt idx="8">
                        <c:v>1.5014860887513141E-2</c:v>
                      </c:pt>
                      <c:pt idx="9">
                        <c:v>4.647389177844078E-2</c:v>
                      </c:pt>
                      <c:pt idx="10">
                        <c:v>7.0482768135249188E-2</c:v>
                      </c:pt>
                      <c:pt idx="11">
                        <c:v>6.8493866381468912E-2</c:v>
                      </c:pt>
                      <c:pt idx="12">
                        <c:v>5.63022054990434E-3</c:v>
                      </c:pt>
                      <c:pt idx="13">
                        <c:v>8.8311939616290372E-2</c:v>
                      </c:pt>
                      <c:pt idx="14">
                        <c:v>1.667364627501355E-2</c:v>
                      </c:pt>
                      <c:pt idx="15">
                        <c:v>0.19407168036076525</c:v>
                      </c:pt>
                      <c:pt idx="16">
                        <c:v>0</c:v>
                      </c:pt>
                      <c:pt idx="17">
                        <c:v>2.1810180917743217E-2</c:v>
                      </c:pt>
                      <c:pt idx="18">
                        <c:v>9.3731063770521247E-2</c:v>
                      </c:pt>
                      <c:pt idx="19">
                        <c:v>4.9099816504857861E-2</c:v>
                      </c:pt>
                      <c:pt idx="20">
                        <c:v>3.0349627674265602E-3</c:v>
                      </c:pt>
                      <c:pt idx="21">
                        <c:v>5.0317135766821418E-2</c:v>
                      </c:pt>
                      <c:pt idx="22">
                        <c:v>3.3885733457119434E-2</c:v>
                      </c:pt>
                      <c:pt idx="23">
                        <c:v>5.8382980869035116E-2</c:v>
                      </c:pt>
                      <c:pt idx="24">
                        <c:v>0.15949725508038828</c:v>
                      </c:pt>
                      <c:pt idx="25">
                        <c:v>3.5454057917033793E-2</c:v>
                      </c:pt>
                      <c:pt idx="26">
                        <c:v>3.8338835896175205E-2</c:v>
                      </c:pt>
                      <c:pt idx="27">
                        <c:v>1.5568168761022435E-2</c:v>
                      </c:pt>
                      <c:pt idx="28">
                        <c:v>3.1241894367292293E-2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0.23554301342193443</c:v>
                      </c:pt>
                      <c:pt idx="1">
                        <c:v>0.2744170314101938</c:v>
                      </c:pt>
                      <c:pt idx="2">
                        <c:v>0.20349566957594925</c:v>
                      </c:pt>
                      <c:pt idx="3">
                        <c:v>0.18495320640114235</c:v>
                      </c:pt>
                      <c:pt idx="4">
                        <c:v>0.24106577508226876</c:v>
                      </c:pt>
                      <c:pt idx="5">
                        <c:v>0.21604942626354778</c:v>
                      </c:pt>
                      <c:pt idx="6">
                        <c:v>0.33068533332068545</c:v>
                      </c:pt>
                      <c:pt idx="7">
                        <c:v>0.23032582788698636</c:v>
                      </c:pt>
                      <c:pt idx="8">
                        <c:v>0.29209270009800092</c:v>
                      </c:pt>
                      <c:pt idx="9">
                        <c:v>0.35558636814754724</c:v>
                      </c:pt>
                      <c:pt idx="10">
                        <c:v>0.3205773095865605</c:v>
                      </c:pt>
                      <c:pt idx="11">
                        <c:v>0.29222887789890251</c:v>
                      </c:pt>
                      <c:pt idx="12">
                        <c:v>0.392198019412282</c:v>
                      </c:pt>
                      <c:pt idx="13">
                        <c:v>0.28804539855973277</c:v>
                      </c:pt>
                      <c:pt idx="14">
                        <c:v>0.29277920328003798</c:v>
                      </c:pt>
                      <c:pt idx="15">
                        <c:v>0.27306490468693689</c:v>
                      </c:pt>
                      <c:pt idx="16">
                        <c:v>6.5399259027093384E-2</c:v>
                      </c:pt>
                      <c:pt idx="17">
                        <c:v>0.21625817805007116</c:v>
                      </c:pt>
                      <c:pt idx="18">
                        <c:v>0.23603946884564822</c:v>
                      </c:pt>
                      <c:pt idx="19">
                        <c:v>0.30900148807222094</c:v>
                      </c:pt>
                      <c:pt idx="20">
                        <c:v>0.12962169562303372</c:v>
                      </c:pt>
                      <c:pt idx="21">
                        <c:v>0.28279311440138244</c:v>
                      </c:pt>
                      <c:pt idx="22">
                        <c:v>0.21309863851780697</c:v>
                      </c:pt>
                      <c:pt idx="23">
                        <c:v>0.31283754658312452</c:v>
                      </c:pt>
                      <c:pt idx="24">
                        <c:v>0.36213299045447372</c:v>
                      </c:pt>
                      <c:pt idx="25">
                        <c:v>0.26356247961948437</c:v>
                      </c:pt>
                      <c:pt idx="26">
                        <c:v>0.20585951475311828</c:v>
                      </c:pt>
                      <c:pt idx="27">
                        <c:v>0.32740232674003639</c:v>
                      </c:pt>
                      <c:pt idx="28">
                        <c:v>0.39645803093231963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0.14857704171550484</c:v>
                      </c:pt>
                      <c:pt idx="1">
                        <c:v>0.12710032399967969</c:v>
                      </c:pt>
                      <c:pt idx="2">
                        <c:v>0.10906307030432096</c:v>
                      </c:pt>
                      <c:pt idx="3">
                        <c:v>8.5080800017380526E-2</c:v>
                      </c:pt>
                      <c:pt idx="4">
                        <c:v>0.10881275772888074</c:v>
                      </c:pt>
                      <c:pt idx="5">
                        <c:v>0.11062327005878289</c:v>
                      </c:pt>
                      <c:pt idx="6">
                        <c:v>0.14179658720128188</c:v>
                      </c:pt>
                      <c:pt idx="7">
                        <c:v>0.1445123714914302</c:v>
                      </c:pt>
                      <c:pt idx="8">
                        <c:v>0.15597363838154821</c:v>
                      </c:pt>
                      <c:pt idx="9">
                        <c:v>0.16106632530106491</c:v>
                      </c:pt>
                      <c:pt idx="10">
                        <c:v>0.13699420515691013</c:v>
                      </c:pt>
                      <c:pt idx="11">
                        <c:v>0.13344339742087849</c:v>
                      </c:pt>
                      <c:pt idx="12">
                        <c:v>0.24434688935264734</c:v>
                      </c:pt>
                      <c:pt idx="13">
                        <c:v>0.11020358000385118</c:v>
                      </c:pt>
                      <c:pt idx="14">
                        <c:v>0.20910622119993302</c:v>
                      </c:pt>
                      <c:pt idx="15">
                        <c:v>0.10229792795035322</c:v>
                      </c:pt>
                      <c:pt idx="16">
                        <c:v>4.354651917953984E-2</c:v>
                      </c:pt>
                      <c:pt idx="17">
                        <c:v>0.12493784195131835</c:v>
                      </c:pt>
                      <c:pt idx="18">
                        <c:v>9.7361261529522083E-2</c:v>
                      </c:pt>
                      <c:pt idx="19">
                        <c:v>0.13631965015957229</c:v>
                      </c:pt>
                      <c:pt idx="20">
                        <c:v>8.3128989146303192E-2</c:v>
                      </c:pt>
                      <c:pt idx="21">
                        <c:v>0.12737238239639159</c:v>
                      </c:pt>
                      <c:pt idx="22">
                        <c:v>0.11197845846715214</c:v>
                      </c:pt>
                      <c:pt idx="23">
                        <c:v>0.15081012919500891</c:v>
                      </c:pt>
                      <c:pt idx="24">
                        <c:v>0.13747431914843491</c:v>
                      </c:pt>
                      <c:pt idx="25">
                        <c:v>0.12001499458263469</c:v>
                      </c:pt>
                      <c:pt idx="26">
                        <c:v>0.1047015103765636</c:v>
                      </c:pt>
                      <c:pt idx="27">
                        <c:v>0.22214689280283315</c:v>
                      </c:pt>
                      <c:pt idx="28">
                        <c:v>0.17906090666293539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8.6965971706429571E-2</c:v>
                      </c:pt>
                      <c:pt idx="1">
                        <c:v>0.14731670741051409</c:v>
                      </c:pt>
                      <c:pt idx="2">
                        <c:v>9.4432599271628295E-2</c:v>
                      </c:pt>
                      <c:pt idx="3">
                        <c:v>9.9872406383761839E-2</c:v>
                      </c:pt>
                      <c:pt idx="4">
                        <c:v>0.13225301735338804</c:v>
                      </c:pt>
                      <c:pt idx="5">
                        <c:v>0.10542615620476489</c:v>
                      </c:pt>
                      <c:pt idx="6">
                        <c:v>0.18888874611940357</c:v>
                      </c:pt>
                      <c:pt idx="7">
                        <c:v>8.581345639555614E-2</c:v>
                      </c:pt>
                      <c:pt idx="8">
                        <c:v>0.13611906171645274</c:v>
                      </c:pt>
                      <c:pt idx="9">
                        <c:v>0.19452004284648236</c:v>
                      </c:pt>
                      <c:pt idx="10">
                        <c:v>0.18358310442965034</c:v>
                      </c:pt>
                      <c:pt idx="11">
                        <c:v>0.15878548047802404</c:v>
                      </c:pt>
                      <c:pt idx="12">
                        <c:v>0.14785113005963468</c:v>
                      </c:pt>
                      <c:pt idx="13">
                        <c:v>0.17784181855588158</c:v>
                      </c:pt>
                      <c:pt idx="14">
                        <c:v>8.367298208010493E-2</c:v>
                      </c:pt>
                      <c:pt idx="15">
                        <c:v>0.1707669767365837</c:v>
                      </c:pt>
                      <c:pt idx="16">
                        <c:v>2.1852739847553541E-2</c:v>
                      </c:pt>
                      <c:pt idx="17">
                        <c:v>9.1320336098752813E-2</c:v>
                      </c:pt>
                      <c:pt idx="18">
                        <c:v>0.13867820731612612</c:v>
                      </c:pt>
                      <c:pt idx="19">
                        <c:v>0.17268183791264866</c:v>
                      </c:pt>
                      <c:pt idx="20">
                        <c:v>4.6492706476730525E-2</c:v>
                      </c:pt>
                      <c:pt idx="21">
                        <c:v>0.15542073200499085</c:v>
                      </c:pt>
                      <c:pt idx="22">
                        <c:v>0.10112018005065485</c:v>
                      </c:pt>
                      <c:pt idx="23">
                        <c:v>0.16202741738811557</c:v>
                      </c:pt>
                      <c:pt idx="24">
                        <c:v>0.22465867130603881</c:v>
                      </c:pt>
                      <c:pt idx="25">
                        <c:v>0.14354748503684969</c:v>
                      </c:pt>
                      <c:pt idx="26">
                        <c:v>0.10115800437655467</c:v>
                      </c:pt>
                      <c:pt idx="27">
                        <c:v>0.10525543393720328</c:v>
                      </c:pt>
                      <c:pt idx="28">
                        <c:v>0.21739712426938423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9.5735828604435816E-3</c:v>
                      </c:pt>
                      <c:pt idx="1">
                        <c:v>8.1018257342926493E-3</c:v>
                      </c:pt>
                      <c:pt idx="2">
                        <c:v>7.1404412429551629E-3</c:v>
                      </c:pt>
                      <c:pt idx="3">
                        <c:v>6.2724258443810155E-3</c:v>
                      </c:pt>
                      <c:pt idx="4">
                        <c:v>7.1017242142170749E-3</c:v>
                      </c:pt>
                      <c:pt idx="5">
                        <c:v>7.2925644314518166E-3</c:v>
                      </c:pt>
                      <c:pt idx="6">
                        <c:v>9.7126613624751116E-3</c:v>
                      </c:pt>
                      <c:pt idx="7">
                        <c:v>9.2351296524397688E-3</c:v>
                      </c:pt>
                      <c:pt idx="8">
                        <c:v>9.534994594172579E-3</c:v>
                      </c:pt>
                      <c:pt idx="9">
                        <c:v>1.0523932068547808E-2</c:v>
                      </c:pt>
                      <c:pt idx="10">
                        <c:v>8.5388075646931749E-3</c:v>
                      </c:pt>
                      <c:pt idx="11">
                        <c:v>8.3367349840447018E-3</c:v>
                      </c:pt>
                      <c:pt idx="12">
                        <c:v>1.9591946431564197E-2</c:v>
                      </c:pt>
                      <c:pt idx="13">
                        <c:v>8.2970095724401796E-3</c:v>
                      </c:pt>
                      <c:pt idx="14">
                        <c:v>1.5321892767420194E-2</c:v>
                      </c:pt>
                      <c:pt idx="15">
                        <c:v>8.7608675164276614E-3</c:v>
                      </c:pt>
                      <c:pt idx="16">
                        <c:v>3.8366611376292482E-3</c:v>
                      </c:pt>
                      <c:pt idx="17">
                        <c:v>1.2042684900513908E-2</c:v>
                      </c:pt>
                      <c:pt idx="18">
                        <c:v>5.4715223929621701E-3</c:v>
                      </c:pt>
                      <c:pt idx="19">
                        <c:v>8.023581818428719E-3</c:v>
                      </c:pt>
                      <c:pt idx="20">
                        <c:v>5.5274159524368368E-3</c:v>
                      </c:pt>
                      <c:pt idx="21">
                        <c:v>8.4830115510284125E-3</c:v>
                      </c:pt>
                      <c:pt idx="22">
                        <c:v>7.5294125287423365E-3</c:v>
                      </c:pt>
                      <c:pt idx="23">
                        <c:v>9.7366030669544332E-3</c:v>
                      </c:pt>
                      <c:pt idx="24">
                        <c:v>8.4556463633325696E-3</c:v>
                      </c:pt>
                      <c:pt idx="25">
                        <c:v>7.6727426243602143E-3</c:v>
                      </c:pt>
                      <c:pt idx="26">
                        <c:v>7.0150985752823851E-3</c:v>
                      </c:pt>
                      <c:pt idx="27">
                        <c:v>1.8860206251946822E-2</c:v>
                      </c:pt>
                      <c:pt idx="28">
                        <c:v>1.1085737945837499E-2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0.14355131115401221</c:v>
                      </c:pt>
                      <c:pt idx="3">
                        <c:v>2.1139439437635505E-3</c:v>
                      </c:pt>
                      <c:pt idx="4">
                        <c:v>0</c:v>
                      </c:pt>
                      <c:pt idx="5">
                        <c:v>8.0721151533350768E-3</c:v>
                      </c:pt>
                      <c:pt idx="6">
                        <c:v>0</c:v>
                      </c:pt>
                      <c:pt idx="7">
                        <c:v>0</c:v>
                      </c:pt>
                      <c:pt idx="8">
                        <c:v>0</c:v>
                      </c:pt>
                      <c:pt idx="9">
                        <c:v>0</c:v>
                      </c:pt>
                      <c:pt idx="10">
                        <c:v>0</c:v>
                      </c:pt>
                      <c:pt idx="11">
                        <c:v>0</c:v>
                      </c:pt>
                      <c:pt idx="12">
                        <c:v>0</c:v>
                      </c:pt>
                      <c:pt idx="13">
                        <c:v>5.2719213845049424E-4</c:v>
                      </c:pt>
                      <c:pt idx="14">
                        <c:v>0</c:v>
                      </c:pt>
                      <c:pt idx="15">
                        <c:v>0.14590625980796676</c:v>
                      </c:pt>
                      <c:pt idx="16">
                        <c:v>2.1106882535800672E-2</c:v>
                      </c:pt>
                      <c:pt idx="17">
                        <c:v>3.2435526941274419E-2</c:v>
                      </c:pt>
                      <c:pt idx="18">
                        <c:v>0</c:v>
                      </c:pt>
                      <c:pt idx="19">
                        <c:v>0</c:v>
                      </c:pt>
                      <c:pt idx="20">
                        <c:v>0</c:v>
                      </c:pt>
                      <c:pt idx="21">
                        <c:v>0</c:v>
                      </c:pt>
                      <c:pt idx="22">
                        <c:v>0</c:v>
                      </c:pt>
                      <c:pt idx="23">
                        <c:v>0</c:v>
                      </c:pt>
                      <c:pt idx="24">
                        <c:v>0</c:v>
                      </c:pt>
                      <c:pt idx="25">
                        <c:v>4.5109245959963462E-2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排出量比較シート!$BE$21:$BE$50</c:f>
              <c:numCache>
                <c:formatCode>#,##0_);[Red]\(#,##0\)</c:formatCode>
                <c:ptCount val="30"/>
                <c:pt idx="0">
                  <c:v>78.334032929771496</c:v>
                </c:pt>
                <c:pt idx="1">
                  <c:v>114.10013318641035</c:v>
                </c:pt>
                <c:pt idx="2">
                  <c:v>77.507866123468574</c:v>
                </c:pt>
                <c:pt idx="3">
                  <c:v>185.11430966057657</c:v>
                </c:pt>
                <c:pt idx="4">
                  <c:v>132.486883804174</c:v>
                </c:pt>
                <c:pt idx="5">
                  <c:v>95.064773557877714</c:v>
                </c:pt>
                <c:pt idx="6">
                  <c:v>68.104244710265505</c:v>
                </c:pt>
                <c:pt idx="7">
                  <c:v>76.835720479387845</c:v>
                </c:pt>
                <c:pt idx="8">
                  <c:v>90.896456271382874</c:v>
                </c:pt>
                <c:pt idx="9">
                  <c:v>71.968943021873727</c:v>
                </c:pt>
                <c:pt idx="10">
                  <c:v>77.309963340533443</c:v>
                </c:pt>
                <c:pt idx="11">
                  <c:v>118.98932026047694</c:v>
                </c:pt>
                <c:pt idx="12">
                  <c:v>10.352898515920341</c:v>
                </c:pt>
                <c:pt idx="13">
                  <c:v>83.003827180653445</c:v>
                </c:pt>
                <c:pt idx="14">
                  <c:v>27.639431110979835</c:v>
                </c:pt>
                <c:pt idx="15">
                  <c:v>52.214211895498721</c:v>
                </c:pt>
                <c:pt idx="16">
                  <c:v>427.65185014390289</c:v>
                </c:pt>
                <c:pt idx="17">
                  <c:v>7.0527504477090606</c:v>
                </c:pt>
                <c:pt idx="18">
                  <c:v>215.73625784905653</c:v>
                </c:pt>
                <c:pt idx="19">
                  <c:v>102.33379748303948</c:v>
                </c:pt>
                <c:pt idx="20">
                  <c:v>255.81522310637746</c:v>
                </c:pt>
                <c:pt idx="21">
                  <c:v>81.607859759455565</c:v>
                </c:pt>
                <c:pt idx="22">
                  <c:v>125.4197844872714</c:v>
                </c:pt>
                <c:pt idx="23">
                  <c:v>67.711066118654159</c:v>
                </c:pt>
                <c:pt idx="24">
                  <c:v>84.166913993078794</c:v>
                </c:pt>
                <c:pt idx="25">
                  <c:v>78.958720676275703</c:v>
                </c:pt>
                <c:pt idx="26">
                  <c:v>138.58583811295813</c:v>
                </c:pt>
                <c:pt idx="27">
                  <c:v>6.7505615941827202</c:v>
                </c:pt>
                <c:pt idx="28">
                  <c:v>26.0147753280181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排出量比較シート!$BI$21:$BI$50</c:f>
              <c:numCache>
                <c:formatCode>#,##0_);[Red]\(#,##0\)</c:formatCode>
                <c:ptCount val="30"/>
                <c:pt idx="0">
                  <c:v>35.891572761381084</c:v>
                </c:pt>
                <c:pt idx="1">
                  <c:v>37.667721647932034</c:v>
                </c:pt>
                <c:pt idx="2">
                  <c:v>50.141239299516961</c:v>
                </c:pt>
                <c:pt idx="3">
                  <c:v>36.779649260860168</c:v>
                </c:pt>
                <c:pt idx="4">
                  <c:v>48.285536948841568</c:v>
                </c:pt>
                <c:pt idx="5">
                  <c:v>74.296664581937677</c:v>
                </c:pt>
                <c:pt idx="6">
                  <c:v>37.667721647932034</c:v>
                </c:pt>
                <c:pt idx="7">
                  <c:v>36.961029270408901</c:v>
                </c:pt>
                <c:pt idx="8">
                  <c:v>29.399616614746332</c:v>
                </c:pt>
                <c:pt idx="9">
                  <c:v>28.430472959626758</c:v>
                </c:pt>
                <c:pt idx="10">
                  <c:v>28.300089085419007</c:v>
                </c:pt>
                <c:pt idx="11">
                  <c:v>29.934142635697953</c:v>
                </c:pt>
                <c:pt idx="12">
                  <c:v>19.923594826420889</c:v>
                </c:pt>
                <c:pt idx="13">
                  <c:v>42.776244240415252</c:v>
                </c:pt>
                <c:pt idx="14">
                  <c:v>25.147680485082432</c:v>
                </c:pt>
                <c:pt idx="15">
                  <c:v>40.43127543681846</c:v>
                </c:pt>
                <c:pt idx="16">
                  <c:v>23.708061251433303</c:v>
                </c:pt>
                <c:pt idx="17">
                  <c:v>57.229942656523804</c:v>
                </c:pt>
                <c:pt idx="18">
                  <c:v>36.830661166866882</c:v>
                </c:pt>
                <c:pt idx="19">
                  <c:v>29.655814414733801</c:v>
                </c:pt>
                <c:pt idx="20">
                  <c:v>28.031133976723694</c:v>
                </c:pt>
                <c:pt idx="21">
                  <c:v>37.550316636746018</c:v>
                </c:pt>
                <c:pt idx="22">
                  <c:v>35.318979846288798</c:v>
                </c:pt>
                <c:pt idx="23">
                  <c:v>34.648836513267995</c:v>
                </c:pt>
                <c:pt idx="24">
                  <c:v>31.731837922110358</c:v>
                </c:pt>
                <c:pt idx="25">
                  <c:v>44.082896130368447</c:v>
                </c:pt>
                <c:pt idx="26">
                  <c:v>49.757271936242972</c:v>
                </c:pt>
                <c:pt idx="27">
                  <c:v>21.776076243228768</c:v>
                </c:pt>
                <c:pt idx="28">
                  <c:v>35.997378480270136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排出量比較シート!$BJ$21:$BJ$50</c:f>
              <c:numCache>
                <c:formatCode>#,##0_);[Red]\(#,##0\)</c:formatCode>
                <c:ptCount val="30"/>
                <c:pt idx="0">
                  <c:v>48.512357550958534</c:v>
                </c:pt>
                <c:pt idx="1">
                  <c:v>39.869053457241911</c:v>
                </c:pt>
                <c:pt idx="2">
                  <c:v>64.643695022399555</c:v>
                </c:pt>
                <c:pt idx="3">
                  <c:v>51.885451217496559</c:v>
                </c:pt>
                <c:pt idx="4">
                  <c:v>50.825921102722162</c:v>
                </c:pt>
                <c:pt idx="5">
                  <c:v>47.126050090965492</c:v>
                </c:pt>
                <c:pt idx="6">
                  <c:v>40.215740878609232</c:v>
                </c:pt>
                <c:pt idx="7">
                  <c:v>56.292450955233022</c:v>
                </c:pt>
                <c:pt idx="8">
                  <c:v>34.861438026454131</c:v>
                </c:pt>
                <c:pt idx="9">
                  <c:v>27.493921750291111</c:v>
                </c:pt>
                <c:pt idx="10">
                  <c:v>58.394439050001964</c:v>
                </c:pt>
                <c:pt idx="11">
                  <c:v>28.84039231059581</c:v>
                </c:pt>
                <c:pt idx="12">
                  <c:v>31.726666094348715</c:v>
                </c:pt>
                <c:pt idx="13">
                  <c:v>57.269030188184296</c:v>
                </c:pt>
                <c:pt idx="14">
                  <c:v>37.367052450714944</c:v>
                </c:pt>
                <c:pt idx="15">
                  <c:v>43.114775321960593</c:v>
                </c:pt>
                <c:pt idx="16">
                  <c:v>29.824077386008167</c:v>
                </c:pt>
                <c:pt idx="17">
                  <c:v>58.046280463355323</c:v>
                </c:pt>
                <c:pt idx="18">
                  <c:v>34.441521326781896</c:v>
                </c:pt>
                <c:pt idx="19">
                  <c:v>43.248662813932405</c:v>
                </c:pt>
                <c:pt idx="20">
                  <c:v>27.016067997430664</c:v>
                </c:pt>
                <c:pt idx="21">
                  <c:v>49.821984277436513</c:v>
                </c:pt>
                <c:pt idx="22">
                  <c:v>47.428214177517432</c:v>
                </c:pt>
                <c:pt idx="23">
                  <c:v>30.74638321143161</c:v>
                </c:pt>
                <c:pt idx="24">
                  <c:v>35.928058956934279</c:v>
                </c:pt>
                <c:pt idx="25">
                  <c:v>57.18993424832297</c:v>
                </c:pt>
                <c:pt idx="26">
                  <c:v>36.294214423728413</c:v>
                </c:pt>
                <c:pt idx="27">
                  <c:v>38.406241161009277</c:v>
                </c:pt>
                <c:pt idx="28">
                  <c:v>41.69821740802039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排出量比較シート!$BK$21:$BK$50</c:f>
              <c:numCache>
                <c:formatCode>#,##0_);[Red]\(#,##0\)</c:formatCode>
                <c:ptCount val="30"/>
                <c:pt idx="0">
                  <c:v>53.846540560081628</c:v>
                </c:pt>
                <c:pt idx="1">
                  <c:v>76.369923134176901</c:v>
                </c:pt>
                <c:pt idx="2">
                  <c:v>107.91454219709961</c:v>
                </c:pt>
                <c:pt idx="3">
                  <c:v>66.27022667140875</c:v>
                </c:pt>
                <c:pt idx="4">
                  <c:v>76.446790057319532</c:v>
                </c:pt>
                <c:pt idx="5">
                  <c:v>66.336969142941101</c:v>
                </c:pt>
                <c:pt idx="6">
                  <c:v>76.509068611165304</c:v>
                </c:pt>
                <c:pt idx="7">
                  <c:v>54.273327114083656</c:v>
                </c:pt>
                <c:pt idx="8">
                  <c:v>68.912661220835403</c:v>
                </c:pt>
                <c:pt idx="9">
                  <c:v>75.04226464247111</c:v>
                </c:pt>
                <c:pt idx="10">
                  <c:v>83.135847777200567</c:v>
                </c:pt>
                <c:pt idx="11">
                  <c:v>77.97252800702509</c:v>
                </c:pt>
                <c:pt idx="12">
                  <c:v>43.406738110603143</c:v>
                </c:pt>
                <c:pt idx="13">
                  <c:v>77.285399188473306</c:v>
                </c:pt>
                <c:pt idx="14">
                  <c:v>41.408131727427907</c:v>
                </c:pt>
                <c:pt idx="15">
                  <c:v>104.46445114918767</c:v>
                </c:pt>
                <c:pt idx="16">
                  <c:v>48.194844741207334</c:v>
                </c:pt>
                <c:pt idx="17">
                  <c:v>46.004014870084958</c:v>
                </c:pt>
                <c:pt idx="18">
                  <c:v>92.502062006830343</c:v>
                </c:pt>
                <c:pt idx="19">
                  <c:v>83.061971018719291</c:v>
                </c:pt>
                <c:pt idx="20">
                  <c:v>49.027551084993313</c:v>
                </c:pt>
                <c:pt idx="21">
                  <c:v>71.192449308569508</c:v>
                </c:pt>
                <c:pt idx="22">
                  <c:v>59.719619145908176</c:v>
                </c:pt>
                <c:pt idx="23">
                  <c:v>65.161325869098832</c:v>
                </c:pt>
                <c:pt idx="24">
                  <c:v>90.067121984050431</c:v>
                </c:pt>
                <c:pt idx="25">
                  <c:v>85.346195320694378</c:v>
                </c:pt>
                <c:pt idx="26">
                  <c:v>60.752180524260488</c:v>
                </c:pt>
                <c:pt idx="27">
                  <c:v>36.615490932064915</c:v>
                </c:pt>
                <c:pt idx="28">
                  <c:v>74.229232398663996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排出量比較シート!$BQ$21:$BQ$50</c:f>
              <c:numCache>
                <c:formatCode>#,##0_);[Red]\(#,##0\)</c:formatCode>
                <c:ptCount val="30"/>
                <c:pt idx="0">
                  <c:v>3.0927492959598162</c:v>
                </c:pt>
                <c:pt idx="1">
                  <c:v>2.3111356865000001</c:v>
                </c:pt>
                <c:pt idx="2">
                  <c:v>4.4746858609200011</c:v>
                </c:pt>
                <c:pt idx="3">
                  <c:v>2.716329566493493</c:v>
                </c:pt>
                <c:pt idx="4">
                  <c:v>0</c:v>
                </c:pt>
                <c:pt idx="5">
                  <c:v>3.8346851178656269</c:v>
                </c:pt>
                <c:pt idx="6">
                  <c:v>2.2667944614807038</c:v>
                </c:pt>
                <c:pt idx="7">
                  <c:v>2.1907789948800001</c:v>
                </c:pt>
                <c:pt idx="8">
                  <c:v>4.3991045063284737</c:v>
                </c:pt>
                <c:pt idx="9">
                  <c:v>2.0361359192999999</c:v>
                </c:pt>
                <c:pt idx="10">
                  <c:v>5.4630534241880317</c:v>
                </c:pt>
                <c:pt idx="11">
                  <c:v>3.6829404378118071</c:v>
                </c:pt>
                <c:pt idx="12">
                  <c:v>0</c:v>
                </c:pt>
                <c:pt idx="13">
                  <c:v>0</c:v>
                </c:pt>
                <c:pt idx="14">
                  <c:v>2.8355764133369661</c:v>
                </c:pt>
                <c:pt idx="15">
                  <c:v>4.0040166424700008</c:v>
                </c:pt>
                <c:pt idx="16">
                  <c:v>4.0875113391199998</c:v>
                </c:pt>
                <c:pt idx="17">
                  <c:v>8.1058081919999996</c:v>
                </c:pt>
                <c:pt idx="18">
                  <c:v>3.5033784366985108</c:v>
                </c:pt>
                <c:pt idx="19">
                  <c:v>3.704178864038667</c:v>
                </c:pt>
                <c:pt idx="20">
                  <c:v>2.876382513903843</c:v>
                </c:pt>
                <c:pt idx="21">
                  <c:v>4.2430594304000007</c:v>
                </c:pt>
                <c:pt idx="22">
                  <c:v>2.7934852365</c:v>
                </c:pt>
                <c:pt idx="23">
                  <c:v>3.7365660549982032</c:v>
                </c:pt>
                <c:pt idx="24">
                  <c:v>1.1440694890800001</c:v>
                </c:pt>
                <c:pt idx="25">
                  <c:v>4.2110563345198244</c:v>
                </c:pt>
                <c:pt idx="26">
                  <c:v>0</c:v>
                </c:pt>
                <c:pt idx="27">
                  <c:v>2.1965127620713152</c:v>
                </c:pt>
                <c:pt idx="28">
                  <c:v>4.1984587654050323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排出量比較シート!$BR$21:$BR$50</c:f>
              <c:numCache>
                <c:formatCode>#,##0_);[Red]\(#,##0\)</c:formatCode>
                <c:ptCount val="30"/>
                <c:pt idx="0">
                  <c:v>219.67725309815253</c:v>
                </c:pt>
                <c:pt idx="1">
                  <c:v>270.31796711226121</c:v>
                </c:pt>
                <c:pt idx="2">
                  <c:v>304.68202850340469</c:v>
                </c:pt>
                <c:pt idx="3">
                  <c:v>342.76596637683554</c:v>
                </c:pt>
                <c:pt idx="4">
                  <c:v>308.04513191305728</c:v>
                </c:pt>
                <c:pt idx="5">
                  <c:v>286.6591424915876</c:v>
                </c:pt>
                <c:pt idx="6">
                  <c:v>224.7635703094528</c:v>
                </c:pt>
                <c:pt idx="7">
                  <c:v>226.55330681399343</c:v>
                </c:pt>
                <c:pt idx="8">
                  <c:v>228.46927663974722</c:v>
                </c:pt>
                <c:pt idx="9">
                  <c:v>204.97173829356271</c:v>
                </c:pt>
                <c:pt idx="10">
                  <c:v>252.60339267734301</c:v>
                </c:pt>
                <c:pt idx="11">
                  <c:v>259.41932365160761</c:v>
                </c:pt>
                <c:pt idx="12">
                  <c:v>105.40989754729308</c:v>
                </c:pt>
                <c:pt idx="13">
                  <c:v>260.33450079772632</c:v>
                </c:pt>
                <c:pt idx="14">
                  <c:v>134.39787218754208</c:v>
                </c:pt>
                <c:pt idx="15">
                  <c:v>244.22873044593541</c:v>
                </c:pt>
                <c:pt idx="16">
                  <c:v>533.46634486167181</c:v>
                </c:pt>
                <c:pt idx="17">
                  <c:v>176.43879662967313</c:v>
                </c:pt>
                <c:pt idx="18">
                  <c:v>383.0138807862341</c:v>
                </c:pt>
                <c:pt idx="19">
                  <c:v>262.00442459446367</c:v>
                </c:pt>
                <c:pt idx="20">
                  <c:v>362.76635867942895</c:v>
                </c:pt>
                <c:pt idx="21">
                  <c:v>244.4156694126076</c:v>
                </c:pt>
                <c:pt idx="22">
                  <c:v>270.68008289348575</c:v>
                </c:pt>
                <c:pt idx="23">
                  <c:v>202.00417776745081</c:v>
                </c:pt>
                <c:pt idx="24">
                  <c:v>243.03800234525386</c:v>
                </c:pt>
                <c:pt idx="25">
                  <c:v>269.7888027101813</c:v>
                </c:pt>
                <c:pt idx="26">
                  <c:v>285.38950499718999</c:v>
                </c:pt>
                <c:pt idx="27">
                  <c:v>105.744882692557</c:v>
                </c:pt>
                <c:pt idx="28">
                  <c:v>182.13806238037765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extLst>
                      <c:ext uri="{02D57815-91ED-43cb-92C2-25804820EDAC}">
                        <c15:formulaRef>
                          <c15:sqref>排出量比較シート!$BF$21:$BF$68</c15:sqref>
                        </c15:formulaRef>
                      </c:ext>
                    </c:extLst>
                    <c:numCache>
                      <c:formatCode>#,##0_);[Red]\(#,##0\)</c:formatCode>
                      <c:ptCount val="48"/>
                      <c:pt idx="0">
                        <c:v>68.021113227633847</c:v>
                      </c:pt>
                      <c:pt idx="1">
                        <c:v>91.754834078335264</c:v>
                      </c:pt>
                      <c:pt idx="2">
                        <c:v>55.462020957092733</c:v>
                      </c:pt>
                      <c:pt idx="3">
                        <c:v>173.1301774555275</c:v>
                      </c:pt>
                      <c:pt idx="4">
                        <c:v>100.7229336067409</c:v>
                      </c:pt>
                      <c:pt idx="5">
                        <c:v>89.027844963568782</c:v>
                      </c:pt>
                      <c:pt idx="6">
                        <c:v>40.626326016991143</c:v>
                      </c:pt>
                      <c:pt idx="7">
                        <c:v>72.266626216213524</c:v>
                      </c:pt>
                      <c:pt idx="8">
                        <c:v>86.209765404287864</c:v>
                      </c:pt>
                      <c:pt idx="9">
                        <c:v>60.39029252501664</c:v>
                      </c:pt>
                      <c:pt idx="10">
                        <c:v>57.430592535320393</c:v>
                      </c:pt>
                      <c:pt idx="11">
                        <c:v>98.978864110923425</c:v>
                      </c:pt>
                      <c:pt idx="12">
                        <c:v>8.4918167448880979</c:v>
                      </c:pt>
                      <c:pt idx="13">
                        <c:v>57.484090667459071</c:v>
                      </c:pt>
                      <c:pt idx="14">
                        <c:v>24.640120749335271</c:v>
                      </c:pt>
                      <c:pt idx="15">
                        <c:v>2.3267247920191858</c:v>
                      </c:pt>
                      <c:pt idx="16">
                        <c:v>426.82601434704662</c:v>
                      </c:pt>
                      <c:pt idx="17">
                        <c:v>1.0368098549486739</c:v>
                      </c:pt>
                      <c:pt idx="18">
                        <c:v>177.00736809542619</c:v>
                      </c:pt>
                      <c:pt idx="19">
                        <c:v>85.570153065478323</c:v>
                      </c:pt>
                      <c:pt idx="20">
                        <c:v>252.89476230362851</c:v>
                      </c:pt>
                      <c:pt idx="21">
                        <c:v>61.590006980827518</c:v>
                      </c:pt>
                      <c:pt idx="22">
                        <c:v>110.6507142344433</c:v>
                      </c:pt>
                      <c:pt idx="23">
                        <c:v>53.768568611769382</c:v>
                      </c:pt>
                      <c:pt idx="24">
                        <c:v>43.180578694685892</c:v>
                      </c:pt>
                      <c:pt idx="25">
                        <c:v>63.237357645197037</c:v>
                      </c:pt>
                      <c:pt idx="26">
                        <c:v>125.1492433281794</c:v>
                      </c:pt>
                      <c:pt idx="27">
                        <c:v>3.6256376277028068</c:v>
                      </c:pt>
                      <c:pt idx="28">
                        <c:v>18.1453127993937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1.6816974741293063</c:v>
                      </c:pt>
                      <c:pt idx="1">
                        <c:v>1.887827431719546</c:v>
                      </c:pt>
                      <c:pt idx="2">
                        <c:v>1.7214315176835211</c:v>
                      </c:pt>
                      <c:pt idx="3">
                        <c:v>2.3280614249649787</c:v>
                      </c:pt>
                      <c:pt idx="4">
                        <c:v>3.5908818818386501</c:v>
                      </c:pt>
                      <c:pt idx="5">
                        <c:v>5.1637200797114771</c:v>
                      </c:pt>
                      <c:pt idx="6">
                        <c:v>2.347709753795832</c:v>
                      </c:pt>
                      <c:pt idx="7">
                        <c:v>1.4797833885730991</c:v>
                      </c:pt>
                      <c:pt idx="8">
                        <c:v>1.2562564612784528</c:v>
                      </c:pt>
                      <c:pt idx="9">
                        <c:v>2.0528161137631606</c:v>
                      </c:pt>
                      <c:pt idx="10">
                        <c:v>2.0751844489585713</c:v>
                      </c:pt>
                      <c:pt idx="11">
                        <c:v>2.2418236585892708</c:v>
                      </c:pt>
                      <c:pt idx="12">
                        <c:v>1.2676007996981622</c:v>
                      </c:pt>
                      <c:pt idx="13">
                        <c:v>2.5290917987084724</c:v>
                      </c:pt>
                      <c:pt idx="14">
                        <c:v>0.75840778067500625</c:v>
                      </c:pt>
                      <c:pt idx="15">
                        <c:v>2.4896069934604643</c:v>
                      </c:pt>
                      <c:pt idx="16">
                        <c:v>0.82583579685626618</c:v>
                      </c:pt>
                      <c:pt idx="17">
                        <c:v>2.1677785173583128</c:v>
                      </c:pt>
                      <c:pt idx="18">
                        <c:v>2.8285912686609889</c:v>
                      </c:pt>
                      <c:pt idx="19">
                        <c:v>3.8992752465121248</c:v>
                      </c:pt>
                      <c:pt idx="20">
                        <c:v>1.8194784108819564</c:v>
                      </c:pt>
                      <c:pt idx="21">
                        <c:v>7.719556357255331</c:v>
                      </c:pt>
                      <c:pt idx="22">
                        <c:v>5.5968771117484577</c:v>
                      </c:pt>
                      <c:pt idx="23">
                        <c:v>2.1488914608225342</c:v>
                      </c:pt>
                      <c:pt idx="24">
                        <c:v>2.222441044103947</c:v>
                      </c:pt>
                      <c:pt idx="25">
                        <c:v>6.1562551944246815</c:v>
                      </c:pt>
                      <c:pt idx="26">
                        <c:v>2.4950933862008009</c:v>
                      </c:pt>
                      <c:pt idx="27">
                        <c:v>1.4786697871076659</c:v>
                      </c:pt>
                      <c:pt idx="28">
                        <c:v>2.1791244234733487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8.6312222280083457</c:v>
                      </c:pt>
                      <c:pt idx="1">
                        <c:v>20.457471676355539</c:v>
                      </c:pt>
                      <c:pt idx="2">
                        <c:v>20.324413648692314</c:v>
                      </c:pt>
                      <c:pt idx="3">
                        <c:v>9.6560707800840806</c:v>
                      </c:pt>
                      <c:pt idx="4">
                        <c:v>28.173068315594445</c:v>
                      </c:pt>
                      <c:pt idx="5">
                        <c:v>0.87320851459744653</c:v>
                      </c:pt>
                      <c:pt idx="6">
                        <c:v>25.130208939478532</c:v>
                      </c:pt>
                      <c:pt idx="7">
                        <c:v>3.0893108746012317</c:v>
                      </c:pt>
                      <c:pt idx="8">
                        <c:v>3.4304344058165603</c:v>
                      </c:pt>
                      <c:pt idx="9">
                        <c:v>9.5258343830939189</c:v>
                      </c:pt>
                      <c:pt idx="10">
                        <c:v>17.804186356254469</c:v>
                      </c:pt>
                      <c:pt idx="11">
                        <c:v>17.768632490964251</c:v>
                      </c:pt>
                      <c:pt idx="12">
                        <c:v>0.59348097133408062</c:v>
                      </c:pt>
                      <c:pt idx="13">
                        <c:v>22.990644714485903</c:v>
                      </c:pt>
                      <c:pt idx="14">
                        <c:v>2.2409025809695584</c:v>
                      </c:pt>
                      <c:pt idx="15">
                        <c:v>47.397880110019074</c:v>
                      </c:pt>
                      <c:pt idx="16">
                        <c:v>0</c:v>
                      </c:pt>
                      <c:pt idx="17">
                        <c:v>3.8481620754020733</c:v>
                      </c:pt>
                      <c:pt idx="18">
                        <c:v>35.900298484969333</c:v>
                      </c:pt>
                      <c:pt idx="19">
                        <c:v>12.864369171049034</c:v>
                      </c:pt>
                      <c:pt idx="20">
                        <c:v>1.1009823918669759</c:v>
                      </c:pt>
                      <c:pt idx="21">
                        <c:v>12.298296421372717</c:v>
                      </c:pt>
                      <c:pt idx="22">
                        <c:v>9.1721931410796511</c:v>
                      </c:pt>
                      <c:pt idx="23">
                        <c:v>11.79360604606225</c:v>
                      </c:pt>
                      <c:pt idx="24">
                        <c:v>38.763894254288964</c:v>
                      </c:pt>
                      <c:pt idx="25">
                        <c:v>9.5651078366539721</c:v>
                      </c:pt>
                      <c:pt idx="26">
                        <c:v>10.941501398577941</c:v>
                      </c:pt>
                      <c:pt idx="27">
                        <c:v>1.6462541793722478</c:v>
                      </c:pt>
                      <c:pt idx="28">
                        <c:v>5.6903381051510529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51.743442174991827</c:v>
                      </c:pt>
                      <c:pt idx="1">
                        <c:v>74.179854071785115</c:v>
                      </c:pt>
                      <c:pt idx="2">
                        <c:v>62.001473398058792</c:v>
                      </c:pt>
                      <c:pt idx="3">
                        <c:v>63.395664526581882</c:v>
                      </c:pt>
                      <c:pt idx="4">
                        <c:v>74.259138484940877</c:v>
                      </c:pt>
                      <c:pt idx="5">
                        <c:v>61.932543268508091</c:v>
                      </c:pt>
                      <c:pt idx="6">
                        <c:v>74.326016166128724</c:v>
                      </c:pt>
                      <c:pt idx="7">
                        <c:v>52.181077952467462</c:v>
                      </c:pt>
                      <c:pt idx="8">
                        <c:v>66.734207903140899</c:v>
                      </c:pt>
                      <c:pt idx="9">
                        <c:v>72.885155992697491</c:v>
                      </c:pt>
                      <c:pt idx="10">
                        <c:v>80.978916016940104</c:v>
                      </c:pt>
                      <c:pt idx="11">
                        <c:v>75.809817856001516</c:v>
                      </c:pt>
                      <c:pt idx="12">
                        <c:v>41.341553044499911</c:v>
                      </c:pt>
                      <c:pt idx="13">
                        <c:v>74.988155041130142</c:v>
                      </c:pt>
                      <c:pt idx="14">
                        <c:v>39.348901941600943</c:v>
                      </c:pt>
                      <c:pt idx="15">
                        <c:v>66.690295001030961</c:v>
                      </c:pt>
                      <c:pt idx="16">
                        <c:v>34.8883036698452</c:v>
                      </c:pt>
                      <c:pt idx="17">
                        <c:v>38.156332696480149</c:v>
                      </c:pt>
                      <c:pt idx="18">
                        <c:v>90.406392981293124</c:v>
                      </c:pt>
                      <c:pt idx="19">
                        <c:v>80.959757081195278</c:v>
                      </c:pt>
                      <c:pt idx="20">
                        <c:v>47.022390527021216</c:v>
                      </c:pt>
                      <c:pt idx="21">
                        <c:v>69.119068361690012</c:v>
                      </c:pt>
                      <c:pt idx="22">
                        <c:v>57.681557138488948</c:v>
                      </c:pt>
                      <c:pt idx="23">
                        <c:v>63.194491372310658</c:v>
                      </c:pt>
                      <c:pt idx="24">
                        <c:v>88.012078583368179</c:v>
                      </c:pt>
                      <c:pt idx="25">
                        <c:v>71.106205815867241</c:v>
                      </c:pt>
                      <c:pt idx="26">
                        <c:v>58.750145014354153</c:v>
                      </c:pt>
                      <c:pt idx="27">
                        <c:v>34.621120634395368</c:v>
                      </c:pt>
                      <c:pt idx="28">
                        <c:v>72.210097569152524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3.8729452351510778</c:v>
                </c:pt>
                <c:pt idx="2">
                  <c:v>1.6464116081382345</c:v>
                </c:pt>
                <c:pt idx="3">
                  <c:v>1.5136305580746916</c:v>
                </c:pt>
                <c:pt idx="4">
                  <c:v>24.551819586152799</c:v>
                </c:pt>
                <c:pt idx="5">
                  <c:v>36.171229415926476</c:v>
                </c:pt>
                <c:pt idx="7">
                  <c:v>34.243761705225907</c:v>
                </c:pt>
                <c:pt idx="8">
                  <c:v>2.0087570341650394</c:v>
                </c:pt>
                <c:pt idx="9">
                  <c:v>0</c:v>
                </c:pt>
                <c:pt idx="10">
                  <c:v>1.746445477284486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7.0329874013640037</c:v>
                </c:pt>
                <c:pt idx="4">
                  <c:v>24.551819586152799</c:v>
                </c:pt>
                <c:pt idx="5">
                  <c:v>36.171229415926476</c:v>
                </c:pt>
                <c:pt idx="6">
                  <c:v>36.252518739390943</c:v>
                </c:pt>
                <c:pt idx="10">
                  <c:v>1.746445477284486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-206956.63079508394</c:v>
                </c:pt>
                <c:pt idx="1">
                  <c:v>-232529.06594753033</c:v>
                </c:pt>
                <c:pt idx="2">
                  <c:v>0</c:v>
                </c:pt>
                <c:pt idx="3">
                  <c:v>-79432.802007653285</c:v>
                </c:pt>
                <c:pt idx="4">
                  <c:v>0</c:v>
                </c:pt>
                <c:pt idx="5">
                  <c:v>0</c:v>
                </c:pt>
                <c:pt idx="6">
                  <c:v>0</c:v>
                </c:pt>
                <c:pt idx="7">
                  <c:v>0</c:v>
                </c:pt>
                <c:pt idx="8">
                  <c:v>-57426.410351035418</c:v>
                </c:pt>
                <c:pt idx="9">
                  <c:v>0</c:v>
                </c:pt>
                <c:pt idx="10">
                  <c:v>0</c:v>
                </c:pt>
                <c:pt idx="11">
                  <c:v>0</c:v>
                </c:pt>
                <c:pt idx="12">
                  <c:v>-953067.86594082811</c:v>
                </c:pt>
                <c:pt idx="13">
                  <c:v>-324786.50227019587</c:v>
                </c:pt>
                <c:pt idx="14">
                  <c:v>0</c:v>
                </c:pt>
                <c:pt idx="15">
                  <c:v>0</c:v>
                </c:pt>
                <c:pt idx="16">
                  <c:v>0</c:v>
                </c:pt>
                <c:pt idx="17">
                  <c:v>-51733.12693824037</c:v>
                </c:pt>
                <c:pt idx="18">
                  <c:v>0</c:v>
                </c:pt>
                <c:pt idx="19">
                  <c:v>0</c:v>
                </c:pt>
                <c:pt idx="20">
                  <c:v>-382192.47862368322</c:v>
                </c:pt>
                <c:pt idx="21">
                  <c:v>-2170486.8352225237</c:v>
                </c:pt>
                <c:pt idx="22">
                  <c:v>0</c:v>
                </c:pt>
                <c:pt idx="23">
                  <c:v>0</c:v>
                </c:pt>
                <c:pt idx="24">
                  <c:v>-391066.29730714986</c:v>
                </c:pt>
                <c:pt idx="25">
                  <c:v>-68112.322954232135</c:v>
                </c:pt>
                <c:pt idx="26">
                  <c:v>0</c:v>
                </c:pt>
                <c:pt idx="27">
                  <c:v>0</c:v>
                </c:pt>
                <c:pt idx="28">
                  <c:v>-544497.41328390082</c:v>
                </c:pt>
                <c:pt idx="29">
                  <c:v>0</c:v>
                </c:pt>
                <c:pt idx="30">
                  <c:v>0</c:v>
                </c:pt>
                <c:pt idx="31">
                  <c:v>0</c:v>
                </c:pt>
                <c:pt idx="32">
                  <c:v>0</c:v>
                </c:pt>
                <c:pt idx="33">
                  <c:v>-412176.45601606899</c:v>
                </c:pt>
                <c:pt idx="34">
                  <c:v>0</c:v>
                </c:pt>
                <c:pt idx="35">
                  <c:v>0</c:v>
                </c:pt>
                <c:pt idx="36">
                  <c:v>-125940.54483157326</c:v>
                </c:pt>
                <c:pt idx="37">
                  <c:v>0</c:v>
                </c:pt>
                <c:pt idx="38">
                  <c:v>0</c:v>
                </c:pt>
                <c:pt idx="39">
                  <c:v>0</c:v>
                </c:pt>
                <c:pt idx="40">
                  <c:v>0</c:v>
                </c:pt>
                <c:pt idx="41">
                  <c:v>0</c:v>
                </c:pt>
                <c:pt idx="42">
                  <c:v>0</c:v>
                </c:pt>
                <c:pt idx="43">
                  <c:v>0</c:v>
                </c:pt>
                <c:pt idx="44">
                  <c:v>0</c:v>
                </c:pt>
                <c:pt idx="45">
                  <c:v>-81353.875906927278</c:v>
                </c:pt>
                <c:pt idx="46">
                  <c:v>-99501.372705507092</c:v>
                </c:pt>
                <c:pt idx="47">
                  <c:v>0</c:v>
                </c:pt>
                <c:pt idx="48">
                  <c:v>0</c:v>
                </c:pt>
                <c:pt idx="49">
                  <c:v>-182196.66548639268</c:v>
                </c:pt>
                <c:pt idx="50">
                  <c:v>0</c:v>
                </c:pt>
                <c:pt idx="51">
                  <c:v>0</c:v>
                </c:pt>
                <c:pt idx="52">
                  <c:v>0</c:v>
                </c:pt>
                <c:pt idx="53">
                  <c:v>-40228.377180455544</c:v>
                </c:pt>
                <c:pt idx="54">
                  <c:v>0</c:v>
                </c:pt>
                <c:pt idx="55">
                  <c:v>-255714.23507015855</c:v>
                </c:pt>
                <c:pt idx="56">
                  <c:v>0</c:v>
                </c:pt>
                <c:pt idx="57">
                  <c:v>0</c:v>
                </c:pt>
                <c:pt idx="58">
                  <c:v>0</c:v>
                </c:pt>
                <c:pt idx="59">
                  <c:v>0</c:v>
                </c:pt>
                <c:pt idx="60">
                  <c:v>0</c:v>
                </c:pt>
                <c:pt idx="61">
                  <c:v>-186476.5710299215</c:v>
                </c:pt>
                <c:pt idx="62">
                  <c:v>-203344.75659379479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25276.092348192324</c:v>
                </c:pt>
                <c:pt idx="3">
                  <c:v>0</c:v>
                </c:pt>
                <c:pt idx="4">
                  <c:v>163910.77646762767</c:v>
                </c:pt>
                <c:pt idx="5">
                  <c:v>211653.04737564936</c:v>
                </c:pt>
                <c:pt idx="6">
                  <c:v>107625.70326206007</c:v>
                </c:pt>
                <c:pt idx="7">
                  <c:v>112305.46870300325</c:v>
                </c:pt>
                <c:pt idx="8">
                  <c:v>0</c:v>
                </c:pt>
                <c:pt idx="9">
                  <c:v>365581.82451537845</c:v>
                </c:pt>
                <c:pt idx="10">
                  <c:v>281138.62004765193</c:v>
                </c:pt>
                <c:pt idx="11">
                  <c:v>241214.53250510819</c:v>
                </c:pt>
                <c:pt idx="12">
                  <c:v>0</c:v>
                </c:pt>
                <c:pt idx="13">
                  <c:v>0</c:v>
                </c:pt>
                <c:pt idx="14">
                  <c:v>210366.53589670596</c:v>
                </c:pt>
                <c:pt idx="15">
                  <c:v>142501.29825639105</c:v>
                </c:pt>
                <c:pt idx="16">
                  <c:v>111187.25339538296</c:v>
                </c:pt>
                <c:pt idx="17">
                  <c:v>0</c:v>
                </c:pt>
                <c:pt idx="18">
                  <c:v>624261.1463682407</c:v>
                </c:pt>
                <c:pt idx="19">
                  <c:v>305998.07646440767</c:v>
                </c:pt>
                <c:pt idx="20">
                  <c:v>0</c:v>
                </c:pt>
                <c:pt idx="21">
                  <c:v>0</c:v>
                </c:pt>
                <c:pt idx="22">
                  <c:v>82759.868072356156</c:v>
                </c:pt>
                <c:pt idx="23">
                  <c:v>61080.587949866924</c:v>
                </c:pt>
                <c:pt idx="24">
                  <c:v>0</c:v>
                </c:pt>
                <c:pt idx="25">
                  <c:v>0</c:v>
                </c:pt>
                <c:pt idx="26">
                  <c:v>74577.912340713054</c:v>
                </c:pt>
                <c:pt idx="27">
                  <c:v>76409.388321525854</c:v>
                </c:pt>
                <c:pt idx="28">
                  <c:v>0</c:v>
                </c:pt>
                <c:pt idx="29">
                  <c:v>451868.23788099183</c:v>
                </c:pt>
                <c:pt idx="30">
                  <c:v>41117.049143491895</c:v>
                </c:pt>
                <c:pt idx="31">
                  <c:v>118195.39423323926</c:v>
                </c:pt>
                <c:pt idx="32">
                  <c:v>16832.637975465273</c:v>
                </c:pt>
                <c:pt idx="33">
                  <c:v>0</c:v>
                </c:pt>
                <c:pt idx="34">
                  <c:v>74862.962142164703</c:v>
                </c:pt>
                <c:pt idx="35">
                  <c:v>179903.80785986566</c:v>
                </c:pt>
                <c:pt idx="36">
                  <c:v>0</c:v>
                </c:pt>
                <c:pt idx="37">
                  <c:v>67536.483990712324</c:v>
                </c:pt>
                <c:pt idx="38">
                  <c:v>148844.27161802491</c:v>
                </c:pt>
                <c:pt idx="39">
                  <c:v>127481.51282425906</c:v>
                </c:pt>
                <c:pt idx="40">
                  <c:v>161224.50821831188</c:v>
                </c:pt>
                <c:pt idx="41">
                  <c:v>63464.83922725232</c:v>
                </c:pt>
                <c:pt idx="42">
                  <c:v>165977.24827169906</c:v>
                </c:pt>
                <c:pt idx="43">
                  <c:v>246914.67488729412</c:v>
                </c:pt>
                <c:pt idx="44">
                  <c:v>1663574.7658841494</c:v>
                </c:pt>
                <c:pt idx="45">
                  <c:v>0</c:v>
                </c:pt>
                <c:pt idx="46">
                  <c:v>0</c:v>
                </c:pt>
                <c:pt idx="47">
                  <c:v>411166.29584947566</c:v>
                </c:pt>
                <c:pt idx="48">
                  <c:v>56487.375283329573</c:v>
                </c:pt>
                <c:pt idx="49">
                  <c:v>0</c:v>
                </c:pt>
                <c:pt idx="50">
                  <c:v>362762.67753194796</c:v>
                </c:pt>
                <c:pt idx="51">
                  <c:v>97369.527810794651</c:v>
                </c:pt>
                <c:pt idx="52">
                  <c:v>67159.021401222984</c:v>
                </c:pt>
                <c:pt idx="53">
                  <c:v>0</c:v>
                </c:pt>
                <c:pt idx="54">
                  <c:v>115919.8896525529</c:v>
                </c:pt>
                <c:pt idx="55">
                  <c:v>0</c:v>
                </c:pt>
                <c:pt idx="56">
                  <c:v>57889.95687601353</c:v>
                </c:pt>
                <c:pt idx="57">
                  <c:v>2584.0437960784184</c:v>
                </c:pt>
                <c:pt idx="58">
                  <c:v>140305.40556401684</c:v>
                </c:pt>
                <c:pt idx="59">
                  <c:v>288487.15209313575</c:v>
                </c:pt>
                <c:pt idx="60">
                  <c:v>143236.82584749057</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-206956.63079508394</c:v>
                </c:pt>
                <c:pt idx="1">
                  <c:v>-232529.06594753033</c:v>
                </c:pt>
                <c:pt idx="2">
                  <c:v>25276.092348192324</c:v>
                </c:pt>
                <c:pt idx="3">
                  <c:v>-79432.802007653285</c:v>
                </c:pt>
                <c:pt idx="4">
                  <c:v>163910.77646762767</c:v>
                </c:pt>
                <c:pt idx="5">
                  <c:v>211653.04737564936</c:v>
                </c:pt>
                <c:pt idx="6">
                  <c:v>107625.70326206007</c:v>
                </c:pt>
                <c:pt idx="7">
                  <c:v>112305.46870300325</c:v>
                </c:pt>
                <c:pt idx="8">
                  <c:v>-57426.410351035418</c:v>
                </c:pt>
                <c:pt idx="9">
                  <c:v>365581.82451537845</c:v>
                </c:pt>
                <c:pt idx="10">
                  <c:v>281138.62004765193</c:v>
                </c:pt>
                <c:pt idx="11">
                  <c:v>241214.53250510819</c:v>
                </c:pt>
                <c:pt idx="12">
                  <c:v>-953067.86594082811</c:v>
                </c:pt>
                <c:pt idx="13">
                  <c:v>-324786.50227019587</c:v>
                </c:pt>
                <c:pt idx="14">
                  <c:v>210366.53589670596</c:v>
                </c:pt>
                <c:pt idx="15">
                  <c:v>142501.29825639105</c:v>
                </c:pt>
                <c:pt idx="16">
                  <c:v>111187.25339538296</c:v>
                </c:pt>
                <c:pt idx="17">
                  <c:v>-51733.12693824037</c:v>
                </c:pt>
                <c:pt idx="18">
                  <c:v>624261.1463682407</c:v>
                </c:pt>
                <c:pt idx="19">
                  <c:v>305998.07646440767</c:v>
                </c:pt>
                <c:pt idx="20">
                  <c:v>-382192.47862368322</c:v>
                </c:pt>
                <c:pt idx="21">
                  <c:v>-2170486.8352225237</c:v>
                </c:pt>
                <c:pt idx="22">
                  <c:v>82759.868072356156</c:v>
                </c:pt>
                <c:pt idx="23">
                  <c:v>61080.587949866924</c:v>
                </c:pt>
                <c:pt idx="24">
                  <c:v>-391066.29730714986</c:v>
                </c:pt>
                <c:pt idx="25">
                  <c:v>-68112.322954232135</c:v>
                </c:pt>
                <c:pt idx="26">
                  <c:v>74577.912340713054</c:v>
                </c:pt>
                <c:pt idx="27">
                  <c:v>76409.388321525854</c:v>
                </c:pt>
                <c:pt idx="28">
                  <c:v>-544497.41328390082</c:v>
                </c:pt>
                <c:pt idx="29">
                  <c:v>451868.23788099183</c:v>
                </c:pt>
                <c:pt idx="30">
                  <c:v>41117.049143491895</c:v>
                </c:pt>
                <c:pt idx="31">
                  <c:v>118195.39423323926</c:v>
                </c:pt>
                <c:pt idx="32">
                  <c:v>16832.637975465273</c:v>
                </c:pt>
                <c:pt idx="33">
                  <c:v>-412176.45601606899</c:v>
                </c:pt>
                <c:pt idx="34">
                  <c:v>74862.962142164703</c:v>
                </c:pt>
                <c:pt idx="35">
                  <c:v>179903.80785986566</c:v>
                </c:pt>
                <c:pt idx="36">
                  <c:v>-125940.54483157326</c:v>
                </c:pt>
                <c:pt idx="37">
                  <c:v>67536.483990712324</c:v>
                </c:pt>
                <c:pt idx="38">
                  <c:v>148844.27161802491</c:v>
                </c:pt>
                <c:pt idx="39">
                  <c:v>127481.51282425906</c:v>
                </c:pt>
                <c:pt idx="40">
                  <c:v>161224.50821831188</c:v>
                </c:pt>
                <c:pt idx="41">
                  <c:v>63464.83922725232</c:v>
                </c:pt>
                <c:pt idx="42">
                  <c:v>165977.24827169906</c:v>
                </c:pt>
                <c:pt idx="43">
                  <c:v>246914.67488729412</c:v>
                </c:pt>
                <c:pt idx="44">
                  <c:v>1663574.7658841494</c:v>
                </c:pt>
                <c:pt idx="45">
                  <c:v>-81353.875906927278</c:v>
                </c:pt>
                <c:pt idx="46">
                  <c:v>-99501.372705507092</c:v>
                </c:pt>
                <c:pt idx="47">
                  <c:v>411166.29584947566</c:v>
                </c:pt>
                <c:pt idx="48">
                  <c:v>56487.375283329573</c:v>
                </c:pt>
                <c:pt idx="49">
                  <c:v>-182196.66548639268</c:v>
                </c:pt>
                <c:pt idx="50">
                  <c:v>362762.67753194796</c:v>
                </c:pt>
                <c:pt idx="51">
                  <c:v>97369.527810794651</c:v>
                </c:pt>
                <c:pt idx="52">
                  <c:v>67159.021401222984</c:v>
                </c:pt>
                <c:pt idx="53">
                  <c:v>-40228.377180455544</c:v>
                </c:pt>
                <c:pt idx="54">
                  <c:v>115919.8896525529</c:v>
                </c:pt>
                <c:pt idx="55">
                  <c:v>-255714.23507015855</c:v>
                </c:pt>
                <c:pt idx="56">
                  <c:v>57889.95687601353</c:v>
                </c:pt>
                <c:pt idx="57">
                  <c:v>2584.0437960784184</c:v>
                </c:pt>
                <c:pt idx="58">
                  <c:v>140305.40556401684</c:v>
                </c:pt>
                <c:pt idx="59">
                  <c:v>288487.15209313575</c:v>
                </c:pt>
                <c:pt idx="60">
                  <c:v>143236.82584749057</c:v>
                </c:pt>
                <c:pt idx="61">
                  <c:v>-186476.5710299215</c:v>
                </c:pt>
                <c:pt idx="62">
                  <c:v>-203344.75659379479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1080789.423795084</c:v>
                </c:pt>
                <c:pt idx="1">
                  <c:v>557654.2979475304</c:v>
                </c:pt>
                <c:pt idx="2">
                  <c:v>204056.71665180771</c:v>
                </c:pt>
                <c:pt idx="3">
                  <c:v>825680.41300765332</c:v>
                </c:pt>
                <c:pt idx="4">
                  <c:v>52593.463532372305</c:v>
                </c:pt>
                <c:pt idx="5">
                  <c:v>161749.74462435071</c:v>
                </c:pt>
                <c:pt idx="6">
                  <c:v>331510.02773794008</c:v>
                </c:pt>
                <c:pt idx="7">
                  <c:v>41173.105296996735</c:v>
                </c:pt>
                <c:pt idx="8">
                  <c:v>956764.00035103539</c:v>
                </c:pt>
                <c:pt idx="9">
                  <c:v>690936.76048462174</c:v>
                </c:pt>
                <c:pt idx="10">
                  <c:v>80612.061952348013</c:v>
                </c:pt>
                <c:pt idx="11">
                  <c:v>183277.2724948918</c:v>
                </c:pt>
                <c:pt idx="12">
                  <c:v>2399534.0529408283</c:v>
                </c:pt>
                <c:pt idx="13">
                  <c:v>2028788.0482701957</c:v>
                </c:pt>
                <c:pt idx="14">
                  <c:v>148115.22010329398</c:v>
                </c:pt>
                <c:pt idx="15">
                  <c:v>257777.95574360903</c:v>
                </c:pt>
                <c:pt idx="16">
                  <c:v>493897.45160461712</c:v>
                </c:pt>
                <c:pt idx="17">
                  <c:v>876600.5369382404</c:v>
                </c:pt>
                <c:pt idx="18">
                  <c:v>1324860.0886317592</c:v>
                </c:pt>
                <c:pt idx="19">
                  <c:v>502474.94453559228</c:v>
                </c:pt>
                <c:pt idx="20">
                  <c:v>1410547.7716236832</c:v>
                </c:pt>
                <c:pt idx="21">
                  <c:v>6101499.1242225235</c:v>
                </c:pt>
                <c:pt idx="22">
                  <c:v>443847.3879276439</c:v>
                </c:pt>
                <c:pt idx="23">
                  <c:v>251909.6650501331</c:v>
                </c:pt>
                <c:pt idx="24">
                  <c:v>1253865.0183071499</c:v>
                </c:pt>
                <c:pt idx="25">
                  <c:v>251130.19995423217</c:v>
                </c:pt>
                <c:pt idx="26">
                  <c:v>202912.4556592869</c:v>
                </c:pt>
                <c:pt idx="27">
                  <c:v>191328.86167847415</c:v>
                </c:pt>
                <c:pt idx="28">
                  <c:v>1185258.0042839008</c:v>
                </c:pt>
                <c:pt idx="29">
                  <c:v>302636.17911900819</c:v>
                </c:pt>
                <c:pt idx="30">
                  <c:v>286228.69585650816</c:v>
                </c:pt>
                <c:pt idx="31">
                  <c:v>70974.139766760753</c:v>
                </c:pt>
                <c:pt idx="32">
                  <c:v>1381771.7610245345</c:v>
                </c:pt>
                <c:pt idx="33">
                  <c:v>738598.32901606907</c:v>
                </c:pt>
                <c:pt idx="34">
                  <c:v>30378.956857835314</c:v>
                </c:pt>
                <c:pt idx="35">
                  <c:v>134661.20014013437</c:v>
                </c:pt>
                <c:pt idx="36">
                  <c:v>654765.1118315733</c:v>
                </c:pt>
                <c:pt idx="37">
                  <c:v>296956.37500928773</c:v>
                </c:pt>
                <c:pt idx="38">
                  <c:v>47498.895381975039</c:v>
                </c:pt>
                <c:pt idx="39">
                  <c:v>356063.81917574099</c:v>
                </c:pt>
                <c:pt idx="40">
                  <c:v>391071.0717816882</c:v>
                </c:pt>
                <c:pt idx="41">
                  <c:v>9011.7457727476885</c:v>
                </c:pt>
                <c:pt idx="42">
                  <c:v>559141.17672830098</c:v>
                </c:pt>
                <c:pt idx="43">
                  <c:v>330004.17711270583</c:v>
                </c:pt>
                <c:pt idx="44">
                  <c:v>810262.02439680055</c:v>
                </c:pt>
                <c:pt idx="45">
                  <c:v>385117.3789069273</c:v>
                </c:pt>
                <c:pt idx="46">
                  <c:v>442214.23770550708</c:v>
                </c:pt>
                <c:pt idx="47">
                  <c:v>537017.33415052423</c:v>
                </c:pt>
                <c:pt idx="48">
                  <c:v>103543.59571667048</c:v>
                </c:pt>
                <c:pt idx="49">
                  <c:v>619296.1094863927</c:v>
                </c:pt>
                <c:pt idx="50">
                  <c:v>104634.33946805199</c:v>
                </c:pt>
                <c:pt idx="51">
                  <c:v>41059.667189205393</c:v>
                </c:pt>
                <c:pt idx="52">
                  <c:v>106448.87959877706</c:v>
                </c:pt>
                <c:pt idx="53">
                  <c:v>370643.79918045556</c:v>
                </c:pt>
                <c:pt idx="54">
                  <c:v>153545.9203474471</c:v>
                </c:pt>
                <c:pt idx="55">
                  <c:v>599613.57707015856</c:v>
                </c:pt>
                <c:pt idx="56">
                  <c:v>44765.412123986462</c:v>
                </c:pt>
                <c:pt idx="57">
                  <c:v>291055.60320392158</c:v>
                </c:pt>
                <c:pt idx="58">
                  <c:v>137375.55143598322</c:v>
                </c:pt>
                <c:pt idx="59">
                  <c:v>355961.09490686422</c:v>
                </c:pt>
                <c:pt idx="60">
                  <c:v>170433.87515250943</c:v>
                </c:pt>
                <c:pt idx="61">
                  <c:v>364358.11102992151</c:v>
                </c:pt>
                <c:pt idx="62">
                  <c:v>354189.62159379479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1080789.423795084</c:v>
                </c:pt>
                <c:pt idx="1">
                  <c:v>557654.2979475304</c:v>
                </c:pt>
                <c:pt idx="2">
                  <c:v>204056.71665180771</c:v>
                </c:pt>
                <c:pt idx="3">
                  <c:v>825680.41300765332</c:v>
                </c:pt>
                <c:pt idx="4">
                  <c:v>52593.463532372305</c:v>
                </c:pt>
                <c:pt idx="5">
                  <c:v>161749.74462435071</c:v>
                </c:pt>
                <c:pt idx="6">
                  <c:v>331510.02773794008</c:v>
                </c:pt>
                <c:pt idx="7">
                  <c:v>41173.105296996735</c:v>
                </c:pt>
                <c:pt idx="8">
                  <c:v>956764.00035103539</c:v>
                </c:pt>
                <c:pt idx="9">
                  <c:v>690936.76048462174</c:v>
                </c:pt>
                <c:pt idx="10">
                  <c:v>80612.061952348013</c:v>
                </c:pt>
                <c:pt idx="11">
                  <c:v>183277.2724948918</c:v>
                </c:pt>
                <c:pt idx="12">
                  <c:v>2399534.0529408283</c:v>
                </c:pt>
                <c:pt idx="13">
                  <c:v>2028788.0482701957</c:v>
                </c:pt>
                <c:pt idx="14">
                  <c:v>148115.22010329398</c:v>
                </c:pt>
                <c:pt idx="15">
                  <c:v>257777.95574360903</c:v>
                </c:pt>
                <c:pt idx="16">
                  <c:v>493897.45160461712</c:v>
                </c:pt>
                <c:pt idx="17">
                  <c:v>876600.5369382404</c:v>
                </c:pt>
                <c:pt idx="18">
                  <c:v>1324860.0886317592</c:v>
                </c:pt>
                <c:pt idx="19">
                  <c:v>502474.94453559228</c:v>
                </c:pt>
                <c:pt idx="20">
                  <c:v>1410547.7716236832</c:v>
                </c:pt>
                <c:pt idx="21">
                  <c:v>6101499.1242225235</c:v>
                </c:pt>
                <c:pt idx="22">
                  <c:v>443847.3879276439</c:v>
                </c:pt>
                <c:pt idx="23">
                  <c:v>251909.6650501331</c:v>
                </c:pt>
                <c:pt idx="24">
                  <c:v>1253865.0183071499</c:v>
                </c:pt>
                <c:pt idx="25">
                  <c:v>251130.19995423217</c:v>
                </c:pt>
                <c:pt idx="26">
                  <c:v>202912.4556592869</c:v>
                </c:pt>
                <c:pt idx="27">
                  <c:v>191328.86167847415</c:v>
                </c:pt>
                <c:pt idx="28">
                  <c:v>1185258.0042839008</c:v>
                </c:pt>
                <c:pt idx="29">
                  <c:v>302636.17911900819</c:v>
                </c:pt>
                <c:pt idx="30">
                  <c:v>286228.69585650816</c:v>
                </c:pt>
                <c:pt idx="31">
                  <c:v>70974.139766760753</c:v>
                </c:pt>
                <c:pt idx="32">
                  <c:v>1381771.7610245345</c:v>
                </c:pt>
                <c:pt idx="33">
                  <c:v>738598.32901606907</c:v>
                </c:pt>
                <c:pt idx="34">
                  <c:v>30378.956857835314</c:v>
                </c:pt>
                <c:pt idx="35">
                  <c:v>134661.20014013437</c:v>
                </c:pt>
                <c:pt idx="36">
                  <c:v>654765.1118315733</c:v>
                </c:pt>
                <c:pt idx="37">
                  <c:v>296956.37500928773</c:v>
                </c:pt>
                <c:pt idx="38">
                  <c:v>47498.895381975039</c:v>
                </c:pt>
                <c:pt idx="39">
                  <c:v>356063.81917574099</c:v>
                </c:pt>
                <c:pt idx="40">
                  <c:v>391071.0717816882</c:v>
                </c:pt>
                <c:pt idx="41">
                  <c:v>9011.7457727476885</c:v>
                </c:pt>
                <c:pt idx="42">
                  <c:v>559141.17672830098</c:v>
                </c:pt>
                <c:pt idx="43">
                  <c:v>330004.17711270583</c:v>
                </c:pt>
                <c:pt idx="44">
                  <c:v>810262.02439680055</c:v>
                </c:pt>
                <c:pt idx="45">
                  <c:v>385117.3789069273</c:v>
                </c:pt>
                <c:pt idx="46">
                  <c:v>442214.23770550708</c:v>
                </c:pt>
                <c:pt idx="47">
                  <c:v>537017.33415052423</c:v>
                </c:pt>
                <c:pt idx="48">
                  <c:v>103543.59571667048</c:v>
                </c:pt>
                <c:pt idx="49">
                  <c:v>619296.1094863927</c:v>
                </c:pt>
                <c:pt idx="50">
                  <c:v>104634.33946805199</c:v>
                </c:pt>
                <c:pt idx="51">
                  <c:v>41059.667189205393</c:v>
                </c:pt>
                <c:pt idx="52">
                  <c:v>106448.87959877706</c:v>
                </c:pt>
                <c:pt idx="53">
                  <c:v>370643.79918045556</c:v>
                </c:pt>
                <c:pt idx="54">
                  <c:v>153545.9203474471</c:v>
                </c:pt>
                <c:pt idx="55">
                  <c:v>599613.57707015856</c:v>
                </c:pt>
                <c:pt idx="56">
                  <c:v>44765.412123986462</c:v>
                </c:pt>
                <c:pt idx="57">
                  <c:v>291055.60320392158</c:v>
                </c:pt>
                <c:pt idx="58">
                  <c:v>137375.55143598322</c:v>
                </c:pt>
                <c:pt idx="59">
                  <c:v>355961.09490686422</c:v>
                </c:pt>
                <c:pt idx="60">
                  <c:v>170433.87515250943</c:v>
                </c:pt>
                <c:pt idx="61">
                  <c:v>364358.11102992151</c:v>
                </c:pt>
                <c:pt idx="62">
                  <c:v>354189.62159379479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479.77028094999997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2473836.7902809498</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再エネ比較シート!$CO$13:$CO$42</c:f>
              <c:numCache>
                <c:formatCode>0.0%</c:formatCode>
                <c:ptCount val="30"/>
                <c:pt idx="0">
                  <c:v>5.2723059096176132E-2</c:v>
                </c:pt>
                <c:pt idx="1">
                  <c:v>6.0397957386863883E-2</c:v>
                </c:pt>
                <c:pt idx="2">
                  <c:v>5.8782283510576135E-2</c:v>
                </c:pt>
                <c:pt idx="3">
                  <c:v>9.8691148191799513E-2</c:v>
                </c:pt>
                <c:pt idx="4">
                  <c:v>7.2111143781240811E-2</c:v>
                </c:pt>
                <c:pt idx="5">
                  <c:v>2.2128833147284786E-2</c:v>
                </c:pt>
                <c:pt idx="6">
                  <c:v>5.6108120758249475E-2</c:v>
                </c:pt>
                <c:pt idx="7">
                  <c:v>9.2327094119208808E-2</c:v>
                </c:pt>
                <c:pt idx="8">
                  <c:v>5.970557653368358E-2</c:v>
                </c:pt>
                <c:pt idx="9">
                  <c:v>0.11241137192813382</c:v>
                </c:pt>
                <c:pt idx="10">
                  <c:v>7.9728583545377443E-2</c:v>
                </c:pt>
                <c:pt idx="11">
                  <c:v>6.7047463620291042E-2</c:v>
                </c:pt>
                <c:pt idx="12">
                  <c:v>0.13242210464432685</c:v>
                </c:pt>
                <c:pt idx="13">
                  <c:v>6.1217529699312226E-2</c:v>
                </c:pt>
                <c:pt idx="14">
                  <c:v>0.10669226549643444</c:v>
                </c:pt>
                <c:pt idx="15">
                  <c:v>4.1919217643763051E-2</c:v>
                </c:pt>
                <c:pt idx="16">
                  <c:v>9.8553934340802507E-2</c:v>
                </c:pt>
                <c:pt idx="17">
                  <c:v>2.1841906202723145E-2</c:v>
                </c:pt>
                <c:pt idx="18">
                  <c:v>5.9764481655435298E-2</c:v>
                </c:pt>
                <c:pt idx="19">
                  <c:v>9.115805946791862E-2</c:v>
                </c:pt>
                <c:pt idx="20">
                  <c:v>0.1044808427736489</c:v>
                </c:pt>
                <c:pt idx="21">
                  <c:v>9.1917350349437869E-3</c:v>
                </c:pt>
                <c:pt idx="22">
                  <c:v>7.9502518891687666E-3</c:v>
                </c:pt>
                <c:pt idx="23">
                  <c:v>0.16186635944700462</c:v>
                </c:pt>
                <c:pt idx="24">
                  <c:v>9.5633262748240147E-2</c:v>
                </c:pt>
                <c:pt idx="25">
                  <c:v>8.2426863049793936E-2</c:v>
                </c:pt>
                <c:pt idx="26">
                  <c:v>0.10746917129895853</c:v>
                </c:pt>
                <c:pt idx="27">
                  <c:v>5.5820330351896583E-2</c:v>
                </c:pt>
                <c:pt idx="28">
                  <c:v>0.10617367706919946</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再エネ比較シート!$CC$13:$CC$42</c:f>
              <c:numCache>
                <c:formatCode>0.0%</c:formatCode>
                <c:ptCount val="30"/>
                <c:pt idx="0">
                  <c:v>1.6308250740249466E-2</c:v>
                </c:pt>
                <c:pt idx="1">
                  <c:v>3.4954936937687288E-2</c:v>
                </c:pt>
                <c:pt idx="2">
                  <c:v>2.4618071725634162E-2</c:v>
                </c:pt>
                <c:pt idx="3">
                  <c:v>4.2361636372277293E-2</c:v>
                </c:pt>
                <c:pt idx="4">
                  <c:v>2.0636244848271288E-2</c:v>
                </c:pt>
                <c:pt idx="5">
                  <c:v>1.0298824363815653E-2</c:v>
                </c:pt>
                <c:pt idx="6">
                  <c:v>3.5679499940522198E-2</c:v>
                </c:pt>
                <c:pt idx="7">
                  <c:v>3.9024711502772813E-2</c:v>
                </c:pt>
                <c:pt idx="8">
                  <c:v>3.7700974821229194E-2</c:v>
                </c:pt>
                <c:pt idx="9">
                  <c:v>6.9884240077932785E-2</c:v>
                </c:pt>
                <c:pt idx="10">
                  <c:v>3.9526882806205837E-2</c:v>
                </c:pt>
                <c:pt idx="11">
                  <c:v>3.3021410888161191E-2</c:v>
                </c:pt>
                <c:pt idx="12">
                  <c:v>7.6712397392373635E-2</c:v>
                </c:pt>
                <c:pt idx="13">
                  <c:v>3.502665204409057E-2</c:v>
                </c:pt>
                <c:pt idx="14">
                  <c:v>6.7464017028810191E-2</c:v>
                </c:pt>
                <c:pt idx="15">
                  <c:v>3.2890215401951424E-2</c:v>
                </c:pt>
                <c:pt idx="16">
                  <c:v>2.2941594028606242E-2</c:v>
                </c:pt>
                <c:pt idx="17">
                  <c:v>1.1926250948070215E-2</c:v>
                </c:pt>
                <c:pt idx="18">
                  <c:v>2.6578981608173052E-2</c:v>
                </c:pt>
                <c:pt idx="19">
                  <c:v>3.2384592364879214E-2</c:v>
                </c:pt>
                <c:pt idx="20">
                  <c:v>3.3687382899764119E-2</c:v>
                </c:pt>
                <c:pt idx="21">
                  <c:v>3.9075316163141548E-3</c:v>
                </c:pt>
                <c:pt idx="22">
                  <c:v>2.2410944657723043E-3</c:v>
                </c:pt>
                <c:pt idx="23">
                  <c:v>6.7281473134155417E-2</c:v>
                </c:pt>
                <c:pt idx="24">
                  <c:v>4.9312050223827335E-2</c:v>
                </c:pt>
                <c:pt idx="25">
                  <c:v>3.7238969134602874E-2</c:v>
                </c:pt>
                <c:pt idx="26">
                  <c:v>4.8344599977323946E-2</c:v>
                </c:pt>
                <c:pt idx="27">
                  <c:v>4.4857564250538731E-2</c:v>
                </c:pt>
                <c:pt idx="28">
                  <c:v>5.9195437459697846E-2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再エネ比較シート!$CD$13:$CD$42</c:f>
              <c:numCache>
                <c:formatCode>0.0%</c:formatCode>
                <c:ptCount val="30"/>
                <c:pt idx="0">
                  <c:v>0.14510132107672097</c:v>
                </c:pt>
                <c:pt idx="1">
                  <c:v>0.56488141175819706</c:v>
                </c:pt>
                <c:pt idx="2">
                  <c:v>0.26446569035142081</c:v>
                </c:pt>
                <c:pt idx="3">
                  <c:v>7.3597034351797222E-2</c:v>
                </c:pt>
                <c:pt idx="4">
                  <c:v>5.4629960258188517E-2</c:v>
                </c:pt>
                <c:pt idx="5">
                  <c:v>3.0482310301453937E-2</c:v>
                </c:pt>
                <c:pt idx="6">
                  <c:v>0.22451049471046575</c:v>
                </c:pt>
                <c:pt idx="7">
                  <c:v>4.6272546221715484E-2</c:v>
                </c:pt>
                <c:pt idx="8">
                  <c:v>0.84455785340090472</c:v>
                </c:pt>
                <c:pt idx="9">
                  <c:v>0.47698539885567137</c:v>
                </c:pt>
                <c:pt idx="10">
                  <c:v>0.94633293283277331</c:v>
                </c:pt>
                <c:pt idx="11">
                  <c:v>0.34406933188529093</c:v>
                </c:pt>
                <c:pt idx="12">
                  <c:v>6.811268800589089E-2</c:v>
                </c:pt>
                <c:pt idx="13">
                  <c:v>0.18511291154693427</c:v>
                </c:pt>
                <c:pt idx="14">
                  <c:v>5.5645795159451041E-2</c:v>
                </c:pt>
                <c:pt idx="15">
                  <c:v>0.36864398145488958</c:v>
                </c:pt>
                <c:pt idx="16">
                  <c:v>1.8332744999254351E-2</c:v>
                </c:pt>
                <c:pt idx="17">
                  <c:v>1.343711687331655E-2</c:v>
                </c:pt>
                <c:pt idx="18">
                  <c:v>0.29972712245864447</c:v>
                </c:pt>
                <c:pt idx="19">
                  <c:v>0.15883915208478058</c:v>
                </c:pt>
                <c:pt idx="20">
                  <c:v>6.5741124533883241E-2</c:v>
                </c:pt>
                <c:pt idx="21">
                  <c:v>1.2018410622928642E-3</c:v>
                </c:pt>
                <c:pt idx="22">
                  <c:v>5.936340827875421E-5</c:v>
                </c:pt>
                <c:pt idx="23">
                  <c:v>0.44911779264179602</c:v>
                </c:pt>
                <c:pt idx="24">
                  <c:v>0.58873499976741817</c:v>
                </c:pt>
                <c:pt idx="25">
                  <c:v>0.1524721496917667</c:v>
                </c:pt>
                <c:pt idx="26">
                  <c:v>0.3582018993338022</c:v>
                </c:pt>
                <c:pt idx="27">
                  <c:v>3.082330403445312E-2</c:v>
                </c:pt>
                <c:pt idx="28">
                  <c:v>0.3242988451208797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再エネ比較シート!$CE$13:$CE$42</c:f>
              <c:numCache>
                <c:formatCode>0.0%</c:formatCode>
                <c:ptCount val="30"/>
                <c:pt idx="0">
                  <c:v>1.7058477756231921E-4</c:v>
                </c:pt>
                <c:pt idx="1">
                  <c:v>0</c:v>
                </c:pt>
                <c:pt idx="2">
                  <c:v>0</c:v>
                </c:pt>
                <c:pt idx="3">
                  <c:v>0</c:v>
                </c:pt>
                <c:pt idx="4">
                  <c:v>0</c:v>
                </c:pt>
                <c:pt idx="5">
                  <c:v>0</c:v>
                </c:pt>
                <c:pt idx="6">
                  <c:v>0</c:v>
                </c:pt>
                <c:pt idx="7">
                  <c:v>0</c:v>
                </c:pt>
                <c:pt idx="8">
                  <c:v>0</c:v>
                </c:pt>
                <c:pt idx="9">
                  <c:v>0</c:v>
                </c:pt>
                <c:pt idx="10">
                  <c:v>0</c:v>
                </c:pt>
                <c:pt idx="11">
                  <c:v>0</c:v>
                </c:pt>
                <c:pt idx="12">
                  <c:v>0</c:v>
                </c:pt>
                <c:pt idx="13">
                  <c:v>0.1834645166174193</c:v>
                </c:pt>
                <c:pt idx="14">
                  <c:v>0</c:v>
                </c:pt>
                <c:pt idx="15">
                  <c:v>0.22956082746644119</c:v>
                </c:pt>
                <c:pt idx="16">
                  <c:v>0</c:v>
                </c:pt>
                <c:pt idx="17">
                  <c:v>0</c:v>
                </c:pt>
                <c:pt idx="18">
                  <c:v>2.2364098256388368E-4</c:v>
                </c:pt>
                <c:pt idx="19">
                  <c:v>0.75958066143342196</c:v>
                </c:pt>
                <c:pt idx="20">
                  <c:v>0</c:v>
                </c:pt>
                <c:pt idx="21">
                  <c:v>0</c:v>
                </c:pt>
                <c:pt idx="22">
                  <c:v>0</c:v>
                </c:pt>
                <c:pt idx="23">
                  <c:v>0</c:v>
                </c:pt>
                <c:pt idx="24">
                  <c:v>0</c:v>
                </c:pt>
                <c:pt idx="25">
                  <c:v>4.3187135235225817E-4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再エネ比較シート!$CF$13:$CF$42</c:f>
              <c:numCache>
                <c:formatCode>0.0%</c:formatCode>
                <c:ptCount val="30"/>
                <c:pt idx="0">
                  <c:v>0</c:v>
                </c:pt>
                <c:pt idx="1">
                  <c:v>0</c:v>
                </c:pt>
                <c:pt idx="2">
                  <c:v>0</c:v>
                </c:pt>
                <c:pt idx="3">
                  <c:v>0</c:v>
                </c:pt>
                <c:pt idx="4">
                  <c:v>3.7831969689842128E-2</c:v>
                </c:pt>
                <c:pt idx="5">
                  <c:v>0</c:v>
                </c:pt>
                <c:pt idx="6">
                  <c:v>0</c:v>
                </c:pt>
                <c:pt idx="7">
                  <c:v>0</c:v>
                </c:pt>
                <c:pt idx="8">
                  <c:v>0</c:v>
                </c:pt>
                <c:pt idx="9">
                  <c:v>0</c:v>
                </c:pt>
                <c:pt idx="10">
                  <c:v>0</c:v>
                </c:pt>
                <c:pt idx="11">
                  <c:v>0</c:v>
                </c:pt>
                <c:pt idx="12">
                  <c:v>0</c:v>
                </c:pt>
                <c:pt idx="13">
                  <c:v>0</c:v>
                </c:pt>
                <c:pt idx="14">
                  <c:v>0</c:v>
                </c:pt>
                <c:pt idx="15">
                  <c:v>0</c:v>
                </c:pt>
                <c:pt idx="16">
                  <c:v>0</c:v>
                </c:pt>
                <c:pt idx="17">
                  <c:v>5.5154969352639747E-4</c:v>
                </c:pt>
                <c:pt idx="18">
                  <c:v>0</c:v>
                </c:pt>
                <c:pt idx="19">
                  <c:v>2.1655002291955449E-2</c:v>
                </c:pt>
                <c:pt idx="20">
                  <c:v>0</c:v>
                </c:pt>
                <c:pt idx="21">
                  <c:v>6.9676109526434313E-2</c:v>
                </c:pt>
                <c:pt idx="22">
                  <c:v>0</c:v>
                </c:pt>
                <c:pt idx="23">
                  <c:v>0</c:v>
                </c:pt>
                <c:pt idx="24">
                  <c:v>1.2194573244758398E-3</c:v>
                </c:pt>
                <c:pt idx="25">
                  <c:v>7.5014875098407133E-3</c:v>
                </c:pt>
                <c:pt idx="26">
                  <c:v>0.10036173384298558</c:v>
                </c:pt>
                <c:pt idx="27">
                  <c:v>0</c:v>
                </c:pt>
                <c:pt idx="28">
                  <c:v>7.0567222927880188E-2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8.4491917989241039E-3</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再エネ比較シート!$CH$13:$CH$42</c:f>
              <c:numCache>
                <c:formatCode>0.0%</c:formatCode>
                <c:ptCount val="30"/>
                <c:pt idx="0">
                  <c:v>0</c:v>
                </c:pt>
                <c:pt idx="1">
                  <c:v>0</c:v>
                </c:pt>
                <c:pt idx="2">
                  <c:v>1.3787551928940368E-2</c:v>
                </c:pt>
                <c:pt idx="3">
                  <c:v>0</c:v>
                </c:pt>
                <c:pt idx="4">
                  <c:v>0</c:v>
                </c:pt>
                <c:pt idx="5">
                  <c:v>0</c:v>
                </c:pt>
                <c:pt idx="6">
                  <c:v>0</c:v>
                </c:pt>
                <c:pt idx="7">
                  <c:v>0</c:v>
                </c:pt>
                <c:pt idx="8">
                  <c:v>0</c:v>
                </c:pt>
                <c:pt idx="9">
                  <c:v>0</c:v>
                </c:pt>
                <c:pt idx="10">
                  <c:v>0</c:v>
                </c:pt>
                <c:pt idx="11">
                  <c:v>7.0525858417357463E-3</c:v>
                </c:pt>
                <c:pt idx="12">
                  <c:v>0</c:v>
                </c:pt>
                <c:pt idx="13">
                  <c:v>0</c:v>
                </c:pt>
                <c:pt idx="14">
                  <c:v>0</c:v>
                </c:pt>
                <c:pt idx="15">
                  <c:v>0</c:v>
                </c:pt>
                <c:pt idx="16">
                  <c:v>0</c:v>
                </c:pt>
                <c:pt idx="17">
                  <c:v>0</c:v>
                </c:pt>
                <c:pt idx="18">
                  <c:v>0</c:v>
                </c:pt>
                <c:pt idx="19">
                  <c:v>0.2350925325273451</c:v>
                </c:pt>
                <c:pt idx="20">
                  <c:v>0</c:v>
                </c:pt>
                <c:pt idx="21">
                  <c:v>0</c:v>
                </c:pt>
                <c:pt idx="22">
                  <c:v>0</c:v>
                </c:pt>
                <c:pt idx="23">
                  <c:v>0</c:v>
                </c:pt>
                <c:pt idx="24">
                  <c:v>0</c:v>
                </c:pt>
                <c:pt idx="25">
                  <c:v>2.6657071686755391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再エネ比較シート!$CI$13:$CI$42</c:f>
              <c:numCache>
                <c:formatCode>0.0%</c:formatCode>
                <c:ptCount val="30"/>
                <c:pt idx="0">
                  <c:v>0.16158015659453273</c:v>
                </c:pt>
                <c:pt idx="1">
                  <c:v>0.59983634869588431</c:v>
                </c:pt>
                <c:pt idx="2">
                  <c:v>0.30287131400599532</c:v>
                </c:pt>
                <c:pt idx="3">
                  <c:v>0.11595867072407451</c:v>
                </c:pt>
                <c:pt idx="4">
                  <c:v>0.11309817479630194</c:v>
                </c:pt>
                <c:pt idx="5">
                  <c:v>4.0781134665269586E-2</c:v>
                </c:pt>
                <c:pt idx="6">
                  <c:v>0.26018999465098797</c:v>
                </c:pt>
                <c:pt idx="7">
                  <c:v>8.529725772448829E-2</c:v>
                </c:pt>
                <c:pt idx="8">
                  <c:v>0.88225882822213386</c:v>
                </c:pt>
                <c:pt idx="9">
                  <c:v>0.54686963893360419</c:v>
                </c:pt>
                <c:pt idx="10">
                  <c:v>0.98585981563897906</c:v>
                </c:pt>
                <c:pt idx="11">
                  <c:v>0.3841433286151878</c:v>
                </c:pt>
                <c:pt idx="12">
                  <c:v>0.14482508539826452</c:v>
                </c:pt>
                <c:pt idx="13">
                  <c:v>0.40360408020844413</c:v>
                </c:pt>
                <c:pt idx="14">
                  <c:v>0.12310981218826125</c:v>
                </c:pt>
                <c:pt idx="15">
                  <c:v>0.63109502432328224</c:v>
                </c:pt>
                <c:pt idx="16">
                  <c:v>4.1274339027860589E-2</c:v>
                </c:pt>
                <c:pt idx="17">
                  <c:v>2.5914917514913163E-2</c:v>
                </c:pt>
                <c:pt idx="18">
                  <c:v>0.32652974504938143</c:v>
                </c:pt>
                <c:pt idx="19">
                  <c:v>1.2075519407023823</c:v>
                </c:pt>
                <c:pt idx="20">
                  <c:v>9.9428507433647367E-2</c:v>
                </c:pt>
                <c:pt idx="21">
                  <c:v>7.4785482205041331E-2</c:v>
                </c:pt>
                <c:pt idx="22">
                  <c:v>2.3004578740510582E-3</c:v>
                </c:pt>
                <c:pt idx="23">
                  <c:v>0.51639926577595141</c:v>
                </c:pt>
                <c:pt idx="24">
                  <c:v>0.63926650731572132</c:v>
                </c:pt>
                <c:pt idx="25">
                  <c:v>2.8633516463641016</c:v>
                </c:pt>
                <c:pt idx="26">
                  <c:v>0.51535742495303594</c:v>
                </c:pt>
                <c:pt idx="27">
                  <c:v>7.5680868284991848E-2</c:v>
                </c:pt>
                <c:pt idx="28">
                  <c:v>0.45406150550845775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再エネ比較シート!$BE$13:$BE$42</c:f>
              <c:numCache>
                <c:formatCode>#,##0_);[Red]\(#,##0\)</c:formatCode>
                <c:ptCount val="30"/>
                <c:pt idx="0">
                  <c:v>3426.6000000000035</c:v>
                </c:pt>
                <c:pt idx="1">
                  <c:v>4785.400000000006</c:v>
                </c:pt>
                <c:pt idx="2">
                  <c:v>5004.6940000000041</c:v>
                </c:pt>
                <c:pt idx="3">
                  <c:v>7712.1909999999898</c:v>
                </c:pt>
                <c:pt idx="4">
                  <c:v>4801.738000000003</c:v>
                </c:pt>
                <c:pt idx="5">
                  <c:v>1841.2000000000003</c:v>
                </c:pt>
                <c:pt idx="6">
                  <c:v>4440.5000000000045</c:v>
                </c:pt>
                <c:pt idx="7">
                  <c:v>7157.9799999999886</c:v>
                </c:pt>
                <c:pt idx="8">
                  <c:v>5510.052000000006</c:v>
                </c:pt>
                <c:pt idx="9">
                  <c:v>8761.6099999999897</c:v>
                </c:pt>
                <c:pt idx="10">
                  <c:v>6429.5320000000029</c:v>
                </c:pt>
                <c:pt idx="11">
                  <c:v>4784.7000000000035</c:v>
                </c:pt>
                <c:pt idx="12">
                  <c:v>8204.1999999999971</c:v>
                </c:pt>
                <c:pt idx="13">
                  <c:v>5529.6500000000069</c:v>
                </c:pt>
                <c:pt idx="14">
                  <c:v>7250.0999999999985</c:v>
                </c:pt>
                <c:pt idx="15">
                  <c:v>4860.944000000005</c:v>
                </c:pt>
                <c:pt idx="16">
                  <c:v>6449.0999999999949</c:v>
                </c:pt>
                <c:pt idx="17">
                  <c:v>2083.4000000000005</c:v>
                </c:pt>
                <c:pt idx="18">
                  <c:v>4195.2000000000062</c:v>
                </c:pt>
                <c:pt idx="19">
                  <c:v>5711.2000000000053</c:v>
                </c:pt>
                <c:pt idx="20">
                  <c:v>6477.4000000000051</c:v>
                </c:pt>
                <c:pt idx="21">
                  <c:v>587.70000000000005</c:v>
                </c:pt>
                <c:pt idx="22">
                  <c:v>416.10000000000014</c:v>
                </c:pt>
                <c:pt idx="23">
                  <c:v>11163.852999999977</c:v>
                </c:pt>
                <c:pt idx="24">
                  <c:v>8837.2609999999913</c:v>
                </c:pt>
                <c:pt idx="25">
                  <c:v>6087.5000000000009</c:v>
                </c:pt>
                <c:pt idx="26">
                  <c:v>8316.242000000002</c:v>
                </c:pt>
                <c:pt idx="27">
                  <c:v>3978.8000000000038</c:v>
                </c:pt>
                <c:pt idx="28">
                  <c:v>7636.0000000000018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再エネ比較シート!$BF$13:$BF$42</c:f>
              <c:numCache>
                <c:formatCode>#,##0_);[Red]\(#,##0\)</c:formatCode>
                <c:ptCount val="30"/>
                <c:pt idx="0">
                  <c:v>27661.200000000008</c:v>
                </c:pt>
                <c:pt idx="1">
                  <c:v>70163.399999999849</c:v>
                </c:pt>
                <c:pt idx="2">
                  <c:v>48779.39999999998</c:v>
                </c:pt>
                <c:pt idx="3">
                  <c:v>12156.511999999999</c:v>
                </c:pt>
                <c:pt idx="4">
                  <c:v>11533.000000000002</c:v>
                </c:pt>
                <c:pt idx="5">
                  <c:v>4944.2999999999965</c:v>
                </c:pt>
                <c:pt idx="6">
                  <c:v>25350.900000000012</c:v>
                </c:pt>
                <c:pt idx="7">
                  <c:v>7700.4800000000005</c:v>
                </c:pt>
                <c:pt idx="8">
                  <c:v>111989.19999999992</c:v>
                </c:pt>
                <c:pt idx="9">
                  <c:v>54256.700000000041</c:v>
                </c:pt>
                <c:pt idx="10">
                  <c:v>139660.74999999977</c:v>
                </c:pt>
                <c:pt idx="11">
                  <c:v>45232.300000000017</c:v>
                </c:pt>
                <c:pt idx="12">
                  <c:v>6609.0999999999976</c:v>
                </c:pt>
                <c:pt idx="13">
                  <c:v>26514.250000000015</c:v>
                </c:pt>
                <c:pt idx="14">
                  <c:v>5425.6000000000022</c:v>
                </c:pt>
                <c:pt idx="15">
                  <c:v>49431.600000000013</c:v>
                </c:pt>
                <c:pt idx="16">
                  <c:v>4675.7000000000007</c:v>
                </c:pt>
                <c:pt idx="17">
                  <c:v>2129.6999999999998</c:v>
                </c:pt>
                <c:pt idx="18">
                  <c:v>42922.399999999965</c:v>
                </c:pt>
                <c:pt idx="19">
                  <c:v>25415</c:v>
                </c:pt>
                <c:pt idx="20">
                  <c:v>11468.700000000004</c:v>
                </c:pt>
                <c:pt idx="21">
                  <c:v>164</c:v>
                </c:pt>
                <c:pt idx="22">
                  <c:v>10</c:v>
                </c:pt>
                <c:pt idx="23">
                  <c:v>67611.799999999988</c:v>
                </c:pt>
                <c:pt idx="24">
                  <c:v>95725.599999999948</c:v>
                </c:pt>
                <c:pt idx="25">
                  <c:v>22613.899999999991</c:v>
                </c:pt>
                <c:pt idx="26">
                  <c:v>55905.000000000029</c:v>
                </c:pt>
                <c:pt idx="27">
                  <c:v>2480.4999999999995</c:v>
                </c:pt>
                <c:pt idx="28">
                  <c:v>37954.799999999988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再エネ比較シート!$BG$13:$BG$42</c:f>
              <c:numCache>
                <c:formatCode>#,##0_);[Red]\(#,##0\)</c:formatCode>
                <c:ptCount val="30"/>
                <c:pt idx="0">
                  <c:v>19.8</c:v>
                </c:pt>
                <c:pt idx="1">
                  <c:v>0</c:v>
                </c:pt>
                <c:pt idx="2">
                  <c:v>0</c:v>
                </c:pt>
                <c:pt idx="3">
                  <c:v>0</c:v>
                </c:pt>
                <c:pt idx="4">
                  <c:v>0</c:v>
                </c:pt>
                <c:pt idx="5">
                  <c:v>0</c:v>
                </c:pt>
                <c:pt idx="6">
                  <c:v>0</c:v>
                </c:pt>
                <c:pt idx="7">
                  <c:v>0</c:v>
                </c:pt>
                <c:pt idx="8">
                  <c:v>0</c:v>
                </c:pt>
                <c:pt idx="9">
                  <c:v>0</c:v>
                </c:pt>
                <c:pt idx="10">
                  <c:v>0</c:v>
                </c:pt>
                <c:pt idx="11">
                  <c:v>0</c:v>
                </c:pt>
                <c:pt idx="12">
                  <c:v>0</c:v>
                </c:pt>
                <c:pt idx="13">
                  <c:v>16000</c:v>
                </c:pt>
                <c:pt idx="14">
                  <c:v>0</c:v>
                </c:pt>
                <c:pt idx="15">
                  <c:v>18742.2</c:v>
                </c:pt>
                <c:pt idx="16">
                  <c:v>0</c:v>
                </c:pt>
                <c:pt idx="17">
                  <c:v>0</c:v>
                </c:pt>
                <c:pt idx="18">
                  <c:v>19.5</c:v>
                </c:pt>
                <c:pt idx="19">
                  <c:v>74000</c:v>
                </c:pt>
                <c:pt idx="20">
                  <c:v>0</c:v>
                </c:pt>
                <c:pt idx="21">
                  <c:v>0</c:v>
                </c:pt>
                <c:pt idx="22">
                  <c:v>0</c:v>
                </c:pt>
                <c:pt idx="23">
                  <c:v>0</c:v>
                </c:pt>
                <c:pt idx="24">
                  <c:v>0</c:v>
                </c:pt>
                <c:pt idx="25">
                  <c:v>39</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再エネ比較シート!$BH$13:$BH$42</c:f>
              <c:numCache>
                <c:formatCode>#,##0_);[Red]\(#,##0\)</c:formatCode>
                <c:ptCount val="30"/>
                <c:pt idx="0">
                  <c:v>0</c:v>
                </c:pt>
                <c:pt idx="1">
                  <c:v>0</c:v>
                </c:pt>
                <c:pt idx="2">
                  <c:v>0</c:v>
                </c:pt>
                <c:pt idx="3">
                  <c:v>0</c:v>
                </c:pt>
                <c:pt idx="4">
                  <c:v>2010</c:v>
                </c:pt>
                <c:pt idx="5">
                  <c:v>0</c:v>
                </c:pt>
                <c:pt idx="6">
                  <c:v>0</c:v>
                </c:pt>
                <c:pt idx="7">
                  <c:v>0</c:v>
                </c:pt>
                <c:pt idx="8">
                  <c:v>0</c:v>
                </c:pt>
                <c:pt idx="9">
                  <c:v>0</c:v>
                </c:pt>
                <c:pt idx="10">
                  <c:v>0</c:v>
                </c:pt>
                <c:pt idx="11">
                  <c:v>0</c:v>
                </c:pt>
                <c:pt idx="12">
                  <c:v>0</c:v>
                </c:pt>
                <c:pt idx="13">
                  <c:v>0</c:v>
                </c:pt>
                <c:pt idx="14">
                  <c:v>0</c:v>
                </c:pt>
                <c:pt idx="15">
                  <c:v>0</c:v>
                </c:pt>
                <c:pt idx="16">
                  <c:v>0</c:v>
                </c:pt>
                <c:pt idx="17">
                  <c:v>22</c:v>
                </c:pt>
                <c:pt idx="18">
                  <c:v>0</c:v>
                </c:pt>
                <c:pt idx="19">
                  <c:v>872</c:v>
                </c:pt>
                <c:pt idx="20">
                  <c:v>0</c:v>
                </c:pt>
                <c:pt idx="21">
                  <c:v>2392.8000000000002</c:v>
                </c:pt>
                <c:pt idx="22">
                  <c:v>0</c:v>
                </c:pt>
                <c:pt idx="23">
                  <c:v>0</c:v>
                </c:pt>
                <c:pt idx="24">
                  <c:v>49.9</c:v>
                </c:pt>
                <c:pt idx="25">
                  <c:v>280</c:v>
                </c:pt>
                <c:pt idx="26">
                  <c:v>3942</c:v>
                </c:pt>
                <c:pt idx="27">
                  <c:v>0</c:v>
                </c:pt>
                <c:pt idx="28">
                  <c:v>2078.5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248.9</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再エネ比較シート!$BJ$13:$BJ$42</c:f>
              <c:numCache>
                <c:formatCode>#,##0_);[Red]\(#,##0\)</c:formatCode>
                <c:ptCount val="30"/>
                <c:pt idx="0">
                  <c:v>0</c:v>
                </c:pt>
                <c:pt idx="1">
                  <c:v>0</c:v>
                </c:pt>
                <c:pt idx="2">
                  <c:v>480</c:v>
                </c:pt>
                <c:pt idx="3">
                  <c:v>0</c:v>
                </c:pt>
                <c:pt idx="4">
                  <c:v>0</c:v>
                </c:pt>
                <c:pt idx="5">
                  <c:v>0</c:v>
                </c:pt>
                <c:pt idx="6">
                  <c:v>0</c:v>
                </c:pt>
                <c:pt idx="7">
                  <c:v>0</c:v>
                </c:pt>
                <c:pt idx="8">
                  <c:v>0</c:v>
                </c:pt>
                <c:pt idx="9">
                  <c:v>0</c:v>
                </c:pt>
                <c:pt idx="10">
                  <c:v>0</c:v>
                </c:pt>
                <c:pt idx="11">
                  <c:v>175</c:v>
                </c:pt>
                <c:pt idx="12">
                  <c:v>0</c:v>
                </c:pt>
                <c:pt idx="13">
                  <c:v>0</c:v>
                </c:pt>
                <c:pt idx="14">
                  <c:v>0</c:v>
                </c:pt>
                <c:pt idx="15">
                  <c:v>0</c:v>
                </c:pt>
                <c:pt idx="16">
                  <c:v>0</c:v>
                </c:pt>
                <c:pt idx="17">
                  <c:v>0</c:v>
                </c:pt>
                <c:pt idx="18">
                  <c:v>0</c:v>
                </c:pt>
                <c:pt idx="19">
                  <c:v>7100</c:v>
                </c:pt>
                <c:pt idx="20">
                  <c:v>0</c:v>
                </c:pt>
                <c:pt idx="21">
                  <c:v>0</c:v>
                </c:pt>
                <c:pt idx="22">
                  <c:v>0</c:v>
                </c:pt>
                <c:pt idx="23">
                  <c:v>0</c:v>
                </c:pt>
                <c:pt idx="24">
                  <c:v>0</c:v>
                </c:pt>
                <c:pt idx="25">
                  <c:v>74625</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再エネ比較シート!$BK$13:$BK$42</c:f>
              <c:numCache>
                <c:formatCode>#,##0_);[Red]\(#,##0\)</c:formatCode>
                <c:ptCount val="30"/>
                <c:pt idx="0">
                  <c:v>31107.600000000009</c:v>
                </c:pt>
                <c:pt idx="1">
                  <c:v>74948.799999999857</c:v>
                </c:pt>
                <c:pt idx="2">
                  <c:v>54264.093999999983</c:v>
                </c:pt>
                <c:pt idx="3">
                  <c:v>19868.702999999987</c:v>
                </c:pt>
                <c:pt idx="4">
                  <c:v>18344.738000000005</c:v>
                </c:pt>
                <c:pt idx="5">
                  <c:v>6785.4999999999964</c:v>
                </c:pt>
                <c:pt idx="6">
                  <c:v>29791.400000000016</c:v>
                </c:pt>
                <c:pt idx="7">
                  <c:v>14858.459999999988</c:v>
                </c:pt>
                <c:pt idx="8">
                  <c:v>117499.25199999993</c:v>
                </c:pt>
                <c:pt idx="9">
                  <c:v>63018.310000000027</c:v>
                </c:pt>
                <c:pt idx="10">
                  <c:v>146090.28199999977</c:v>
                </c:pt>
                <c:pt idx="11">
                  <c:v>50192.000000000022</c:v>
                </c:pt>
                <c:pt idx="12">
                  <c:v>14813.299999999996</c:v>
                </c:pt>
                <c:pt idx="13">
                  <c:v>48043.900000000023</c:v>
                </c:pt>
                <c:pt idx="14">
                  <c:v>12675.7</c:v>
                </c:pt>
                <c:pt idx="15">
                  <c:v>73034.744000000021</c:v>
                </c:pt>
                <c:pt idx="16">
                  <c:v>11124.799999999996</c:v>
                </c:pt>
                <c:pt idx="17">
                  <c:v>4235.1000000000004</c:v>
                </c:pt>
                <c:pt idx="18">
                  <c:v>47137.099999999969</c:v>
                </c:pt>
                <c:pt idx="19">
                  <c:v>113098.20000000001</c:v>
                </c:pt>
                <c:pt idx="20">
                  <c:v>17946.100000000009</c:v>
                </c:pt>
                <c:pt idx="21">
                  <c:v>3144.5</c:v>
                </c:pt>
                <c:pt idx="22">
                  <c:v>426.10000000000014</c:v>
                </c:pt>
                <c:pt idx="23">
                  <c:v>78775.652999999962</c:v>
                </c:pt>
                <c:pt idx="24">
                  <c:v>104612.76099999994</c:v>
                </c:pt>
                <c:pt idx="25">
                  <c:v>103645.4</c:v>
                </c:pt>
                <c:pt idx="26">
                  <c:v>68412.142000000022</c:v>
                </c:pt>
                <c:pt idx="27">
                  <c:v>6459.3000000000029</c:v>
                </c:pt>
                <c:pt idx="28">
                  <c:v>47669.299999999988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再エネ比較シート!$BO$13:$BO$42</c:f>
              <c:numCache>
                <c:formatCode>#,##0_);[Red]\(#,##0\)</c:formatCode>
                <c:ptCount val="30"/>
                <c:pt idx="0">
                  <c:v>4112.3311920000042</c:v>
                </c:pt>
                <c:pt idx="1">
                  <c:v>5743.0542480000076</c:v>
                </c:pt>
                <c:pt idx="2">
                  <c:v>6006.2333632800046</c:v>
                </c:pt>
                <c:pt idx="3">
                  <c:v>9255.5546629199889</c:v>
                </c:pt>
                <c:pt idx="4">
                  <c:v>5762.6618085600039</c:v>
                </c:pt>
                <c:pt idx="5">
                  <c:v>2209.6609440000002</c:v>
                </c:pt>
                <c:pt idx="6">
                  <c:v>5329.1328600000043</c:v>
                </c:pt>
                <c:pt idx="7">
                  <c:v>8590.4349575999859</c:v>
                </c:pt>
                <c:pt idx="8">
                  <c:v>6612.723606240007</c:v>
                </c:pt>
                <c:pt idx="9">
                  <c:v>10514.983393199986</c:v>
                </c:pt>
                <c:pt idx="10">
                  <c:v>7716.2099438400037</c:v>
                </c:pt>
                <c:pt idx="11">
                  <c:v>5742.2141640000036</c:v>
                </c:pt>
                <c:pt idx="12">
                  <c:v>9846.0245039999973</c:v>
                </c:pt>
                <c:pt idx="13">
                  <c:v>6636.2435580000074</c:v>
                </c:pt>
                <c:pt idx="14">
                  <c:v>8700.9900119999984</c:v>
                </c:pt>
                <c:pt idx="15">
                  <c:v>5833.7161132800065</c:v>
                </c:pt>
                <c:pt idx="16">
                  <c:v>7739.6938919999939</c:v>
                </c:pt>
                <c:pt idx="17">
                  <c:v>2500.3300080000004</c:v>
                </c:pt>
                <c:pt idx="18">
                  <c:v>5034.7434240000084</c:v>
                </c:pt>
                <c:pt idx="19">
                  <c:v>6854.1253440000073</c:v>
                </c:pt>
                <c:pt idx="20">
                  <c:v>7773.6572880000049</c:v>
                </c:pt>
                <c:pt idx="21">
                  <c:v>705.31052399999999</c:v>
                </c:pt>
                <c:pt idx="22">
                  <c:v>499.36993200000012</c:v>
                </c:pt>
                <c:pt idx="23">
                  <c:v>13397.963262359972</c:v>
                </c:pt>
                <c:pt idx="24">
                  <c:v>10605.77367131999</c:v>
                </c:pt>
                <c:pt idx="25">
                  <c:v>7305.7305000000015</c:v>
                </c:pt>
                <c:pt idx="26">
                  <c:v>9980.4883490400025</c:v>
                </c:pt>
                <c:pt idx="27">
                  <c:v>4775.0374560000037</c:v>
                </c:pt>
                <c:pt idx="28">
                  <c:v>9164.1163200000028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再エネ比較シート!$BP$13:$BP$42</c:f>
              <c:numCache>
                <c:formatCode>#,##0_);[Red]\(#,##0\)</c:formatCode>
                <c:ptCount val="30"/>
                <c:pt idx="0">
                  <c:v>36589.128912000007</c:v>
                </c:pt>
                <c:pt idx="1">
                  <c:v>92809.338983999798</c:v>
                </c:pt>
                <c:pt idx="2">
                  <c:v>64523.439143999982</c:v>
                </c:pt>
                <c:pt idx="3">
                  <c:v>16080.14781312</c:v>
                </c:pt>
                <c:pt idx="4">
                  <c:v>15255.391080000001</c:v>
                </c:pt>
                <c:pt idx="5">
                  <c:v>6540.1222679999955</c:v>
                </c:pt>
                <c:pt idx="6">
                  <c:v>33533.156484000014</c:v>
                </c:pt>
                <c:pt idx="7">
                  <c:v>10185.886924800001</c:v>
                </c:pt>
                <c:pt idx="8">
                  <c:v>148134.83419199989</c:v>
                </c:pt>
                <c:pt idx="9">
                  <c:v>71768.592492000054</c:v>
                </c:pt>
                <c:pt idx="10">
                  <c:v>184737.65366999968</c:v>
                </c:pt>
                <c:pt idx="11">
                  <c:v>59831.47714800002</c:v>
                </c:pt>
                <c:pt idx="12">
                  <c:v>8742.2531159999962</c:v>
                </c:pt>
                <c:pt idx="13">
                  <c:v>35071.989330000019</c:v>
                </c:pt>
                <c:pt idx="14">
                  <c:v>7176.7666560000025</c:v>
                </c:pt>
                <c:pt idx="15">
                  <c:v>65386.143216000011</c:v>
                </c:pt>
                <c:pt idx="16">
                  <c:v>6184.8289320000003</c:v>
                </c:pt>
                <c:pt idx="17">
                  <c:v>2817.081972</c:v>
                </c:pt>
                <c:pt idx="18">
                  <c:v>56776.03382399994</c:v>
                </c:pt>
                <c:pt idx="19">
                  <c:v>33617.945399999997</c:v>
                </c:pt>
                <c:pt idx="20">
                  <c:v>15170.337612000005</c:v>
                </c:pt>
                <c:pt idx="21">
                  <c:v>216.93263999999999</c:v>
                </c:pt>
                <c:pt idx="22">
                  <c:v>13.227600000000001</c:v>
                </c:pt>
                <c:pt idx="23">
                  <c:v>89434.184567999968</c:v>
                </c:pt>
                <c:pt idx="24">
                  <c:v>126621.99465599991</c:v>
                </c:pt>
                <c:pt idx="25">
                  <c:v>29912.762363999984</c:v>
                </c:pt>
                <c:pt idx="26">
                  <c:v>73948.897800000035</c:v>
                </c:pt>
                <c:pt idx="27">
                  <c:v>3281.1061799999993</c:v>
                </c:pt>
                <c:pt idx="28">
                  <c:v>50205.09124799999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再エネ比較シート!$BQ$13:$BQ$42</c:f>
              <c:numCache>
                <c:formatCode>#,##0_);[Red]\(#,##0\)</c:formatCode>
                <c:ptCount val="30"/>
                <c:pt idx="0">
                  <c:v>43.015104000000001</c:v>
                </c:pt>
                <c:pt idx="1">
                  <c:v>0</c:v>
                </c:pt>
                <c:pt idx="2">
                  <c:v>0</c:v>
                </c:pt>
                <c:pt idx="3">
                  <c:v>0</c:v>
                </c:pt>
                <c:pt idx="4">
                  <c:v>0</c:v>
                </c:pt>
                <c:pt idx="5">
                  <c:v>0</c:v>
                </c:pt>
                <c:pt idx="6">
                  <c:v>0</c:v>
                </c:pt>
                <c:pt idx="7">
                  <c:v>0</c:v>
                </c:pt>
                <c:pt idx="8">
                  <c:v>0</c:v>
                </c:pt>
                <c:pt idx="9">
                  <c:v>0</c:v>
                </c:pt>
                <c:pt idx="10">
                  <c:v>0</c:v>
                </c:pt>
                <c:pt idx="11">
                  <c:v>0</c:v>
                </c:pt>
                <c:pt idx="12">
                  <c:v>0</c:v>
                </c:pt>
                <c:pt idx="13">
                  <c:v>34759.68</c:v>
                </c:pt>
                <c:pt idx="14">
                  <c:v>0</c:v>
                </c:pt>
                <c:pt idx="15">
                  <c:v>40717.054656000008</c:v>
                </c:pt>
                <c:pt idx="16">
                  <c:v>0</c:v>
                </c:pt>
                <c:pt idx="17">
                  <c:v>0</c:v>
                </c:pt>
                <c:pt idx="18">
                  <c:v>42.36336</c:v>
                </c:pt>
                <c:pt idx="19">
                  <c:v>160763.51999999999</c:v>
                </c:pt>
                <c:pt idx="20">
                  <c:v>0</c:v>
                </c:pt>
                <c:pt idx="21">
                  <c:v>0</c:v>
                </c:pt>
                <c:pt idx="22">
                  <c:v>0</c:v>
                </c:pt>
                <c:pt idx="23">
                  <c:v>0</c:v>
                </c:pt>
                <c:pt idx="24">
                  <c:v>0</c:v>
                </c:pt>
                <c:pt idx="25">
                  <c:v>84.72672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再エネ比較シート!$BR$13:$BR$42</c:f>
              <c:numCache>
                <c:formatCode>#,##0_);[Red]\(#,##0\)</c:formatCode>
                <c:ptCount val="30"/>
                <c:pt idx="0">
                  <c:v>0</c:v>
                </c:pt>
                <c:pt idx="1">
                  <c:v>0</c:v>
                </c:pt>
                <c:pt idx="2">
                  <c:v>0</c:v>
                </c:pt>
                <c:pt idx="3">
                  <c:v>0</c:v>
                </c:pt>
                <c:pt idx="4">
                  <c:v>10564.56</c:v>
                </c:pt>
                <c:pt idx="5">
                  <c:v>0</c:v>
                </c:pt>
                <c:pt idx="6">
                  <c:v>0</c:v>
                </c:pt>
                <c:pt idx="7">
                  <c:v>0</c:v>
                </c:pt>
                <c:pt idx="8">
                  <c:v>0</c:v>
                </c:pt>
                <c:pt idx="9">
                  <c:v>0</c:v>
                </c:pt>
                <c:pt idx="10">
                  <c:v>0</c:v>
                </c:pt>
                <c:pt idx="11">
                  <c:v>0</c:v>
                </c:pt>
                <c:pt idx="12">
                  <c:v>0</c:v>
                </c:pt>
                <c:pt idx="13">
                  <c:v>0</c:v>
                </c:pt>
                <c:pt idx="14">
                  <c:v>0</c:v>
                </c:pt>
                <c:pt idx="15">
                  <c:v>0</c:v>
                </c:pt>
                <c:pt idx="16">
                  <c:v>0</c:v>
                </c:pt>
                <c:pt idx="17">
                  <c:v>115.63200000000001</c:v>
                </c:pt>
                <c:pt idx="18">
                  <c:v>0</c:v>
                </c:pt>
                <c:pt idx="19">
                  <c:v>4583.232</c:v>
                </c:pt>
                <c:pt idx="20">
                  <c:v>0</c:v>
                </c:pt>
                <c:pt idx="21">
                  <c:v>12576.5568</c:v>
                </c:pt>
                <c:pt idx="22">
                  <c:v>0</c:v>
                </c:pt>
                <c:pt idx="23">
                  <c:v>0</c:v>
                </c:pt>
                <c:pt idx="24">
                  <c:v>262.27440000000001</c:v>
                </c:pt>
                <c:pt idx="25">
                  <c:v>1471.68</c:v>
                </c:pt>
                <c:pt idx="26">
                  <c:v>20719.151999999998</c:v>
                </c:pt>
                <c:pt idx="27">
                  <c:v>0</c:v>
                </c:pt>
                <c:pt idx="28">
                  <c:v>10924.596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1744.2911999999999</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再エネ比較シート!$BT$13:$BT$42</c:f>
              <c:numCache>
                <c:formatCode>#,##0_);[Red]\(#,##0\)</c:formatCode>
                <c:ptCount val="30"/>
                <c:pt idx="0">
                  <c:v>0</c:v>
                </c:pt>
                <c:pt idx="1">
                  <c:v>0</c:v>
                </c:pt>
                <c:pt idx="2">
                  <c:v>3363.84</c:v>
                </c:pt>
                <c:pt idx="3">
                  <c:v>0</c:v>
                </c:pt>
                <c:pt idx="4">
                  <c:v>0</c:v>
                </c:pt>
                <c:pt idx="5">
                  <c:v>0</c:v>
                </c:pt>
                <c:pt idx="6">
                  <c:v>0</c:v>
                </c:pt>
                <c:pt idx="7">
                  <c:v>0</c:v>
                </c:pt>
                <c:pt idx="8">
                  <c:v>0</c:v>
                </c:pt>
                <c:pt idx="9">
                  <c:v>0</c:v>
                </c:pt>
                <c:pt idx="10">
                  <c:v>0</c:v>
                </c:pt>
                <c:pt idx="11">
                  <c:v>1226.4000000000001</c:v>
                </c:pt>
                <c:pt idx="12">
                  <c:v>0</c:v>
                </c:pt>
                <c:pt idx="13">
                  <c:v>0</c:v>
                </c:pt>
                <c:pt idx="14">
                  <c:v>0</c:v>
                </c:pt>
                <c:pt idx="15">
                  <c:v>0</c:v>
                </c:pt>
                <c:pt idx="16">
                  <c:v>0</c:v>
                </c:pt>
                <c:pt idx="17">
                  <c:v>0</c:v>
                </c:pt>
                <c:pt idx="18">
                  <c:v>0</c:v>
                </c:pt>
                <c:pt idx="19">
                  <c:v>49756.800000000003</c:v>
                </c:pt>
                <c:pt idx="20">
                  <c:v>0</c:v>
                </c:pt>
                <c:pt idx="21">
                  <c:v>0</c:v>
                </c:pt>
                <c:pt idx="22">
                  <c:v>0</c:v>
                </c:pt>
                <c:pt idx="23">
                  <c:v>0</c:v>
                </c:pt>
                <c:pt idx="24">
                  <c:v>0</c:v>
                </c:pt>
                <c:pt idx="25">
                  <c:v>522972</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かほく市</c:v>
                </c:pt>
                <c:pt idx="1">
                  <c:v>いすみ市</c:v>
                </c:pt>
                <c:pt idx="2">
                  <c:v>小松島市</c:v>
                </c:pt>
                <c:pt idx="3">
                  <c:v>伊予市</c:v>
                </c:pt>
                <c:pt idx="4">
                  <c:v>雲南市</c:v>
                </c:pt>
                <c:pt idx="5">
                  <c:v>西原町</c:v>
                </c:pt>
                <c:pt idx="6">
                  <c:v>南房総市</c:v>
                </c:pt>
                <c:pt idx="7">
                  <c:v>藍住町</c:v>
                </c:pt>
                <c:pt idx="8">
                  <c:v>嘉麻市</c:v>
                </c:pt>
                <c:pt idx="9">
                  <c:v>みやま市</c:v>
                </c:pt>
                <c:pt idx="10">
                  <c:v>阿波市</c:v>
                </c:pt>
                <c:pt idx="11">
                  <c:v>宍粟市</c:v>
                </c:pt>
                <c:pt idx="12">
                  <c:v>広陵町</c:v>
                </c:pt>
                <c:pt idx="13">
                  <c:v>西予市</c:v>
                </c:pt>
                <c:pt idx="14">
                  <c:v>扶桑町</c:v>
                </c:pt>
                <c:pt idx="15">
                  <c:v>五島市</c:v>
                </c:pt>
                <c:pt idx="16">
                  <c:v>播磨町</c:v>
                </c:pt>
                <c:pt idx="17">
                  <c:v>熱海市</c:v>
                </c:pt>
                <c:pt idx="18">
                  <c:v>匝瑳市</c:v>
                </c:pt>
                <c:pt idx="19">
                  <c:v>田村市</c:v>
                </c:pt>
                <c:pt idx="20">
                  <c:v>太子町</c:v>
                </c:pt>
                <c:pt idx="21">
                  <c:v>魚沼市</c:v>
                </c:pt>
                <c:pt idx="22">
                  <c:v>小千谷市</c:v>
                </c:pt>
                <c:pt idx="23">
                  <c:v>益城町</c:v>
                </c:pt>
                <c:pt idx="24">
                  <c:v>曽於市</c:v>
                </c:pt>
                <c:pt idx="25">
                  <c:v>大船渡市</c:v>
                </c:pt>
                <c:pt idx="26">
                  <c:v>由布市</c:v>
                </c:pt>
                <c:pt idx="27">
                  <c:v>宮代町</c:v>
                </c:pt>
                <c:pt idx="28">
                  <c:v>山梨市</c:v>
                </c:pt>
              </c:strCache>
            </c:strRef>
          </c:cat>
          <c:val>
            <c:numRef>
              <c:f>再エネ比較シート!$BU$13:$BU$42</c:f>
              <c:numCache>
                <c:formatCode>#,##0_);[Red]\(#,##0\)</c:formatCode>
                <c:ptCount val="30"/>
                <c:pt idx="0">
                  <c:v>40744.475208000011</c:v>
                </c:pt>
                <c:pt idx="1">
                  <c:v>98552.393231999798</c:v>
                </c:pt>
                <c:pt idx="2">
                  <c:v>73893.512507279986</c:v>
                </c:pt>
                <c:pt idx="3">
                  <c:v>25335.702476039987</c:v>
                </c:pt>
                <c:pt idx="4">
                  <c:v>31582.612888560005</c:v>
                </c:pt>
                <c:pt idx="5">
                  <c:v>8749.7832119999948</c:v>
                </c:pt>
                <c:pt idx="6">
                  <c:v>38862.289344000019</c:v>
                </c:pt>
                <c:pt idx="7">
                  <c:v>18776.321882399985</c:v>
                </c:pt>
                <c:pt idx="8">
                  <c:v>154747.5577982399</c:v>
                </c:pt>
                <c:pt idx="9">
                  <c:v>82283.575885200044</c:v>
                </c:pt>
                <c:pt idx="10">
                  <c:v>192453.86361383967</c:v>
                </c:pt>
                <c:pt idx="11">
                  <c:v>66800.091312000019</c:v>
                </c:pt>
                <c:pt idx="12">
                  <c:v>18588.277619999993</c:v>
                </c:pt>
                <c:pt idx="13">
                  <c:v>76467.912888000021</c:v>
                </c:pt>
                <c:pt idx="14">
                  <c:v>15877.756668000002</c:v>
                </c:pt>
                <c:pt idx="15">
                  <c:v>111936.91398528003</c:v>
                </c:pt>
                <c:pt idx="16">
                  <c:v>13924.522823999994</c:v>
                </c:pt>
                <c:pt idx="17">
                  <c:v>5433.0439800000004</c:v>
                </c:pt>
                <c:pt idx="18">
                  <c:v>61853.140607999951</c:v>
                </c:pt>
                <c:pt idx="19">
                  <c:v>255575.62274399999</c:v>
                </c:pt>
                <c:pt idx="20">
                  <c:v>22943.994900000009</c:v>
                </c:pt>
                <c:pt idx="21">
                  <c:v>13498.799964</c:v>
                </c:pt>
                <c:pt idx="22">
                  <c:v>512.59753200000011</c:v>
                </c:pt>
                <c:pt idx="23">
                  <c:v>102832.14783035994</c:v>
                </c:pt>
                <c:pt idx="24">
                  <c:v>137490.0427273199</c:v>
                </c:pt>
                <c:pt idx="25">
                  <c:v>561746.899584</c:v>
                </c:pt>
                <c:pt idx="26">
                  <c:v>106392.82934904005</c:v>
                </c:pt>
                <c:pt idx="27">
                  <c:v>8056.1436360000025</c:v>
                </c:pt>
                <c:pt idx="28">
                  <c:v>70293.803567999988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宮代町</c:v>
                </c:pt>
              </c:strCache>
            </c:strRef>
          </c:cat>
          <c:val>
            <c:numRef>
              <c:f>①CO2排出量の現状把握!$AX$43:$AX$45</c:f>
              <c:numCache>
                <c:formatCode>0%</c:formatCode>
                <c:ptCount val="3"/>
                <c:pt idx="0">
                  <c:v>0.44203583680298503</c:v>
                </c:pt>
                <c:pt idx="1">
                  <c:v>0.23010586225415511</c:v>
                </c:pt>
                <c:pt idx="2">
                  <c:v>6.6502646306316193E-2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宮代町</c:v>
                </c:pt>
              </c:strCache>
            </c:strRef>
          </c:cat>
          <c:val>
            <c:numRef>
              <c:f>①CO2排出量の現状把握!$AY$43:$AY$45</c:f>
              <c:numCache>
                <c:formatCode>0%</c:formatCode>
                <c:ptCount val="3"/>
                <c:pt idx="0">
                  <c:v>0.19220740382343474</c:v>
                </c:pt>
                <c:pt idx="1">
                  <c:v>0.24934204042256264</c:v>
                </c:pt>
                <c:pt idx="2">
                  <c:v>0.23215752864817338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宮代町</c:v>
                </c:pt>
              </c:strCache>
            </c:strRef>
          </c:cat>
          <c:val>
            <c:numRef>
              <c:f>①CO2排出量の現状把握!$AZ$43:$AZ$45</c:f>
              <c:numCache>
                <c:formatCode>0%</c:formatCode>
                <c:ptCount val="3"/>
                <c:pt idx="0">
                  <c:v>0.1618007278049024</c:v>
                </c:pt>
                <c:pt idx="1">
                  <c:v>0.24524682871178971</c:v>
                </c:pt>
                <c:pt idx="2">
                  <c:v>0.34202854904097374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宮代町</c:v>
                </c:pt>
              </c:strCache>
            </c:strRef>
          </c:cat>
          <c:val>
            <c:numRef>
              <c:f>①CO2排出量の現状把握!$BA$43:$BA$45</c:f>
              <c:numCache>
                <c:formatCode>0%</c:formatCode>
                <c:ptCount val="3"/>
                <c:pt idx="0">
                  <c:v>0.18830241870300451</c:v>
                </c:pt>
                <c:pt idx="1">
                  <c:v>0.25029649184692537</c:v>
                </c:pt>
                <c:pt idx="2">
                  <c:v>0.34279720605943914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宮代町</c:v>
                </c:pt>
              </c:strCache>
            </c:strRef>
          </c:cat>
          <c:val>
            <c:numRef>
              <c:f>①CO2排出量の現状把握!$BB$43:$BB$45</c:f>
              <c:numCache>
                <c:formatCode>0%</c:formatCode>
                <c:ptCount val="3"/>
                <c:pt idx="0">
                  <c:v>1.5653612865673284E-2</c:v>
                </c:pt>
                <c:pt idx="1">
                  <c:v>2.5008776764567236E-2</c:v>
                </c:pt>
                <c:pt idx="2">
                  <c:v>1.6514069945097656E-2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5963</c:v>
                </c:pt>
                <c:pt idx="1">
                  <c:v>6447</c:v>
                </c:pt>
                <c:pt idx="2">
                  <c:v>6447</c:v>
                </c:pt>
                <c:pt idx="3">
                  <c:v>6447</c:v>
                </c:pt>
                <c:pt idx="4">
                  <c:v>6447</c:v>
                </c:pt>
                <c:pt idx="5">
                  <c:v>6447</c:v>
                </c:pt>
                <c:pt idx="6">
                  <c:v>6965</c:v>
                </c:pt>
                <c:pt idx="7">
                  <c:v>6965</c:v>
                </c:pt>
                <c:pt idx="8">
                  <c:v>6965</c:v>
                </c:pt>
                <c:pt idx="9">
                  <c:v>6965</c:v>
                </c:pt>
                <c:pt idx="10">
                  <c:v>6965</c:v>
                </c:pt>
                <c:pt idx="11">
                  <c:v>6965</c:v>
                </c:pt>
                <c:pt idx="12">
                  <c:v>6439</c:v>
                </c:pt>
                <c:pt idx="13">
                  <c:v>6439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1.0702576500000001</c:v>
                </c:pt>
                <c:pt idx="1">
                  <c:v>3.7316961881054329</c:v>
                </c:pt>
                <c:pt idx="2">
                  <c:v>2.1769776812711292</c:v>
                </c:pt>
                <c:pt idx="3">
                  <c:v>1.811438273164204</c:v>
                </c:pt>
                <c:pt idx="4">
                  <c:v>1.8208220801197887</c:v>
                </c:pt>
                <c:pt idx="5">
                  <c:v>1.7034703544197021</c:v>
                </c:pt>
                <c:pt idx="6">
                  <c:v>1.6986675280258958</c:v>
                </c:pt>
                <c:pt idx="7">
                  <c:v>1.4865307285023321</c:v>
                </c:pt>
                <c:pt idx="8">
                  <c:v>2.2093218344971941</c:v>
                </c:pt>
                <c:pt idx="9">
                  <c:v>1.8243291166214719</c:v>
                </c:pt>
                <c:pt idx="10">
                  <c:v>1.749843517017116</c:v>
                </c:pt>
                <c:pt idx="11">
                  <c:v>1.998430799038512</c:v>
                </c:pt>
                <c:pt idx="12">
                  <c:v>2.1965127620713152</c:v>
                </c:pt>
                <c:pt idx="13">
                  <c:v>1.746445477284486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33153</c:v>
                </c:pt>
                <c:pt idx="1">
                  <c:v>33063</c:v>
                </c:pt>
                <c:pt idx="2">
                  <c:v>32891</c:v>
                </c:pt>
                <c:pt idx="3">
                  <c:v>32777</c:v>
                </c:pt>
                <c:pt idx="4">
                  <c:v>33059</c:v>
                </c:pt>
                <c:pt idx="5">
                  <c:v>33226</c:v>
                </c:pt>
                <c:pt idx="6">
                  <c:v>33392</c:v>
                </c:pt>
                <c:pt idx="7">
                  <c:v>33589</c:v>
                </c:pt>
                <c:pt idx="8">
                  <c:v>33780</c:v>
                </c:pt>
                <c:pt idx="9">
                  <c:v>34022</c:v>
                </c:pt>
                <c:pt idx="10">
                  <c:v>34097</c:v>
                </c:pt>
                <c:pt idx="11">
                  <c:v>34001</c:v>
                </c:pt>
                <c:pt idx="12">
                  <c:v>33824</c:v>
                </c:pt>
                <c:pt idx="13">
                  <c:v>33664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宮代町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1646</v>
      </c>
      <c r="C23" s="6" t="s">
        <v>1328</v>
      </c>
      <c r="D23" s="6" t="s">
        <v>1329</v>
      </c>
      <c r="E23" s="1101" t="s">
        <v>1647</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1650</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1651</v>
      </c>
    </row>
    <row r="46" spans="2:5" ht="33.6" customHeight="1">
      <c r="B46" s="967" t="s">
        <v>1470</v>
      </c>
      <c r="C46" s="6" t="s">
        <v>8</v>
      </c>
      <c r="D46" s="7" t="s">
        <v>9</v>
      </c>
      <c r="E46" s="1102" t="s">
        <v>1652</v>
      </c>
    </row>
    <row r="47" spans="2:5" ht="21.95" customHeight="1">
      <c r="B47" s="438" t="s">
        <v>1613</v>
      </c>
      <c r="C47" s="442"/>
      <c r="D47" s="440"/>
      <c r="E47" s="441"/>
    </row>
    <row r="48" spans="2:5" ht="33.6" customHeight="1">
      <c r="B48" s="967" t="s">
        <v>1471</v>
      </c>
      <c r="C48" s="6" t="s">
        <v>14</v>
      </c>
      <c r="D48" s="6" t="s">
        <v>9</v>
      </c>
      <c r="E48" s="1102" t="s">
        <v>1653</v>
      </c>
    </row>
    <row r="49" spans="2:5" ht="33.6" customHeight="1">
      <c r="B49" s="967" t="s">
        <v>1472</v>
      </c>
      <c r="C49" s="6" t="s">
        <v>14</v>
      </c>
      <c r="D49" s="6" t="s">
        <v>9</v>
      </c>
      <c r="E49" s="1102" t="s">
        <v>1654</v>
      </c>
    </row>
    <row r="50" spans="2:5" ht="21.6" customHeight="1">
      <c r="B50" s="438" t="s">
        <v>1477</v>
      </c>
      <c r="C50" s="439"/>
      <c r="D50" s="440"/>
      <c r="E50" s="441"/>
    </row>
    <row r="51" spans="2:5" ht="21" customHeight="1">
      <c r="B51" s="967" t="s">
        <v>1473</v>
      </c>
      <c r="C51" s="6" t="s">
        <v>12</v>
      </c>
      <c r="D51" s="6" t="s">
        <v>1401</v>
      </c>
      <c r="E51" s="968" t="s">
        <v>1655</v>
      </c>
    </row>
    <row r="52" spans="2:5" ht="21" customHeight="1">
      <c r="B52" s="967" t="s">
        <v>1474</v>
      </c>
      <c r="C52" s="6" t="s">
        <v>12</v>
      </c>
      <c r="D52" s="6" t="s">
        <v>1401</v>
      </c>
      <c r="E52" s="968" t="s">
        <v>1656</v>
      </c>
    </row>
    <row r="53" spans="2:5" ht="21" customHeight="1">
      <c r="B53" s="969" t="s">
        <v>1475</v>
      </c>
      <c r="C53" s="970" t="s">
        <v>8</v>
      </c>
      <c r="D53" s="970" t="s">
        <v>1401</v>
      </c>
      <c r="E53" s="971" t="s">
        <v>1657</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1658</v>
      </c>
    </row>
    <row r="58" spans="2:5" ht="21.95" customHeight="1">
      <c r="B58" s="967" t="s">
        <v>1479</v>
      </c>
      <c r="C58" s="6" t="s">
        <v>13</v>
      </c>
      <c r="D58" s="7" t="s">
        <v>1409</v>
      </c>
      <c r="E58" s="1102" t="s">
        <v>1659</v>
      </c>
    </row>
    <row r="59" spans="2:5" ht="33.6" customHeight="1">
      <c r="B59" s="979" t="s">
        <v>1612</v>
      </c>
      <c r="C59" s="8" t="s">
        <v>13</v>
      </c>
      <c r="D59" s="7" t="s">
        <v>1409</v>
      </c>
      <c r="E59" s="1103" t="s">
        <v>1660</v>
      </c>
    </row>
    <row r="60" spans="2:5" ht="51" customHeight="1">
      <c r="B60" s="980" t="s">
        <v>1629</v>
      </c>
      <c r="C60" s="494" t="s">
        <v>14</v>
      </c>
      <c r="D60" s="7" t="s">
        <v>1409</v>
      </c>
      <c r="E60" s="977" t="s">
        <v>1661</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1859</v>
      </c>
      <c r="B9" s="80">
        <v>358</v>
      </c>
      <c r="C9" s="80">
        <v>1</v>
      </c>
      <c r="D9" s="80">
        <v>22</v>
      </c>
      <c r="E9" s="80">
        <v>1990</v>
      </c>
      <c r="F9" s="80" t="s">
        <v>562</v>
      </c>
      <c r="G9" s="80" t="s">
        <v>1860</v>
      </c>
      <c r="H9" s="80" t="s">
        <v>1861</v>
      </c>
      <c r="I9" s="177"/>
      <c r="J9" s="81">
        <v>121.68906525215745</v>
      </c>
      <c r="K9" s="81">
        <v>2.8488511374173453</v>
      </c>
      <c r="L9" s="81">
        <v>16.038177023960444</v>
      </c>
      <c r="M9" s="81">
        <v>16.768399557180906</v>
      </c>
      <c r="N9" s="81">
        <v>28.729099451319414</v>
      </c>
      <c r="O9" s="81">
        <v>25.622903895877535</v>
      </c>
      <c r="P9" s="81">
        <v>29.364391468653199</v>
      </c>
      <c r="Q9" s="81">
        <v>2.1067830247543222</v>
      </c>
      <c r="R9" s="81">
        <v>0</v>
      </c>
      <c r="S9" s="81">
        <v>2.4569443239987363</v>
      </c>
      <c r="T9" s="82"/>
      <c r="U9" s="81">
        <v>15287753</v>
      </c>
      <c r="V9" s="81">
        <v>1011</v>
      </c>
      <c r="W9" s="81">
        <v>139</v>
      </c>
      <c r="X9" s="81">
        <v>6286</v>
      </c>
      <c r="Y9" s="81">
        <v>8642</v>
      </c>
      <c r="Z9" s="81">
        <v>10539</v>
      </c>
      <c r="AA9" s="81">
        <v>7130</v>
      </c>
      <c r="AB9" s="81">
        <v>34207</v>
      </c>
      <c r="AC9" s="81">
        <v>0</v>
      </c>
      <c r="AD9" s="81">
        <v>2.4569443239987363</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1862</v>
      </c>
      <c r="B10" s="80">
        <v>359</v>
      </c>
      <c r="C10" s="80">
        <v>2</v>
      </c>
      <c r="D10" s="80">
        <v>22</v>
      </c>
      <c r="E10" s="80">
        <v>2005</v>
      </c>
      <c r="F10" s="80" t="s">
        <v>565</v>
      </c>
      <c r="G10" s="80" t="s">
        <v>1860</v>
      </c>
      <c r="H10" s="80" t="s">
        <v>1861</v>
      </c>
      <c r="I10" s="177"/>
      <c r="J10" s="81">
        <v>90.391137776604481</v>
      </c>
      <c r="K10" s="81">
        <v>2.7838988756164849</v>
      </c>
      <c r="L10" s="81">
        <v>9.2929366726875671</v>
      </c>
      <c r="M10" s="81">
        <v>28.432264408070122</v>
      </c>
      <c r="N10" s="81">
        <v>47.272078694123728</v>
      </c>
      <c r="O10" s="81">
        <v>41.681543905554534</v>
      </c>
      <c r="P10" s="81">
        <v>25.575782601862048</v>
      </c>
      <c r="Q10" s="81">
        <v>2.0856429372351113</v>
      </c>
      <c r="R10" s="81">
        <v>0</v>
      </c>
      <c r="S10" s="81">
        <v>3.3853334075275483</v>
      </c>
      <c r="T10" s="82"/>
      <c r="U10" s="81">
        <v>12491129</v>
      </c>
      <c r="V10" s="81">
        <v>1204</v>
      </c>
      <c r="W10" s="81">
        <v>66</v>
      </c>
      <c r="X10" s="81">
        <v>5687</v>
      </c>
      <c r="Y10" s="81">
        <v>10761</v>
      </c>
      <c r="Z10" s="81">
        <v>19839</v>
      </c>
      <c r="AA10" s="81">
        <v>5086</v>
      </c>
      <c r="AB10" s="81">
        <v>35401</v>
      </c>
      <c r="AC10" s="81">
        <v>0</v>
      </c>
      <c r="AD10" s="81">
        <v>3.3853334075275483</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1863</v>
      </c>
      <c r="B11" s="80">
        <v>360</v>
      </c>
      <c r="C11" s="80">
        <v>3</v>
      </c>
      <c r="D11" s="80">
        <v>22</v>
      </c>
      <c r="E11" s="80">
        <v>2006</v>
      </c>
      <c r="F11" s="80" t="s">
        <v>566</v>
      </c>
      <c r="G11" s="80" t="s">
        <v>1860</v>
      </c>
      <c r="H11" s="80" t="s">
        <v>1861</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1864</v>
      </c>
      <c r="B12" s="80">
        <v>361</v>
      </c>
      <c r="C12" s="80">
        <v>4</v>
      </c>
      <c r="D12" s="80">
        <v>22</v>
      </c>
      <c r="E12" s="80">
        <v>2007</v>
      </c>
      <c r="F12" s="80" t="s">
        <v>567</v>
      </c>
      <c r="G12" s="80" t="s">
        <v>1860</v>
      </c>
      <c r="H12" s="80" t="s">
        <v>1861</v>
      </c>
      <c r="I12" s="177"/>
      <c r="J12" s="81">
        <v>128.68706439441036</v>
      </c>
      <c r="K12" s="81">
        <v>3.1586471338888757</v>
      </c>
      <c r="L12" s="81">
        <v>7.1288210368285405</v>
      </c>
      <c r="M12" s="81">
        <v>41.831493363429594</v>
      </c>
      <c r="N12" s="81">
        <v>65.976448839481606</v>
      </c>
      <c r="O12" s="81">
        <v>40.655526514293364</v>
      </c>
      <c r="P12" s="81">
        <v>25.266968978598758</v>
      </c>
      <c r="Q12" s="81">
        <v>2.1930198818829534</v>
      </c>
      <c r="R12" s="81">
        <v>0</v>
      </c>
      <c r="S12" s="81">
        <v>3.3056126887981732</v>
      </c>
      <c r="T12" s="82"/>
      <c r="U12" s="81">
        <v>14297730</v>
      </c>
      <c r="V12" s="81">
        <v>1092</v>
      </c>
      <c r="W12" s="81">
        <v>59</v>
      </c>
      <c r="X12" s="81">
        <v>7281</v>
      </c>
      <c r="Y12" s="81">
        <v>10977</v>
      </c>
      <c r="Z12" s="81">
        <v>20116</v>
      </c>
      <c r="AA12" s="81">
        <v>4948</v>
      </c>
      <c r="AB12" s="81">
        <v>35255</v>
      </c>
      <c r="AC12" s="81">
        <v>0</v>
      </c>
      <c r="AD12" s="81">
        <v>3.3056126887981732</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1865</v>
      </c>
      <c r="B13" s="80">
        <v>362</v>
      </c>
      <c r="C13" s="80">
        <v>5</v>
      </c>
      <c r="D13" s="80">
        <v>22</v>
      </c>
      <c r="E13" s="80">
        <v>2008</v>
      </c>
      <c r="F13" s="80" t="s">
        <v>84</v>
      </c>
      <c r="G13" s="80" t="s">
        <v>1860</v>
      </c>
      <c r="H13" s="80" t="s">
        <v>1861</v>
      </c>
      <c r="I13" s="177"/>
      <c r="J13" s="81">
        <v>97.172677457624303</v>
      </c>
      <c r="K13" s="81">
        <v>2.1834610853562255</v>
      </c>
      <c r="L13" s="81">
        <v>5.7488390940996599</v>
      </c>
      <c r="M13" s="81">
        <v>39.468595127896165</v>
      </c>
      <c r="N13" s="81">
        <v>54.254411870298654</v>
      </c>
      <c r="O13" s="81">
        <v>39.575709752062238</v>
      </c>
      <c r="P13" s="81">
        <v>24.524078075944949</v>
      </c>
      <c r="Q13" s="81">
        <v>2.1598919525980378</v>
      </c>
      <c r="R13" s="81">
        <v>0</v>
      </c>
      <c r="S13" s="81">
        <v>3.146967742101709</v>
      </c>
      <c r="T13" s="82"/>
      <c r="U13" s="81">
        <v>13526573</v>
      </c>
      <c r="V13" s="81">
        <v>1092</v>
      </c>
      <c r="W13" s="81">
        <v>59</v>
      </c>
      <c r="X13" s="81">
        <v>7281</v>
      </c>
      <c r="Y13" s="81">
        <v>11185</v>
      </c>
      <c r="Z13" s="81">
        <v>20269</v>
      </c>
      <c r="AA13" s="81">
        <v>4808</v>
      </c>
      <c r="AB13" s="81">
        <v>35293</v>
      </c>
      <c r="AC13" s="81">
        <v>0</v>
      </c>
      <c r="AD13" s="81">
        <v>3.146967742101709</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1866</v>
      </c>
      <c r="B14" s="80">
        <v>363</v>
      </c>
      <c r="C14" s="80">
        <v>6</v>
      </c>
      <c r="D14" s="80">
        <v>22</v>
      </c>
      <c r="E14" s="80">
        <v>2009</v>
      </c>
      <c r="F14" s="80" t="s">
        <v>85</v>
      </c>
      <c r="G14" s="80" t="s">
        <v>1860</v>
      </c>
      <c r="H14" s="80" t="s">
        <v>1861</v>
      </c>
      <c r="I14" s="177"/>
      <c r="J14" s="81">
        <v>78.11180127984241</v>
      </c>
      <c r="K14" s="81">
        <v>1.8374398062433372</v>
      </c>
      <c r="L14" s="81">
        <v>3.4539056265707297</v>
      </c>
      <c r="M14" s="81">
        <v>34.170342398762578</v>
      </c>
      <c r="N14" s="81">
        <v>41.410195488205403</v>
      </c>
      <c r="O14" s="81">
        <v>40.53810068024719</v>
      </c>
      <c r="P14" s="81">
        <v>22.96420769186761</v>
      </c>
      <c r="Q14" s="81">
        <v>2.0488908595814239</v>
      </c>
      <c r="R14" s="81">
        <v>0</v>
      </c>
      <c r="S14" s="81">
        <v>2.9555822387179713</v>
      </c>
      <c r="T14" s="82"/>
      <c r="U14" s="81">
        <v>11002713</v>
      </c>
      <c r="V14" s="81">
        <v>1096</v>
      </c>
      <c r="W14" s="81">
        <v>53</v>
      </c>
      <c r="X14" s="81">
        <v>8569</v>
      </c>
      <c r="Y14" s="81">
        <v>11314</v>
      </c>
      <c r="Z14" s="81">
        <v>20493</v>
      </c>
      <c r="AA14" s="81">
        <v>4622</v>
      </c>
      <c r="AB14" s="81">
        <v>35145</v>
      </c>
      <c r="AC14" s="81">
        <v>0</v>
      </c>
      <c r="AD14" s="81">
        <v>2.9555822387179713</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30.79</v>
      </c>
      <c r="BJ14" s="81">
        <v>0</v>
      </c>
      <c r="BK14" s="81">
        <v>5.64</v>
      </c>
      <c r="BL14" s="81">
        <v>0</v>
      </c>
      <c r="BM14" s="82"/>
      <c r="BN14" s="81">
        <v>0</v>
      </c>
      <c r="BO14" s="81">
        <v>0</v>
      </c>
      <c r="BP14" s="81">
        <v>4</v>
      </c>
      <c r="BQ14" s="81">
        <v>0</v>
      </c>
      <c r="BR14" s="81">
        <v>1</v>
      </c>
      <c r="BS14" s="81">
        <v>0</v>
      </c>
      <c r="BT14"/>
      <c r="BU14" s="80"/>
      <c r="BV14" s="80"/>
      <c r="BW14" s="80"/>
      <c r="BX14" s="80"/>
      <c r="BY14" s="80"/>
      <c r="BZ14" s="80"/>
      <c r="CA14" s="80"/>
      <c r="CB14" s="80"/>
      <c r="CC14" s="80"/>
    </row>
    <row r="15" spans="1:81">
      <c r="A15" s="80" t="s">
        <v>1867</v>
      </c>
      <c r="B15" s="80">
        <v>364</v>
      </c>
      <c r="C15" s="80">
        <v>7</v>
      </c>
      <c r="D15" s="80">
        <v>22</v>
      </c>
      <c r="E15" s="80">
        <v>2010</v>
      </c>
      <c r="F15" s="80" t="s">
        <v>86</v>
      </c>
      <c r="G15" s="80" t="s">
        <v>1860</v>
      </c>
      <c r="H15" s="80" t="s">
        <v>1861</v>
      </c>
      <c r="I15" s="177"/>
      <c r="J15" s="81">
        <v>93.015725743811657</v>
      </c>
      <c r="K15" s="81">
        <v>2.0868604880879857</v>
      </c>
      <c r="L15" s="81">
        <v>3.1044696291418119</v>
      </c>
      <c r="M15" s="81">
        <v>37.524503650813209</v>
      </c>
      <c r="N15" s="81">
        <v>51.904387178279315</v>
      </c>
      <c r="O15" s="81">
        <v>40.575064879728743</v>
      </c>
      <c r="P15" s="81">
        <v>23.139644994075361</v>
      </c>
      <c r="Q15" s="81">
        <v>2.1308439246099558</v>
      </c>
      <c r="R15" s="81">
        <v>0</v>
      </c>
      <c r="S15" s="81">
        <v>2.9438595586917122</v>
      </c>
      <c r="T15" s="82"/>
      <c r="U15" s="81">
        <v>13644928</v>
      </c>
      <c r="V15" s="81">
        <v>1096</v>
      </c>
      <c r="W15" s="81">
        <v>53</v>
      </c>
      <c r="X15" s="81">
        <v>8569</v>
      </c>
      <c r="Y15" s="81">
        <v>11445</v>
      </c>
      <c r="Z15" s="81">
        <v>20607</v>
      </c>
      <c r="AA15" s="81">
        <v>4541</v>
      </c>
      <c r="AB15" s="81">
        <v>35023</v>
      </c>
      <c r="AC15" s="81">
        <v>0</v>
      </c>
      <c r="AD15" s="81">
        <v>2.9438595586917122</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29.347000000000001</v>
      </c>
      <c r="BJ15" s="81">
        <v>0</v>
      </c>
      <c r="BK15" s="81">
        <v>3.5910000000000002</v>
      </c>
      <c r="BL15" s="81">
        <v>0</v>
      </c>
      <c r="BM15" s="82"/>
      <c r="BN15" s="81">
        <v>0</v>
      </c>
      <c r="BO15" s="81">
        <v>0</v>
      </c>
      <c r="BP15" s="81">
        <v>5</v>
      </c>
      <c r="BQ15" s="81">
        <v>0</v>
      </c>
      <c r="BR15" s="81">
        <v>1</v>
      </c>
      <c r="BS15" s="81">
        <v>0</v>
      </c>
      <c r="BT15"/>
      <c r="BU15" s="80">
        <v>32.938000000000002</v>
      </c>
      <c r="BV15" s="80">
        <v>0</v>
      </c>
      <c r="BW15" s="80">
        <v>0</v>
      </c>
      <c r="BX15" s="80">
        <v>0</v>
      </c>
      <c r="BY15" s="80">
        <v>0</v>
      </c>
      <c r="BZ15" s="80">
        <v>0</v>
      </c>
      <c r="CA15" s="80">
        <v>0</v>
      </c>
      <c r="CB15" s="80">
        <v>0</v>
      </c>
      <c r="CC15" s="80">
        <v>0</v>
      </c>
    </row>
    <row r="16" spans="1:81">
      <c r="A16" s="80" t="s">
        <v>1868</v>
      </c>
      <c r="B16" s="80">
        <v>365</v>
      </c>
      <c r="C16" s="80">
        <v>8</v>
      </c>
      <c r="D16" s="80">
        <v>22</v>
      </c>
      <c r="E16" s="80">
        <v>2011</v>
      </c>
      <c r="F16" s="80" t="s">
        <v>87</v>
      </c>
      <c r="G16" s="80" t="s">
        <v>1860</v>
      </c>
      <c r="H16" s="80" t="s">
        <v>1861</v>
      </c>
      <c r="I16" s="177"/>
      <c r="J16" s="81">
        <v>107.20254225864316</v>
      </c>
      <c r="K16" s="81">
        <v>3.0528383940621491</v>
      </c>
      <c r="L16" s="81">
        <v>3.7025156999038211</v>
      </c>
      <c r="M16" s="81">
        <v>50.87122689296001</v>
      </c>
      <c r="N16" s="81">
        <v>72.921630020158574</v>
      </c>
      <c r="O16" s="81">
        <v>40.176752397933974</v>
      </c>
      <c r="P16" s="81">
        <v>22.109708036175107</v>
      </c>
      <c r="Q16" s="81">
        <v>2.4481003673588084</v>
      </c>
      <c r="R16" s="81">
        <v>0</v>
      </c>
      <c r="S16" s="81">
        <v>1.3872369578762398</v>
      </c>
      <c r="T16" s="82"/>
      <c r="U16" s="81">
        <v>13537532</v>
      </c>
      <c r="V16" s="81">
        <v>1096</v>
      </c>
      <c r="W16" s="81">
        <v>53</v>
      </c>
      <c r="X16" s="81">
        <v>8569</v>
      </c>
      <c r="Y16" s="81">
        <v>11606</v>
      </c>
      <c r="Z16" s="81">
        <v>20848</v>
      </c>
      <c r="AA16" s="81">
        <v>4468</v>
      </c>
      <c r="AB16" s="81">
        <v>34884</v>
      </c>
      <c r="AC16" s="81">
        <v>0</v>
      </c>
      <c r="AD16" s="81">
        <v>1.3872369578762398</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32.667999999999999</v>
      </c>
      <c r="BJ16" s="81">
        <v>0</v>
      </c>
      <c r="BK16" s="81">
        <v>3.81</v>
      </c>
      <c r="BL16" s="81">
        <v>0</v>
      </c>
      <c r="BM16" s="82"/>
      <c r="BN16" s="81">
        <v>0</v>
      </c>
      <c r="BO16" s="81">
        <v>0</v>
      </c>
      <c r="BP16" s="81">
        <v>5</v>
      </c>
      <c r="BQ16" s="81">
        <v>0</v>
      </c>
      <c r="BR16" s="81">
        <v>1</v>
      </c>
      <c r="BS16" s="81">
        <v>0</v>
      </c>
      <c r="BT16"/>
      <c r="BU16" s="80">
        <v>36.478000000000002</v>
      </c>
      <c r="BV16" s="80">
        <v>0</v>
      </c>
      <c r="BW16" s="80">
        <v>0</v>
      </c>
      <c r="BX16" s="80">
        <v>0</v>
      </c>
      <c r="BY16" s="80">
        <v>0</v>
      </c>
      <c r="BZ16" s="80">
        <v>0</v>
      </c>
      <c r="CA16" s="80">
        <v>0</v>
      </c>
      <c r="CB16" s="80">
        <v>0</v>
      </c>
      <c r="CC16" s="80">
        <v>0</v>
      </c>
    </row>
    <row r="17" spans="1:81">
      <c r="A17" s="80" t="s">
        <v>1869</v>
      </c>
      <c r="B17" s="80">
        <v>366</v>
      </c>
      <c r="C17" s="80">
        <v>9</v>
      </c>
      <c r="D17" s="80">
        <v>22</v>
      </c>
      <c r="E17" s="80">
        <v>2012</v>
      </c>
      <c r="F17" s="80" t="s">
        <v>88</v>
      </c>
      <c r="G17" s="80" t="s">
        <v>1860</v>
      </c>
      <c r="H17" s="80" t="s">
        <v>1861</v>
      </c>
      <c r="I17" s="177"/>
      <c r="J17" s="81">
        <v>80.398972117135258</v>
      </c>
      <c r="K17" s="81">
        <v>2.76458429399786</v>
      </c>
      <c r="L17" s="81">
        <v>3.5615454060954259</v>
      </c>
      <c r="M17" s="81">
        <v>50.992405179744019</v>
      </c>
      <c r="N17" s="81">
        <v>77.425613842171643</v>
      </c>
      <c r="O17" s="81">
        <v>40.37108779712316</v>
      </c>
      <c r="P17" s="81">
        <v>22.175784631996454</v>
      </c>
      <c r="Q17" s="81">
        <v>2.673679500288149</v>
      </c>
      <c r="R17" s="81">
        <v>0</v>
      </c>
      <c r="S17" s="81">
        <v>2.91452789472332</v>
      </c>
      <c r="T17" s="82"/>
      <c r="U17" s="81">
        <v>10320088</v>
      </c>
      <c r="V17" s="81">
        <v>1096</v>
      </c>
      <c r="W17" s="81">
        <v>53</v>
      </c>
      <c r="X17" s="81">
        <v>8569</v>
      </c>
      <c r="Y17" s="81">
        <v>11840</v>
      </c>
      <c r="Z17" s="81">
        <v>21115</v>
      </c>
      <c r="AA17" s="81">
        <v>4456</v>
      </c>
      <c r="AB17" s="81">
        <v>35066</v>
      </c>
      <c r="AC17" s="81">
        <v>0</v>
      </c>
      <c r="AD17" s="81">
        <v>2.91452789472332</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45.497</v>
      </c>
      <c r="BJ17" s="81">
        <v>0</v>
      </c>
      <c r="BK17" s="81">
        <v>5.6079999999999997</v>
      </c>
      <c r="BL17" s="81">
        <v>0</v>
      </c>
      <c r="BM17" s="82"/>
      <c r="BN17" s="81">
        <v>0</v>
      </c>
      <c r="BO17" s="81">
        <v>0</v>
      </c>
      <c r="BP17" s="81">
        <v>5</v>
      </c>
      <c r="BQ17" s="81">
        <v>0</v>
      </c>
      <c r="BR17" s="81">
        <v>1</v>
      </c>
      <c r="BS17" s="81">
        <v>0</v>
      </c>
      <c r="BT17"/>
      <c r="BU17" s="80">
        <v>51.104999999999997</v>
      </c>
      <c r="BV17" s="80">
        <v>0</v>
      </c>
      <c r="BW17" s="80">
        <v>0</v>
      </c>
      <c r="BX17" s="80">
        <v>0</v>
      </c>
      <c r="BY17" s="80">
        <v>0</v>
      </c>
      <c r="BZ17" s="80">
        <v>0</v>
      </c>
      <c r="CA17" s="80">
        <v>0</v>
      </c>
      <c r="CB17" s="80">
        <v>0</v>
      </c>
      <c r="CC17" s="80">
        <v>0</v>
      </c>
    </row>
    <row r="18" spans="1:81">
      <c r="A18" s="80" t="s">
        <v>1870</v>
      </c>
      <c r="B18" s="80">
        <v>367</v>
      </c>
      <c r="C18" s="80">
        <v>10</v>
      </c>
      <c r="D18" s="80">
        <v>22</v>
      </c>
      <c r="E18" s="80">
        <v>2013</v>
      </c>
      <c r="F18" s="80" t="s">
        <v>89</v>
      </c>
      <c r="G18" s="80" t="s">
        <v>1860</v>
      </c>
      <c r="H18" s="80" t="s">
        <v>1861</v>
      </c>
      <c r="I18" s="177"/>
      <c r="J18" s="81">
        <v>83.710437309872944</v>
      </c>
      <c r="K18" s="81">
        <v>2.1310952108266599</v>
      </c>
      <c r="L18" s="81">
        <v>3.2397291390558616</v>
      </c>
      <c r="M18" s="81">
        <v>51.724746687264208</v>
      </c>
      <c r="N18" s="81">
        <v>68.015789785126572</v>
      </c>
      <c r="O18" s="81">
        <v>39.368578355494805</v>
      </c>
      <c r="P18" s="81">
        <v>22.014567782502482</v>
      </c>
      <c r="Q18" s="81">
        <v>2.7136560443295918</v>
      </c>
      <c r="R18" s="81">
        <v>0</v>
      </c>
      <c r="S18" s="81">
        <v>2.6230445795076913</v>
      </c>
      <c r="T18" s="82"/>
      <c r="U18" s="81">
        <v>10580261</v>
      </c>
      <c r="V18" s="81">
        <v>1096</v>
      </c>
      <c r="W18" s="81">
        <v>53</v>
      </c>
      <c r="X18" s="81">
        <v>8569</v>
      </c>
      <c r="Y18" s="81">
        <v>12076</v>
      </c>
      <c r="Z18" s="81">
        <v>21510</v>
      </c>
      <c r="AA18" s="81">
        <v>4407</v>
      </c>
      <c r="AB18" s="81">
        <v>35080</v>
      </c>
      <c r="AC18" s="81">
        <v>0</v>
      </c>
      <c r="AD18" s="81">
        <v>2.6230445795076913</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47.533999999999999</v>
      </c>
      <c r="BJ18" s="81">
        <v>0</v>
      </c>
      <c r="BK18" s="81">
        <v>5.0949999999999998</v>
      </c>
      <c r="BL18" s="81">
        <v>0</v>
      </c>
      <c r="BM18" s="82"/>
      <c r="BN18" s="81">
        <v>0</v>
      </c>
      <c r="BO18" s="81">
        <v>0</v>
      </c>
      <c r="BP18" s="81">
        <v>5</v>
      </c>
      <c r="BQ18" s="81">
        <v>0</v>
      </c>
      <c r="BR18" s="81">
        <v>1</v>
      </c>
      <c r="BS18" s="81">
        <v>0</v>
      </c>
      <c r="BT18"/>
      <c r="BU18" s="80">
        <v>52.628999999999998</v>
      </c>
      <c r="BV18" s="80">
        <v>0</v>
      </c>
      <c r="BW18" s="80">
        <v>0</v>
      </c>
      <c r="BX18" s="80">
        <v>0</v>
      </c>
      <c r="BY18" s="80">
        <v>0</v>
      </c>
      <c r="BZ18" s="80">
        <v>0</v>
      </c>
      <c r="CA18" s="80">
        <v>0</v>
      </c>
      <c r="CB18" s="80">
        <v>0</v>
      </c>
      <c r="CC18" s="80">
        <v>0</v>
      </c>
    </row>
    <row r="19" spans="1:81">
      <c r="A19" s="80" t="s">
        <v>1871</v>
      </c>
      <c r="B19" s="80">
        <v>368</v>
      </c>
      <c r="C19" s="80">
        <v>11</v>
      </c>
      <c r="D19" s="80">
        <v>22</v>
      </c>
      <c r="E19" s="80">
        <v>2014</v>
      </c>
      <c r="F19" s="80" t="s">
        <v>90</v>
      </c>
      <c r="G19" s="80" t="s">
        <v>1860</v>
      </c>
      <c r="H19" s="80" t="s">
        <v>1861</v>
      </c>
      <c r="I19" s="177"/>
      <c r="J19" s="81">
        <v>77.096140856505713</v>
      </c>
      <c r="K19" s="81">
        <v>2.1213481089161972</v>
      </c>
      <c r="L19" s="81">
        <v>4.7351250726428908</v>
      </c>
      <c r="M19" s="81">
        <v>48.871723291875924</v>
      </c>
      <c r="N19" s="81">
        <v>66.342230538350634</v>
      </c>
      <c r="O19" s="81">
        <v>37.87830777889544</v>
      </c>
      <c r="P19" s="81">
        <v>21.647018297828133</v>
      </c>
      <c r="Q19" s="81">
        <v>2.5999194475225944</v>
      </c>
      <c r="R19" s="81">
        <v>0</v>
      </c>
      <c r="S19" s="81">
        <v>2.6237577609305998</v>
      </c>
      <c r="T19" s="82"/>
      <c r="U19" s="81">
        <v>11065056</v>
      </c>
      <c r="V19" s="81">
        <v>884</v>
      </c>
      <c r="W19" s="81">
        <v>84</v>
      </c>
      <c r="X19" s="81">
        <v>8296</v>
      </c>
      <c r="Y19" s="81">
        <v>12142</v>
      </c>
      <c r="Z19" s="81">
        <v>21797</v>
      </c>
      <c r="AA19" s="81">
        <v>4311</v>
      </c>
      <c r="AB19" s="81">
        <v>35030</v>
      </c>
      <c r="AC19" s="81">
        <v>0</v>
      </c>
      <c r="AD19" s="81">
        <v>2.6237577609305998</v>
      </c>
      <c r="AE19" s="82"/>
      <c r="AF19" s="81">
        <v>85788372.661753282</v>
      </c>
      <c r="AG19" s="81">
        <v>1660844.9192737078</v>
      </c>
      <c r="AH19" s="81">
        <v>442218.72265156708</v>
      </c>
      <c r="AI19" s="81">
        <v>51009232.808018252</v>
      </c>
      <c r="AJ19" s="81">
        <v>84906727.038996354</v>
      </c>
      <c r="AK19" s="81">
        <v>0</v>
      </c>
      <c r="AL19" s="81">
        <v>0</v>
      </c>
      <c r="AM19" s="81">
        <v>4809095.5391796874</v>
      </c>
      <c r="AN19" s="81">
        <v>0</v>
      </c>
      <c r="AO19" s="81">
        <v>0</v>
      </c>
      <c r="AP19" s="82"/>
      <c r="AQ19" s="81">
        <v>328</v>
      </c>
      <c r="AR19" s="81">
        <v>81</v>
      </c>
      <c r="AS19" s="81">
        <v>0</v>
      </c>
      <c r="AT19" s="81">
        <v>0</v>
      </c>
      <c r="AU19" s="81">
        <v>0</v>
      </c>
      <c r="AV19" s="81">
        <v>0</v>
      </c>
      <c r="AW19" s="81" t="s">
        <v>564</v>
      </c>
      <c r="AX19" s="82"/>
      <c r="AY19" s="81">
        <v>1389.29</v>
      </c>
      <c r="AZ19" s="81">
        <v>6824.6</v>
      </c>
      <c r="BA19" s="81">
        <v>0</v>
      </c>
      <c r="BB19" s="81">
        <v>0</v>
      </c>
      <c r="BC19" s="81">
        <v>0</v>
      </c>
      <c r="BD19" s="81">
        <v>0</v>
      </c>
      <c r="BE19" s="81" t="s">
        <v>564</v>
      </c>
      <c r="BF19" s="82"/>
      <c r="BG19" s="81">
        <v>0</v>
      </c>
      <c r="BH19" s="81">
        <v>0</v>
      </c>
      <c r="BI19" s="81">
        <v>44.603999999999999</v>
      </c>
      <c r="BJ19" s="81">
        <v>0</v>
      </c>
      <c r="BK19" s="81">
        <v>4.49</v>
      </c>
      <c r="BL19" s="81">
        <v>0</v>
      </c>
      <c r="BM19" s="82"/>
      <c r="BN19" s="81">
        <v>0</v>
      </c>
      <c r="BO19" s="81">
        <v>0</v>
      </c>
      <c r="BP19" s="81">
        <v>5</v>
      </c>
      <c r="BQ19" s="81">
        <v>0</v>
      </c>
      <c r="BR19" s="81">
        <v>1</v>
      </c>
      <c r="BS19" s="81">
        <v>0</v>
      </c>
      <c r="BT19"/>
      <c r="BU19" s="80">
        <v>49.094000000000001</v>
      </c>
      <c r="BV19" s="80">
        <v>0</v>
      </c>
      <c r="BW19" s="80">
        <v>0</v>
      </c>
      <c r="BX19" s="80">
        <v>0</v>
      </c>
      <c r="BY19" s="80">
        <v>0</v>
      </c>
      <c r="BZ19" s="80">
        <v>0</v>
      </c>
      <c r="CA19" s="80">
        <v>0</v>
      </c>
      <c r="CB19" s="80">
        <v>0</v>
      </c>
      <c r="CC19" s="80">
        <v>0</v>
      </c>
    </row>
    <row r="20" spans="1:81">
      <c r="A20" s="80" t="s">
        <v>1872</v>
      </c>
      <c r="B20" s="80">
        <v>369</v>
      </c>
      <c r="C20" s="80">
        <v>12</v>
      </c>
      <c r="D20" s="80">
        <v>22</v>
      </c>
      <c r="E20" s="80">
        <v>2015</v>
      </c>
      <c r="F20" s="80" t="s">
        <v>91</v>
      </c>
      <c r="G20" s="80" t="s">
        <v>1860</v>
      </c>
      <c r="H20" s="80" t="s">
        <v>1861</v>
      </c>
      <c r="I20" s="177"/>
      <c r="J20" s="81">
        <v>89.064348258107486</v>
      </c>
      <c r="K20" s="81">
        <v>2.1159371654587651</v>
      </c>
      <c r="L20" s="81">
        <v>5.1288898824287141</v>
      </c>
      <c r="M20" s="81">
        <v>47.612271565409564</v>
      </c>
      <c r="N20" s="81">
        <v>65.753859155233641</v>
      </c>
      <c r="O20" s="81">
        <v>37.898946810617261</v>
      </c>
      <c r="P20" s="81">
        <v>21.156495651307232</v>
      </c>
      <c r="Q20" s="81">
        <v>2.5411232503871184</v>
      </c>
      <c r="R20" s="81">
        <v>0</v>
      </c>
      <c r="S20" s="81">
        <v>2.6099466076686575</v>
      </c>
      <c r="T20" s="82"/>
      <c r="U20" s="81">
        <v>11831933</v>
      </c>
      <c r="V20" s="81">
        <v>884</v>
      </c>
      <c r="W20" s="81">
        <v>84</v>
      </c>
      <c r="X20" s="81">
        <v>8296</v>
      </c>
      <c r="Y20" s="81">
        <v>12334</v>
      </c>
      <c r="Z20" s="81">
        <v>22019</v>
      </c>
      <c r="AA20" s="81">
        <v>4210</v>
      </c>
      <c r="AB20" s="81">
        <v>34974</v>
      </c>
      <c r="AC20" s="81">
        <v>0</v>
      </c>
      <c r="AD20" s="81">
        <v>2.6099466076686575</v>
      </c>
      <c r="AE20" s="82"/>
      <c r="AF20" s="81">
        <v>99037149.232939005</v>
      </c>
      <c r="AG20" s="81">
        <v>1527062.577702953</v>
      </c>
      <c r="AH20" s="81">
        <v>429224.15702686075</v>
      </c>
      <c r="AI20" s="81">
        <v>54282025.599741481</v>
      </c>
      <c r="AJ20" s="81">
        <v>87613896.482439905</v>
      </c>
      <c r="AK20" s="81">
        <v>0</v>
      </c>
      <c r="AL20" s="81">
        <v>0</v>
      </c>
      <c r="AM20" s="81">
        <v>4793039.9895878835</v>
      </c>
      <c r="AN20" s="81">
        <v>0</v>
      </c>
      <c r="AO20" s="81">
        <v>0</v>
      </c>
      <c r="AP20" s="82"/>
      <c r="AQ20" s="81">
        <v>368</v>
      </c>
      <c r="AR20" s="81">
        <v>142</v>
      </c>
      <c r="AS20" s="81">
        <v>0</v>
      </c>
      <c r="AT20" s="81">
        <v>0</v>
      </c>
      <c r="AU20" s="81">
        <v>0</v>
      </c>
      <c r="AV20" s="81">
        <v>0</v>
      </c>
      <c r="AW20" s="81" t="s">
        <v>564</v>
      </c>
      <c r="AX20" s="82"/>
      <c r="AY20" s="81">
        <v>1586.79</v>
      </c>
      <c r="AZ20" s="81">
        <v>14241.4</v>
      </c>
      <c r="BA20" s="81">
        <v>0</v>
      </c>
      <c r="BB20" s="81">
        <v>0</v>
      </c>
      <c r="BC20" s="81">
        <v>0</v>
      </c>
      <c r="BD20" s="81">
        <v>0</v>
      </c>
      <c r="BE20" s="81" t="s">
        <v>564</v>
      </c>
      <c r="BF20" s="82"/>
      <c r="BG20" s="81">
        <v>0</v>
      </c>
      <c r="BH20" s="81">
        <v>0</v>
      </c>
      <c r="BI20" s="81">
        <v>45.408999999999999</v>
      </c>
      <c r="BJ20" s="81">
        <v>0</v>
      </c>
      <c r="BK20" s="81">
        <v>4.6779999999999999</v>
      </c>
      <c r="BL20" s="81">
        <v>0</v>
      </c>
      <c r="BM20" s="82"/>
      <c r="BN20" s="81">
        <v>0</v>
      </c>
      <c r="BO20" s="81">
        <v>0</v>
      </c>
      <c r="BP20" s="81">
        <v>5</v>
      </c>
      <c r="BQ20" s="81">
        <v>0</v>
      </c>
      <c r="BR20" s="81">
        <v>1</v>
      </c>
      <c r="BS20" s="81">
        <v>0</v>
      </c>
      <c r="BT20"/>
      <c r="BU20" s="80">
        <v>50.087000000000003</v>
      </c>
      <c r="BV20" s="80">
        <v>0</v>
      </c>
      <c r="BW20" s="80">
        <v>0</v>
      </c>
      <c r="BX20" s="80">
        <v>0</v>
      </c>
      <c r="BY20" s="80">
        <v>0</v>
      </c>
      <c r="BZ20" s="80">
        <v>0</v>
      </c>
      <c r="CA20" s="80">
        <v>0</v>
      </c>
      <c r="CB20" s="80">
        <v>0</v>
      </c>
      <c r="CC20" s="80">
        <v>0</v>
      </c>
    </row>
    <row r="21" spans="1:81">
      <c r="A21" s="80" t="s">
        <v>1873</v>
      </c>
      <c r="B21" s="80">
        <v>370</v>
      </c>
      <c r="C21" s="80">
        <v>13</v>
      </c>
      <c r="D21" s="80">
        <v>22</v>
      </c>
      <c r="E21" s="80">
        <v>2016</v>
      </c>
      <c r="F21" s="80" t="s">
        <v>92</v>
      </c>
      <c r="G21" s="80" t="s">
        <v>1860</v>
      </c>
      <c r="H21" s="80" t="s">
        <v>1861</v>
      </c>
      <c r="I21" s="177"/>
      <c r="J21" s="81">
        <v>83.015296887775918</v>
      </c>
      <c r="K21" s="81">
        <v>2.1210314187441113</v>
      </c>
      <c r="L21" s="81">
        <v>5.397271764688111</v>
      </c>
      <c r="M21" s="81">
        <v>44.788456964673777</v>
      </c>
      <c r="N21" s="81">
        <v>62.649754898646812</v>
      </c>
      <c r="O21" s="81">
        <v>37.982816311276942</v>
      </c>
      <c r="P21" s="81">
        <v>20.843917097120482</v>
      </c>
      <c r="Q21" s="81">
        <v>2.4765001605224937</v>
      </c>
      <c r="R21" s="81">
        <v>0</v>
      </c>
      <c r="S21" s="81">
        <v>2.5864591124169674</v>
      </c>
      <c r="T21" s="82"/>
      <c r="U21" s="81">
        <v>11300431</v>
      </c>
      <c r="V21" s="81">
        <v>884</v>
      </c>
      <c r="W21" s="81">
        <v>84</v>
      </c>
      <c r="X21" s="81">
        <v>8296</v>
      </c>
      <c r="Y21" s="81">
        <v>12539</v>
      </c>
      <c r="Z21" s="81">
        <v>22339</v>
      </c>
      <c r="AA21" s="81">
        <v>4290</v>
      </c>
      <c r="AB21" s="81">
        <v>35062</v>
      </c>
      <c r="AC21" s="81">
        <v>0</v>
      </c>
      <c r="AD21" s="81">
        <v>2.5864591124169669</v>
      </c>
      <c r="AE21" s="82"/>
      <c r="AF21" s="81">
        <v>94823570.988085255</v>
      </c>
      <c r="AG21" s="81">
        <v>1447882.414967078</v>
      </c>
      <c r="AH21" s="81">
        <v>365333.76048107381</v>
      </c>
      <c r="AI21" s="81">
        <v>55308241.528470524</v>
      </c>
      <c r="AJ21" s="81">
        <v>82342444.955760315</v>
      </c>
      <c r="AK21" s="81">
        <v>0</v>
      </c>
      <c r="AL21" s="81">
        <v>0</v>
      </c>
      <c r="AM21" s="81">
        <v>4808833.1116854632</v>
      </c>
      <c r="AN21" s="81">
        <v>0</v>
      </c>
      <c r="AO21" s="81">
        <v>0</v>
      </c>
      <c r="AP21" s="82"/>
      <c r="AQ21" s="81">
        <v>412</v>
      </c>
      <c r="AR21" s="81">
        <v>172</v>
      </c>
      <c r="AS21" s="81">
        <v>1</v>
      </c>
      <c r="AT21" s="81">
        <v>0</v>
      </c>
      <c r="AU21" s="81">
        <v>0</v>
      </c>
      <c r="AV21" s="81">
        <v>0</v>
      </c>
      <c r="AW21" s="81" t="s">
        <v>564</v>
      </c>
      <c r="AX21" s="82"/>
      <c r="AY21" s="81">
        <v>1814.29</v>
      </c>
      <c r="AZ21" s="81">
        <v>16558.599999999999</v>
      </c>
      <c r="BA21" s="81">
        <v>19.8</v>
      </c>
      <c r="BB21" s="81">
        <v>0</v>
      </c>
      <c r="BC21" s="81">
        <v>0</v>
      </c>
      <c r="BD21" s="81">
        <v>0</v>
      </c>
      <c r="BE21" s="81" t="s">
        <v>564</v>
      </c>
      <c r="BF21" s="82"/>
      <c r="BG21" s="81">
        <v>0</v>
      </c>
      <c r="BH21" s="81">
        <v>0</v>
      </c>
      <c r="BI21" s="81">
        <v>43.737000000000002</v>
      </c>
      <c r="BJ21" s="81">
        <v>0</v>
      </c>
      <c r="BK21" s="81">
        <v>4.548</v>
      </c>
      <c r="BL21" s="81">
        <v>0</v>
      </c>
      <c r="BM21" s="82"/>
      <c r="BN21" s="81">
        <v>0</v>
      </c>
      <c r="BO21" s="81">
        <v>0</v>
      </c>
      <c r="BP21" s="81">
        <v>5</v>
      </c>
      <c r="BQ21" s="81">
        <v>0</v>
      </c>
      <c r="BR21" s="81">
        <v>1</v>
      </c>
      <c r="BS21" s="81">
        <v>0</v>
      </c>
      <c r="BT21"/>
      <c r="BU21" s="80">
        <v>48.284999999999997</v>
      </c>
      <c r="BV21" s="80">
        <v>0</v>
      </c>
      <c r="BW21" s="80">
        <v>0</v>
      </c>
      <c r="BX21" s="80">
        <v>0</v>
      </c>
      <c r="BY21" s="80">
        <v>0</v>
      </c>
      <c r="BZ21" s="80">
        <v>0</v>
      </c>
      <c r="CA21" s="80">
        <v>0</v>
      </c>
      <c r="CB21" s="80">
        <v>0</v>
      </c>
      <c r="CC21" s="80">
        <v>0</v>
      </c>
    </row>
    <row r="22" spans="1:81">
      <c r="A22" s="80" t="s">
        <v>1874</v>
      </c>
      <c r="B22" s="80">
        <v>371</v>
      </c>
      <c r="C22" s="80">
        <v>14</v>
      </c>
      <c r="D22" s="80">
        <v>22</v>
      </c>
      <c r="E22" s="80">
        <v>2017</v>
      </c>
      <c r="F22" s="80" t="s">
        <v>71</v>
      </c>
      <c r="G22" s="80" t="s">
        <v>1860</v>
      </c>
      <c r="H22" s="80" t="s">
        <v>1861</v>
      </c>
      <c r="I22" s="177"/>
      <c r="J22" s="81">
        <v>77.391744715606904</v>
      </c>
      <c r="K22" s="81">
        <v>2.0385799817162114</v>
      </c>
      <c r="L22" s="81">
        <v>5.175174265321858</v>
      </c>
      <c r="M22" s="81">
        <v>39.464953631482246</v>
      </c>
      <c r="N22" s="81">
        <v>66.737485676249079</v>
      </c>
      <c r="O22" s="81">
        <v>37.81126984623117</v>
      </c>
      <c r="P22" s="81">
        <v>20.711878325404033</v>
      </c>
      <c r="Q22" s="81">
        <v>2.4030903815219822</v>
      </c>
      <c r="R22" s="81">
        <v>0</v>
      </c>
      <c r="S22" s="81">
        <v>2.8494142515356895</v>
      </c>
      <c r="T22" s="82"/>
      <c r="U22" s="81">
        <v>12036875</v>
      </c>
      <c r="V22" s="81">
        <v>884</v>
      </c>
      <c r="W22" s="81">
        <v>84</v>
      </c>
      <c r="X22" s="81">
        <v>8296</v>
      </c>
      <c r="Y22" s="81">
        <v>12761</v>
      </c>
      <c r="Z22" s="81">
        <v>22607</v>
      </c>
      <c r="AA22" s="81">
        <v>4290</v>
      </c>
      <c r="AB22" s="81">
        <v>35184</v>
      </c>
      <c r="AC22" s="81">
        <v>0</v>
      </c>
      <c r="AD22" s="81">
        <v>2.8494142515356899</v>
      </c>
      <c r="AE22" s="82"/>
      <c r="AF22" s="81">
        <v>91198402.029690444</v>
      </c>
      <c r="AG22" s="81">
        <v>1436050.514401366</v>
      </c>
      <c r="AH22" s="81">
        <v>537760.36090086587</v>
      </c>
      <c r="AI22" s="81">
        <v>52176473.12241298</v>
      </c>
      <c r="AJ22" s="81">
        <v>91562778.052590251</v>
      </c>
      <c r="AK22" s="81">
        <v>0</v>
      </c>
      <c r="AL22" s="81">
        <v>0</v>
      </c>
      <c r="AM22" s="81">
        <v>4833116.3824602971</v>
      </c>
      <c r="AN22" s="81">
        <v>0</v>
      </c>
      <c r="AO22" s="81">
        <v>0</v>
      </c>
      <c r="AP22" s="82"/>
      <c r="AQ22" s="81">
        <v>454</v>
      </c>
      <c r="AR22" s="81">
        <v>194</v>
      </c>
      <c r="AS22" s="81">
        <v>1</v>
      </c>
      <c r="AT22" s="81">
        <v>0</v>
      </c>
      <c r="AU22" s="81">
        <v>0</v>
      </c>
      <c r="AV22" s="81">
        <v>0</v>
      </c>
      <c r="AW22" s="81" t="s">
        <v>564</v>
      </c>
      <c r="AX22" s="82"/>
      <c r="AY22" s="81">
        <v>2050.8029999999999</v>
      </c>
      <c r="AZ22" s="81">
        <v>20056.599999999999</v>
      </c>
      <c r="BA22" s="81">
        <v>19.8</v>
      </c>
      <c r="BB22" s="81">
        <v>0</v>
      </c>
      <c r="BC22" s="81">
        <v>0</v>
      </c>
      <c r="BD22" s="81">
        <v>0</v>
      </c>
      <c r="BE22" s="81" t="s">
        <v>564</v>
      </c>
      <c r="BF22" s="82"/>
      <c r="BG22" s="81">
        <v>0</v>
      </c>
      <c r="BH22" s="81">
        <v>0</v>
      </c>
      <c r="BI22" s="81">
        <v>44.613999999999997</v>
      </c>
      <c r="BJ22" s="81">
        <v>0</v>
      </c>
      <c r="BK22" s="81">
        <v>4.4080000000000004</v>
      </c>
      <c r="BL22" s="81">
        <v>0</v>
      </c>
      <c r="BM22" s="82"/>
      <c r="BN22" s="81">
        <v>0</v>
      </c>
      <c r="BO22" s="81">
        <v>0</v>
      </c>
      <c r="BP22" s="81">
        <v>5</v>
      </c>
      <c r="BQ22" s="81">
        <v>0</v>
      </c>
      <c r="BR22" s="81">
        <v>1</v>
      </c>
      <c r="BS22" s="81">
        <v>0</v>
      </c>
      <c r="BT22"/>
      <c r="BU22" s="80">
        <v>49.021999999999998</v>
      </c>
      <c r="BV22" s="80">
        <v>0</v>
      </c>
      <c r="BW22" s="80">
        <v>0</v>
      </c>
      <c r="BX22" s="80">
        <v>0</v>
      </c>
      <c r="BY22" s="80">
        <v>0</v>
      </c>
      <c r="BZ22" s="80">
        <v>0</v>
      </c>
      <c r="CA22" s="80">
        <v>0</v>
      </c>
      <c r="CB22" s="80">
        <v>0</v>
      </c>
      <c r="CC22" s="80">
        <v>0</v>
      </c>
    </row>
    <row r="23" spans="1:81">
      <c r="A23" s="80" t="s">
        <v>1875</v>
      </c>
      <c r="B23" s="80">
        <v>372</v>
      </c>
      <c r="C23" s="80">
        <v>15</v>
      </c>
      <c r="D23" s="80">
        <v>22</v>
      </c>
      <c r="E23" s="80">
        <v>2018</v>
      </c>
      <c r="F23" s="80" t="s">
        <v>93</v>
      </c>
      <c r="G23" s="80" t="s">
        <v>1860</v>
      </c>
      <c r="H23" s="80" t="s">
        <v>1861</v>
      </c>
      <c r="I23" s="177"/>
      <c r="J23" s="81">
        <v>72.265871398275664</v>
      </c>
      <c r="K23" s="81">
        <v>1.8609347588477665</v>
      </c>
      <c r="L23" s="81">
        <v>4.7714464348565411</v>
      </c>
      <c r="M23" s="81">
        <v>37.607658626317594</v>
      </c>
      <c r="N23" s="81">
        <v>58.339931347042203</v>
      </c>
      <c r="O23" s="81">
        <v>37.493107119497459</v>
      </c>
      <c r="P23" s="81">
        <v>20.629984386824244</v>
      </c>
      <c r="Q23" s="81">
        <v>2.2447774180903601</v>
      </c>
      <c r="R23" s="81">
        <v>0</v>
      </c>
      <c r="S23" s="81">
        <v>1.8180258326891117</v>
      </c>
      <c r="T23" s="82"/>
      <c r="U23" s="81">
        <v>11890643</v>
      </c>
      <c r="V23" s="81">
        <v>884</v>
      </c>
      <c r="W23" s="81">
        <v>84</v>
      </c>
      <c r="X23" s="81">
        <v>8296</v>
      </c>
      <c r="Y23" s="81">
        <v>13093</v>
      </c>
      <c r="Z23" s="81">
        <v>22846</v>
      </c>
      <c r="AA23" s="81">
        <v>4316</v>
      </c>
      <c r="AB23" s="81">
        <v>35418</v>
      </c>
      <c r="AC23" s="81">
        <v>0</v>
      </c>
      <c r="AD23" s="81">
        <v>1.8180258326891121</v>
      </c>
      <c r="AE23" s="82"/>
      <c r="AF23" s="81">
        <v>91986365.604524776</v>
      </c>
      <c r="AG23" s="81">
        <v>1276708.2802106689</v>
      </c>
      <c r="AH23" s="81">
        <v>516629.8326989612</v>
      </c>
      <c r="AI23" s="81">
        <v>51759922.477295838</v>
      </c>
      <c r="AJ23" s="81">
        <v>84432087.84960717</v>
      </c>
      <c r="AK23" s="81">
        <v>0</v>
      </c>
      <c r="AL23" s="81">
        <v>0</v>
      </c>
      <c r="AM23" s="81">
        <v>4875327.0391851794</v>
      </c>
      <c r="AN23" s="81">
        <v>0</v>
      </c>
      <c r="AO23" s="81">
        <v>0</v>
      </c>
      <c r="AP23" s="82"/>
      <c r="AQ23" s="81">
        <v>501</v>
      </c>
      <c r="AR23" s="81">
        <v>220</v>
      </c>
      <c r="AS23" s="81">
        <v>1</v>
      </c>
      <c r="AT23" s="81">
        <v>0</v>
      </c>
      <c r="AU23" s="81">
        <v>0</v>
      </c>
      <c r="AV23" s="81">
        <v>0</v>
      </c>
      <c r="AW23" s="81" t="s">
        <v>564</v>
      </c>
      <c r="AX23" s="82"/>
      <c r="AY23" s="81">
        <v>2296.1529999999998</v>
      </c>
      <c r="AZ23" s="81">
        <v>23434</v>
      </c>
      <c r="BA23" s="81">
        <v>20</v>
      </c>
      <c r="BB23" s="81">
        <v>0</v>
      </c>
      <c r="BC23" s="81">
        <v>0</v>
      </c>
      <c r="BD23" s="81">
        <v>0</v>
      </c>
      <c r="BE23" s="81" t="s">
        <v>564</v>
      </c>
      <c r="BF23" s="82"/>
      <c r="BG23" s="81">
        <v>0</v>
      </c>
      <c r="BH23" s="81">
        <v>0</v>
      </c>
      <c r="BI23" s="81">
        <v>40.912999999999997</v>
      </c>
      <c r="BJ23" s="81">
        <v>0</v>
      </c>
      <c r="BK23" s="81">
        <v>4.0590000000000002</v>
      </c>
      <c r="BL23" s="81">
        <v>0</v>
      </c>
      <c r="BM23" s="82"/>
      <c r="BN23" s="81">
        <v>0</v>
      </c>
      <c r="BO23" s="81">
        <v>0</v>
      </c>
      <c r="BP23" s="81">
        <v>5</v>
      </c>
      <c r="BQ23" s="81">
        <v>0</v>
      </c>
      <c r="BR23" s="81">
        <v>1</v>
      </c>
      <c r="BS23" s="81">
        <v>0</v>
      </c>
      <c r="BT23"/>
      <c r="BU23" s="80">
        <v>44.972000000000001</v>
      </c>
      <c r="BV23" s="80">
        <v>0</v>
      </c>
      <c r="BW23" s="80">
        <v>0</v>
      </c>
      <c r="BX23" s="80">
        <v>0</v>
      </c>
      <c r="BY23" s="80">
        <v>0</v>
      </c>
      <c r="BZ23" s="80">
        <v>0</v>
      </c>
      <c r="CA23" s="80">
        <v>0</v>
      </c>
      <c r="CB23" s="80">
        <v>0</v>
      </c>
      <c r="CC23" s="80">
        <v>0</v>
      </c>
    </row>
    <row r="24" spans="1:81">
      <c r="A24" s="80" t="s">
        <v>1876</v>
      </c>
      <c r="B24" s="80">
        <v>373</v>
      </c>
      <c r="C24" s="80">
        <v>16</v>
      </c>
      <c r="D24" s="80">
        <v>22</v>
      </c>
      <c r="E24" s="80">
        <v>2019</v>
      </c>
      <c r="F24" s="80" t="s">
        <v>73</v>
      </c>
      <c r="G24" s="80" t="s">
        <v>1860</v>
      </c>
      <c r="H24" s="80" t="s">
        <v>1861</v>
      </c>
      <c r="I24" s="177"/>
      <c r="J24" s="81">
        <v>75.85801310723906</v>
      </c>
      <c r="K24" s="81">
        <v>1.6797961658075813</v>
      </c>
      <c r="L24" s="81">
        <v>4.8067953906358616</v>
      </c>
      <c r="M24" s="81">
        <v>35.21296645449673</v>
      </c>
      <c r="N24" s="81">
        <v>50.886278979385821</v>
      </c>
      <c r="O24" s="81">
        <v>37.07102206544414</v>
      </c>
      <c r="P24" s="81">
        <v>20.414726193479495</v>
      </c>
      <c r="Q24" s="81">
        <v>2.1979436793987568</v>
      </c>
      <c r="R24" s="81">
        <v>0</v>
      </c>
      <c r="S24" s="81">
        <v>2.697331816609625</v>
      </c>
      <c r="T24" s="82"/>
      <c r="U24" s="81">
        <v>13487359</v>
      </c>
      <c r="V24" s="81">
        <v>884</v>
      </c>
      <c r="W24" s="81">
        <v>84</v>
      </c>
      <c r="X24" s="81">
        <v>8296</v>
      </c>
      <c r="Y24" s="81">
        <v>13335</v>
      </c>
      <c r="Z24" s="81">
        <v>23209</v>
      </c>
      <c r="AA24" s="81">
        <v>4239</v>
      </c>
      <c r="AB24" s="81">
        <v>35618</v>
      </c>
      <c r="AC24" s="81">
        <v>0</v>
      </c>
      <c r="AD24" s="81">
        <v>2.697331816609625</v>
      </c>
      <c r="AE24" s="82"/>
      <c r="AF24" s="81">
        <v>101320829.95992351</v>
      </c>
      <c r="AG24" s="81">
        <v>1233584.9309505399</v>
      </c>
      <c r="AH24" s="81">
        <v>546770.81348843861</v>
      </c>
      <c r="AI24" s="81">
        <v>51632147.334637932</v>
      </c>
      <c r="AJ24" s="81">
        <v>79676974.445734456</v>
      </c>
      <c r="AK24" s="81">
        <v>0</v>
      </c>
      <c r="AL24" s="81">
        <v>0</v>
      </c>
      <c r="AM24" s="81">
        <v>4850903.4678395567</v>
      </c>
      <c r="AN24" s="81">
        <v>0</v>
      </c>
      <c r="AO24" s="81">
        <v>0</v>
      </c>
      <c r="AP24" s="82"/>
      <c r="AQ24" s="81">
        <v>566</v>
      </c>
      <c r="AR24" s="81">
        <v>238</v>
      </c>
      <c r="AS24" s="81">
        <v>1</v>
      </c>
      <c r="AT24" s="81">
        <v>0</v>
      </c>
      <c r="AU24" s="81">
        <v>0</v>
      </c>
      <c r="AV24" s="81">
        <v>0</v>
      </c>
      <c r="AW24" s="81" t="s">
        <v>564</v>
      </c>
      <c r="AX24" s="82"/>
      <c r="AY24" s="81">
        <v>2609.722000000002</v>
      </c>
      <c r="AZ24" s="81">
        <v>24776.2</v>
      </c>
      <c r="BA24" s="81">
        <v>19.8</v>
      </c>
      <c r="BB24" s="81">
        <v>0</v>
      </c>
      <c r="BC24" s="81">
        <v>0</v>
      </c>
      <c r="BD24" s="81">
        <v>0</v>
      </c>
      <c r="BE24" s="81" t="s">
        <v>564</v>
      </c>
      <c r="BF24" s="82"/>
      <c r="BG24" s="81">
        <v>0</v>
      </c>
      <c r="BH24" s="81">
        <v>0</v>
      </c>
      <c r="BI24" s="81">
        <v>33.753999999999998</v>
      </c>
      <c r="BJ24" s="81">
        <v>0</v>
      </c>
      <c r="BK24" s="81">
        <v>3.6659999999999999</v>
      </c>
      <c r="BL24" s="81">
        <v>0</v>
      </c>
      <c r="BM24" s="82"/>
      <c r="BN24" s="81">
        <v>0</v>
      </c>
      <c r="BO24" s="81">
        <v>0</v>
      </c>
      <c r="BP24" s="81">
        <v>5</v>
      </c>
      <c r="BQ24" s="81">
        <v>0</v>
      </c>
      <c r="BR24" s="81">
        <v>1</v>
      </c>
      <c r="BS24" s="81">
        <v>0</v>
      </c>
      <c r="BT24"/>
      <c r="BU24" s="80">
        <v>37.42</v>
      </c>
      <c r="BV24" s="80">
        <v>0</v>
      </c>
      <c r="BW24" s="80">
        <v>0</v>
      </c>
      <c r="BX24" s="80">
        <v>0</v>
      </c>
      <c r="BY24" s="80">
        <v>0</v>
      </c>
      <c r="BZ24" s="80">
        <v>0</v>
      </c>
      <c r="CA24" s="80">
        <v>0</v>
      </c>
      <c r="CB24" s="80">
        <v>0</v>
      </c>
      <c r="CC24" s="80">
        <v>0</v>
      </c>
    </row>
    <row r="25" spans="1:81">
      <c r="A25" s="80" t="s">
        <v>1877</v>
      </c>
      <c r="B25" s="80">
        <v>374</v>
      </c>
      <c r="C25" s="80">
        <v>17</v>
      </c>
      <c r="D25" s="80">
        <v>22</v>
      </c>
      <c r="E25" s="80">
        <v>2020</v>
      </c>
      <c r="F25" s="80" t="s">
        <v>218</v>
      </c>
      <c r="G25" s="80" t="s">
        <v>1860</v>
      </c>
      <c r="H25" s="80" t="s">
        <v>1861</v>
      </c>
      <c r="I25" s="177"/>
      <c r="J25" s="81">
        <v>68.021113227633847</v>
      </c>
      <c r="K25" s="81">
        <v>1.6816974741293063</v>
      </c>
      <c r="L25" s="81">
        <v>8.6312222280083457</v>
      </c>
      <c r="M25" s="81">
        <v>35.891572761381084</v>
      </c>
      <c r="N25" s="81">
        <v>48.512357550958534</v>
      </c>
      <c r="O25" s="81">
        <v>32.638996397511725</v>
      </c>
      <c r="P25" s="81">
        <v>19.104445777480102</v>
      </c>
      <c r="Q25" s="81">
        <v>2.1030983850897997</v>
      </c>
      <c r="R25" s="81">
        <v>0</v>
      </c>
      <c r="S25" s="81">
        <v>3.0927492959598162</v>
      </c>
      <c r="T25" s="82"/>
      <c r="U25" s="81">
        <v>11002188</v>
      </c>
      <c r="V25" s="81">
        <v>808</v>
      </c>
      <c r="W25" s="81">
        <v>148</v>
      </c>
      <c r="X25" s="81">
        <v>9254</v>
      </c>
      <c r="Y25" s="81">
        <v>13560</v>
      </c>
      <c r="Z25" s="81">
        <v>23323</v>
      </c>
      <c r="AA25" s="81">
        <v>4310</v>
      </c>
      <c r="AB25" s="81">
        <v>35668</v>
      </c>
      <c r="AC25" s="81">
        <v>0</v>
      </c>
      <c r="AD25" s="81">
        <v>3.0927492959598162</v>
      </c>
      <c r="AE25" s="82"/>
      <c r="AF25" s="81">
        <v>99059907.118308857</v>
      </c>
      <c r="AG25" s="81">
        <v>1190272.0383876991</v>
      </c>
      <c r="AH25" s="81">
        <v>908576.43784813141</v>
      </c>
      <c r="AI25" s="81">
        <v>56922520.48956167</v>
      </c>
      <c r="AJ25" s="81">
        <v>80697265.927726999</v>
      </c>
      <c r="AK25" s="81"/>
      <c r="AL25" s="81"/>
      <c r="AM25" s="81">
        <v>4655070.2797452249</v>
      </c>
      <c r="AN25" s="81"/>
      <c r="AO25" s="81"/>
      <c r="AP25" s="82"/>
      <c r="AQ25" s="81">
        <v>623</v>
      </c>
      <c r="AR25" s="81">
        <v>251</v>
      </c>
      <c r="AS25" s="81">
        <v>1</v>
      </c>
      <c r="AT25" s="81">
        <v>0</v>
      </c>
      <c r="AU25" s="81">
        <v>0</v>
      </c>
      <c r="AV25" s="81">
        <v>0</v>
      </c>
      <c r="AW25" s="81">
        <v>1</v>
      </c>
      <c r="AX25" s="82"/>
      <c r="AY25" s="81">
        <v>2903.322000000001</v>
      </c>
      <c r="AZ25" s="81">
        <v>26940.200000000012</v>
      </c>
      <c r="BA25" s="81">
        <v>19.8</v>
      </c>
      <c r="BB25" s="81">
        <v>0</v>
      </c>
      <c r="BC25" s="81">
        <v>0</v>
      </c>
      <c r="BD25" s="81">
        <v>0</v>
      </c>
      <c r="BE25" s="81">
        <v>19.8</v>
      </c>
      <c r="BF25" s="82"/>
      <c r="BG25" s="81">
        <v>0</v>
      </c>
      <c r="BH25" s="81">
        <v>0</v>
      </c>
      <c r="BI25" s="81">
        <v>28.782</v>
      </c>
      <c r="BJ25" s="81">
        <v>0</v>
      </c>
      <c r="BK25" s="81">
        <v>3.6389999999999998</v>
      </c>
      <c r="BL25" s="81">
        <v>0</v>
      </c>
      <c r="BM25" s="82"/>
      <c r="BN25" s="81">
        <v>0</v>
      </c>
      <c r="BO25" s="81">
        <v>0</v>
      </c>
      <c r="BP25" s="81">
        <v>5</v>
      </c>
      <c r="BQ25" s="81">
        <v>0</v>
      </c>
      <c r="BR25" s="81">
        <v>1</v>
      </c>
      <c r="BS25" s="81">
        <v>0</v>
      </c>
      <c r="BT25"/>
      <c r="BU25" s="80">
        <v>32.420999999999999</v>
      </c>
      <c r="BV25" s="80">
        <v>0</v>
      </c>
      <c r="BW25" s="80">
        <v>0</v>
      </c>
      <c r="BX25" s="80">
        <v>0</v>
      </c>
      <c r="BY25" s="80">
        <v>0</v>
      </c>
      <c r="BZ25" s="80">
        <v>0</v>
      </c>
      <c r="CA25" s="80">
        <v>0</v>
      </c>
      <c r="CB25" s="80">
        <v>0</v>
      </c>
      <c r="CC25" s="80">
        <v>0</v>
      </c>
    </row>
    <row r="26" spans="1:81">
      <c r="A26" s="80" t="s">
        <v>1878</v>
      </c>
      <c r="B26" s="80">
        <v>374</v>
      </c>
      <c r="C26" s="80">
        <v>18</v>
      </c>
      <c r="D26" s="80">
        <v>22</v>
      </c>
      <c r="E26" s="80">
        <v>2021</v>
      </c>
      <c r="F26" s="80" t="s">
        <v>75</v>
      </c>
      <c r="G26" s="174" t="s">
        <v>1860</v>
      </c>
      <c r="H26" s="80" t="s">
        <v>1861</v>
      </c>
      <c r="I26" s="177"/>
      <c r="J26" s="81">
        <v>69.882355063363306</v>
      </c>
      <c r="K26" s="81">
        <v>1.7826453922409882</v>
      </c>
      <c r="L26" s="81">
        <v>8.5179739869126028</v>
      </c>
      <c r="M26" s="81">
        <v>37.660624674677116</v>
      </c>
      <c r="N26" s="81">
        <v>49.427534892454098</v>
      </c>
      <c r="O26" s="81">
        <v>31.839376182414597</v>
      </c>
      <c r="P26" s="81">
        <v>19.731112189039653</v>
      </c>
      <c r="Q26" s="81">
        <v>2.1394360356152959</v>
      </c>
      <c r="R26" s="81">
        <v>0</v>
      </c>
      <c r="S26" s="81">
        <v>3.0460137595562919</v>
      </c>
      <c r="T26" s="82"/>
      <c r="U26" s="81">
        <v>9485460</v>
      </c>
      <c r="V26" s="81">
        <v>808</v>
      </c>
      <c r="W26" s="81">
        <v>148</v>
      </c>
      <c r="X26" s="81">
        <v>9254</v>
      </c>
      <c r="Y26" s="81">
        <v>13808</v>
      </c>
      <c r="Z26" s="81">
        <v>23427</v>
      </c>
      <c r="AA26" s="81">
        <v>4341</v>
      </c>
      <c r="AB26" s="81">
        <v>35854</v>
      </c>
      <c r="AC26" s="81">
        <v>0</v>
      </c>
      <c r="AD26" s="81">
        <v>3.0460137595562919</v>
      </c>
      <c r="AE26" s="82"/>
      <c r="AF26" s="81">
        <v>106232109.68172234</v>
      </c>
      <c r="AG26" s="81">
        <v>1256246.7294967</v>
      </c>
      <c r="AH26" s="81">
        <v>846711.20006073662</v>
      </c>
      <c r="AI26" s="81">
        <v>59507566.57239192</v>
      </c>
      <c r="AJ26" s="81">
        <v>79613647.790422469</v>
      </c>
      <c r="AK26" s="81">
        <v>0</v>
      </c>
      <c r="AL26" s="81">
        <v>0</v>
      </c>
      <c r="AM26" s="81">
        <v>4706335.4334609658</v>
      </c>
      <c r="AN26" s="81">
        <v>0</v>
      </c>
      <c r="AO26" s="81">
        <v>0</v>
      </c>
      <c r="AP26" s="82"/>
      <c r="AQ26" s="81">
        <v>667</v>
      </c>
      <c r="AR26" s="81">
        <v>255</v>
      </c>
      <c r="AS26" s="81">
        <v>1</v>
      </c>
      <c r="AT26" s="81">
        <v>0</v>
      </c>
      <c r="AU26" s="81">
        <v>0</v>
      </c>
      <c r="AV26" s="81">
        <v>0</v>
      </c>
      <c r="AW26" s="81"/>
      <c r="AX26" s="82"/>
      <c r="AY26" s="81">
        <v>3118.8860000000018</v>
      </c>
      <c r="AZ26" s="81">
        <v>27578.700000000012</v>
      </c>
      <c r="BA26" s="81">
        <v>19.8</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1879</v>
      </c>
      <c r="B27" s="80">
        <v>374</v>
      </c>
      <c r="C27" s="80">
        <v>19</v>
      </c>
      <c r="D27" s="80">
        <v>22</v>
      </c>
      <c r="E27" s="80">
        <v>2022</v>
      </c>
      <c r="F27" s="80" t="s">
        <v>568</v>
      </c>
      <c r="G27" s="174" t="s">
        <v>1860</v>
      </c>
      <c r="H27" s="80" t="s">
        <v>1861</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728</v>
      </c>
      <c r="AR27" s="81">
        <v>259</v>
      </c>
      <c r="AS27" s="81">
        <v>1</v>
      </c>
      <c r="AT27" s="81">
        <v>0</v>
      </c>
      <c r="AU27" s="81">
        <v>0</v>
      </c>
      <c r="AV27" s="81">
        <v>0</v>
      </c>
      <c r="AW27" s="81"/>
      <c r="AX27" s="82"/>
      <c r="AY27" s="81">
        <v>3426.6000000000035</v>
      </c>
      <c r="AZ27" s="81">
        <v>27661.200000000008</v>
      </c>
      <c r="BA27" s="81">
        <v>19.8</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1880</v>
      </c>
      <c r="B28" s="80">
        <v>307</v>
      </c>
      <c r="C28" s="80">
        <v>1</v>
      </c>
      <c r="D28" s="80">
        <v>19</v>
      </c>
      <c r="E28" s="80">
        <v>1990</v>
      </c>
      <c r="F28" s="80" t="s">
        <v>562</v>
      </c>
      <c r="G28" s="80" t="s">
        <v>1881</v>
      </c>
      <c r="H28" s="80" t="s">
        <v>1882</v>
      </c>
      <c r="I28" s="177"/>
      <c r="J28" s="81">
        <v>176.20867052366319</v>
      </c>
      <c r="K28" s="81">
        <v>4.8154214123825101</v>
      </c>
      <c r="L28" s="81">
        <v>13.958804518762522</v>
      </c>
      <c r="M28" s="81">
        <v>25.827919290871719</v>
      </c>
      <c r="N28" s="81">
        <v>27.080813744845159</v>
      </c>
      <c r="O28" s="81">
        <v>34.703608521658211</v>
      </c>
      <c r="P28" s="81">
        <v>44.919693933885057</v>
      </c>
      <c r="Q28" s="81">
        <v>2.6748821454119036</v>
      </c>
      <c r="R28" s="81">
        <v>0</v>
      </c>
      <c r="S28" s="81">
        <v>2.8550872352918195</v>
      </c>
      <c r="T28" s="82"/>
      <c r="U28" s="81">
        <v>4262158</v>
      </c>
      <c r="V28" s="81">
        <v>1636</v>
      </c>
      <c r="W28" s="81">
        <v>135</v>
      </c>
      <c r="X28" s="81">
        <v>8701</v>
      </c>
      <c r="Y28" s="81">
        <v>12188</v>
      </c>
      <c r="Z28" s="81">
        <v>14274</v>
      </c>
      <c r="AA28" s="81">
        <v>10907</v>
      </c>
      <c r="AB28" s="81">
        <v>43431</v>
      </c>
      <c r="AC28" s="81">
        <v>0</v>
      </c>
      <c r="AD28" s="81">
        <v>2.8550872352918195</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1883</v>
      </c>
      <c r="B29" s="80">
        <v>308</v>
      </c>
      <c r="C29" s="80">
        <v>2</v>
      </c>
      <c r="D29" s="80">
        <v>19</v>
      </c>
      <c r="E29" s="80">
        <v>2005</v>
      </c>
      <c r="F29" s="80" t="s">
        <v>565</v>
      </c>
      <c r="G29" s="80" t="s">
        <v>1881</v>
      </c>
      <c r="H29" s="80" t="s">
        <v>1882</v>
      </c>
      <c r="I29" s="177"/>
      <c r="J29" s="81">
        <v>106.89296465524212</v>
      </c>
      <c r="K29" s="81">
        <v>3.489702085152298</v>
      </c>
      <c r="L29" s="81">
        <v>8.1605723905095786</v>
      </c>
      <c r="M29" s="81">
        <v>41.211099554574119</v>
      </c>
      <c r="N29" s="81">
        <v>41.289994219549243</v>
      </c>
      <c r="O29" s="81">
        <v>49.148462955927073</v>
      </c>
      <c r="P29" s="81">
        <v>50.145832502117251</v>
      </c>
      <c r="Q29" s="81">
        <v>2.5593768673022717</v>
      </c>
      <c r="R29" s="81">
        <v>0</v>
      </c>
      <c r="S29" s="81">
        <v>2.1475109340000005</v>
      </c>
      <c r="T29" s="82"/>
      <c r="U29" s="81">
        <v>2713461</v>
      </c>
      <c r="V29" s="81">
        <v>1475</v>
      </c>
      <c r="W29" s="81">
        <v>87</v>
      </c>
      <c r="X29" s="81">
        <v>7714</v>
      </c>
      <c r="Y29" s="81">
        <v>15726</v>
      </c>
      <c r="Z29" s="81">
        <v>23393</v>
      </c>
      <c r="AA29" s="81">
        <v>9972</v>
      </c>
      <c r="AB29" s="81">
        <v>43442</v>
      </c>
      <c r="AC29" s="81">
        <v>0</v>
      </c>
      <c r="AD29" s="81">
        <v>2.1475109340000005</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1884</v>
      </c>
      <c r="B30" s="80">
        <v>309</v>
      </c>
      <c r="C30" s="80">
        <v>3</v>
      </c>
      <c r="D30" s="80">
        <v>19</v>
      </c>
      <c r="E30" s="80">
        <v>2006</v>
      </c>
      <c r="F30" s="80" t="s">
        <v>566</v>
      </c>
      <c r="G30" s="80" t="s">
        <v>1881</v>
      </c>
      <c r="H30" s="80" t="s">
        <v>1882</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1885</v>
      </c>
      <c r="B31" s="80">
        <v>310</v>
      </c>
      <c r="C31" s="80">
        <v>4</v>
      </c>
      <c r="D31" s="80">
        <v>19</v>
      </c>
      <c r="E31" s="80">
        <v>2007</v>
      </c>
      <c r="F31" s="80" t="s">
        <v>567</v>
      </c>
      <c r="G31" s="80" t="s">
        <v>1881</v>
      </c>
      <c r="H31" s="80" t="s">
        <v>1882</v>
      </c>
      <c r="I31" s="177"/>
      <c r="J31" s="81">
        <v>105.23879282386578</v>
      </c>
      <c r="K31" s="81">
        <v>3.0856463529853801</v>
      </c>
      <c r="L31" s="81">
        <v>17.764603804625789</v>
      </c>
      <c r="M31" s="81">
        <v>41.555979408820647</v>
      </c>
      <c r="N31" s="81">
        <v>50.081660938482109</v>
      </c>
      <c r="O31" s="81">
        <v>47.799953151200654</v>
      </c>
      <c r="P31" s="81">
        <v>49.78328224987051</v>
      </c>
      <c r="Q31" s="81">
        <v>2.6614820214506887</v>
      </c>
      <c r="R31" s="81">
        <v>0</v>
      </c>
      <c r="S31" s="81">
        <v>3.2793231405499998</v>
      </c>
      <c r="T31" s="82"/>
      <c r="U31" s="81">
        <v>3001582</v>
      </c>
      <c r="V31" s="81">
        <v>1272</v>
      </c>
      <c r="W31" s="81">
        <v>218</v>
      </c>
      <c r="X31" s="81">
        <v>9314</v>
      </c>
      <c r="Y31" s="81">
        <v>15986</v>
      </c>
      <c r="Z31" s="81">
        <v>23651</v>
      </c>
      <c r="AA31" s="81">
        <v>9749</v>
      </c>
      <c r="AB31" s="81">
        <v>42786</v>
      </c>
      <c r="AC31" s="81">
        <v>0</v>
      </c>
      <c r="AD31" s="81">
        <v>3.2793231405499998</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1886</v>
      </c>
      <c r="B32" s="80">
        <v>311</v>
      </c>
      <c r="C32" s="80">
        <v>5</v>
      </c>
      <c r="D32" s="80">
        <v>19</v>
      </c>
      <c r="E32" s="80">
        <v>2008</v>
      </c>
      <c r="F32" s="80" t="s">
        <v>84</v>
      </c>
      <c r="G32" s="80" t="s">
        <v>1881</v>
      </c>
      <c r="H32" s="80" t="s">
        <v>1882</v>
      </c>
      <c r="I32" s="177"/>
      <c r="J32" s="81">
        <v>90.324218116720516</v>
      </c>
      <c r="K32" s="81">
        <v>2.4282039832260769</v>
      </c>
      <c r="L32" s="81">
        <v>15.588057018535315</v>
      </c>
      <c r="M32" s="81">
        <v>46.911979651659877</v>
      </c>
      <c r="N32" s="81">
        <v>48.012012655397747</v>
      </c>
      <c r="O32" s="81">
        <v>46.431021653956293</v>
      </c>
      <c r="P32" s="81">
        <v>49.298089559901818</v>
      </c>
      <c r="Q32" s="81">
        <v>2.6002178698888003</v>
      </c>
      <c r="R32" s="81">
        <v>0</v>
      </c>
      <c r="S32" s="81">
        <v>3.0322736640000008</v>
      </c>
      <c r="T32" s="82"/>
      <c r="U32" s="81">
        <v>2976071</v>
      </c>
      <c r="V32" s="81">
        <v>1272</v>
      </c>
      <c r="W32" s="81">
        <v>218</v>
      </c>
      <c r="X32" s="81">
        <v>9314</v>
      </c>
      <c r="Y32" s="81">
        <v>16168</v>
      </c>
      <c r="Z32" s="81">
        <v>23780</v>
      </c>
      <c r="AA32" s="81">
        <v>9665</v>
      </c>
      <c r="AB32" s="81">
        <v>42488</v>
      </c>
      <c r="AC32" s="81">
        <v>0</v>
      </c>
      <c r="AD32" s="81">
        <v>3.0322736640000008</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1887</v>
      </c>
      <c r="B33" s="80">
        <v>312</v>
      </c>
      <c r="C33" s="80">
        <v>6</v>
      </c>
      <c r="D33" s="80">
        <v>19</v>
      </c>
      <c r="E33" s="80">
        <v>2009</v>
      </c>
      <c r="F33" s="80" t="s">
        <v>85</v>
      </c>
      <c r="G33" s="80" t="s">
        <v>1881</v>
      </c>
      <c r="H33" s="80" t="s">
        <v>1882</v>
      </c>
      <c r="I33" s="177"/>
      <c r="J33" s="81">
        <v>97.3119864283981</v>
      </c>
      <c r="K33" s="81">
        <v>2.1549784051675847</v>
      </c>
      <c r="L33" s="81">
        <v>16.190511698470285</v>
      </c>
      <c r="M33" s="81">
        <v>45.01711475681671</v>
      </c>
      <c r="N33" s="81">
        <v>44.611015230580527</v>
      </c>
      <c r="O33" s="81">
        <v>47.259833277303741</v>
      </c>
      <c r="P33" s="81">
        <v>47.443794731640814</v>
      </c>
      <c r="Q33" s="81">
        <v>2.4584358386270777</v>
      </c>
      <c r="R33" s="81">
        <v>0</v>
      </c>
      <c r="S33" s="81">
        <v>2.4498296004000002</v>
      </c>
      <c r="T33" s="82"/>
      <c r="U33" s="81">
        <v>2770625</v>
      </c>
      <c r="V33" s="81">
        <v>1451</v>
      </c>
      <c r="W33" s="81">
        <v>292</v>
      </c>
      <c r="X33" s="81">
        <v>10173</v>
      </c>
      <c r="Y33" s="81">
        <v>16304</v>
      </c>
      <c r="Z33" s="81">
        <v>23891</v>
      </c>
      <c r="AA33" s="81">
        <v>9549</v>
      </c>
      <c r="AB33" s="81">
        <v>42170</v>
      </c>
      <c r="AC33" s="81">
        <v>0</v>
      </c>
      <c r="AD33" s="81">
        <v>2.4498296004000002</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12.3</v>
      </c>
      <c r="BJ33" s="81">
        <v>0</v>
      </c>
      <c r="BK33" s="81">
        <v>0</v>
      </c>
      <c r="BL33" s="81">
        <v>0</v>
      </c>
      <c r="BM33" s="82"/>
      <c r="BN33" s="81">
        <v>0</v>
      </c>
      <c r="BO33" s="81">
        <v>0</v>
      </c>
      <c r="BP33" s="81">
        <v>1</v>
      </c>
      <c r="BQ33" s="81">
        <v>0</v>
      </c>
      <c r="BR33" s="81">
        <v>0</v>
      </c>
      <c r="BS33" s="81">
        <v>0</v>
      </c>
      <c r="BT33"/>
      <c r="BU33" s="80"/>
      <c r="BV33" s="80"/>
      <c r="BW33" s="80"/>
      <c r="BX33" s="80"/>
      <c r="BY33" s="80"/>
      <c r="BZ33" s="80"/>
      <c r="CA33" s="80"/>
      <c r="CB33" s="80"/>
      <c r="CC33" s="80"/>
    </row>
    <row r="34" spans="1:81">
      <c r="A34" s="80" t="s">
        <v>1888</v>
      </c>
      <c r="B34" s="80">
        <v>313</v>
      </c>
      <c r="C34" s="80">
        <v>7</v>
      </c>
      <c r="D34" s="80">
        <v>19</v>
      </c>
      <c r="E34" s="80">
        <v>2010</v>
      </c>
      <c r="F34" s="80" t="s">
        <v>86</v>
      </c>
      <c r="G34" s="80" t="s">
        <v>1881</v>
      </c>
      <c r="H34" s="80" t="s">
        <v>1882</v>
      </c>
      <c r="I34" s="177"/>
      <c r="J34" s="81">
        <v>113.13739183131194</v>
      </c>
      <c r="K34" s="81">
        <v>2.2966148436313998</v>
      </c>
      <c r="L34" s="81">
        <v>15.32847486875329</v>
      </c>
      <c r="M34" s="81">
        <v>44.936228569001344</v>
      </c>
      <c r="N34" s="81">
        <v>45.895404925024465</v>
      </c>
      <c r="O34" s="81">
        <v>47.273583379308363</v>
      </c>
      <c r="P34" s="81">
        <v>48.13413050298081</v>
      </c>
      <c r="Q34" s="81">
        <v>2.5465723469855326</v>
      </c>
      <c r="R34" s="81">
        <v>0</v>
      </c>
      <c r="S34" s="81">
        <v>2.55276988986</v>
      </c>
      <c r="T34" s="82"/>
      <c r="U34" s="81">
        <v>2923096</v>
      </c>
      <c r="V34" s="81">
        <v>1451</v>
      </c>
      <c r="W34" s="81">
        <v>292</v>
      </c>
      <c r="X34" s="81">
        <v>10173</v>
      </c>
      <c r="Y34" s="81">
        <v>16420</v>
      </c>
      <c r="Z34" s="81">
        <v>24009</v>
      </c>
      <c r="AA34" s="81">
        <v>9446</v>
      </c>
      <c r="AB34" s="81">
        <v>41856</v>
      </c>
      <c r="AC34" s="81">
        <v>0</v>
      </c>
      <c r="AD34" s="81">
        <v>2.55276988986</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5.8224</v>
      </c>
      <c r="BH34" s="81">
        <v>0</v>
      </c>
      <c r="BI34" s="81">
        <v>14.128</v>
      </c>
      <c r="BJ34" s="81">
        <v>0</v>
      </c>
      <c r="BK34" s="81">
        <v>0</v>
      </c>
      <c r="BL34" s="81">
        <v>0</v>
      </c>
      <c r="BM34" s="82"/>
      <c r="BN34" s="81">
        <v>2</v>
      </c>
      <c r="BO34" s="81">
        <v>0</v>
      </c>
      <c r="BP34" s="81">
        <v>1</v>
      </c>
      <c r="BQ34" s="81">
        <v>0</v>
      </c>
      <c r="BR34" s="81">
        <v>0</v>
      </c>
      <c r="BS34" s="81">
        <v>0</v>
      </c>
      <c r="BT34"/>
      <c r="BU34" s="80">
        <v>19.950399999999998</v>
      </c>
      <c r="BV34" s="80">
        <v>0</v>
      </c>
      <c r="BW34" s="80">
        <v>0</v>
      </c>
      <c r="BX34" s="80">
        <v>0</v>
      </c>
      <c r="BY34" s="80">
        <v>0</v>
      </c>
      <c r="BZ34" s="80">
        <v>0</v>
      </c>
      <c r="CA34" s="80">
        <v>0</v>
      </c>
      <c r="CB34" s="80">
        <v>0</v>
      </c>
      <c r="CC34" s="80">
        <v>0</v>
      </c>
    </row>
    <row r="35" spans="1:81">
      <c r="A35" s="80" t="s">
        <v>1889</v>
      </c>
      <c r="B35" s="80">
        <v>314</v>
      </c>
      <c r="C35" s="80">
        <v>8</v>
      </c>
      <c r="D35" s="80">
        <v>19</v>
      </c>
      <c r="E35" s="80">
        <v>2011</v>
      </c>
      <c r="F35" s="80" t="s">
        <v>87</v>
      </c>
      <c r="G35" s="80" t="s">
        <v>1881</v>
      </c>
      <c r="H35" s="80" t="s">
        <v>1882</v>
      </c>
      <c r="I35" s="177"/>
      <c r="J35" s="81">
        <v>120.07489219924088</v>
      </c>
      <c r="K35" s="81">
        <v>3.6254277727942332</v>
      </c>
      <c r="L35" s="81">
        <v>14.94437143924138</v>
      </c>
      <c r="M35" s="81">
        <v>52.060854023391663</v>
      </c>
      <c r="N35" s="81">
        <v>48.361315118513588</v>
      </c>
      <c r="O35" s="81">
        <v>46.35319577069771</v>
      </c>
      <c r="P35" s="81">
        <v>45.842510126930662</v>
      </c>
      <c r="Q35" s="81">
        <v>2.8989960461880813</v>
      </c>
      <c r="R35" s="81">
        <v>0</v>
      </c>
      <c r="S35" s="81">
        <v>3.2477588607199999</v>
      </c>
      <c r="T35" s="82"/>
      <c r="U35" s="81">
        <v>3247955</v>
      </c>
      <c r="V35" s="81">
        <v>1451</v>
      </c>
      <c r="W35" s="81">
        <v>292</v>
      </c>
      <c r="X35" s="81">
        <v>10173</v>
      </c>
      <c r="Y35" s="81">
        <v>16466</v>
      </c>
      <c r="Z35" s="81">
        <v>24053</v>
      </c>
      <c r="AA35" s="81">
        <v>9264</v>
      </c>
      <c r="AB35" s="81">
        <v>41309</v>
      </c>
      <c r="AC35" s="81">
        <v>0</v>
      </c>
      <c r="AD35" s="81">
        <v>3.2477588607199999</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5.4470000000000001</v>
      </c>
      <c r="BH35" s="81">
        <v>0</v>
      </c>
      <c r="BI35" s="81">
        <v>13.372</v>
      </c>
      <c r="BJ35" s="81">
        <v>0</v>
      </c>
      <c r="BK35" s="81">
        <v>0</v>
      </c>
      <c r="BL35" s="81">
        <v>0</v>
      </c>
      <c r="BM35" s="82"/>
      <c r="BN35" s="81">
        <v>2</v>
      </c>
      <c r="BO35" s="81">
        <v>0</v>
      </c>
      <c r="BP35" s="81">
        <v>1</v>
      </c>
      <c r="BQ35" s="81">
        <v>0</v>
      </c>
      <c r="BR35" s="81">
        <v>0</v>
      </c>
      <c r="BS35" s="81">
        <v>0</v>
      </c>
      <c r="BT35"/>
      <c r="BU35" s="80">
        <v>18.818999999999999</v>
      </c>
      <c r="BV35" s="80">
        <v>0</v>
      </c>
      <c r="BW35" s="80">
        <v>0</v>
      </c>
      <c r="BX35" s="80">
        <v>0</v>
      </c>
      <c r="BY35" s="80">
        <v>0</v>
      </c>
      <c r="BZ35" s="80">
        <v>0</v>
      </c>
      <c r="CA35" s="80">
        <v>0</v>
      </c>
      <c r="CB35" s="80">
        <v>0</v>
      </c>
      <c r="CC35" s="80">
        <v>0</v>
      </c>
    </row>
    <row r="36" spans="1:81">
      <c r="A36" s="80" t="s">
        <v>1890</v>
      </c>
      <c r="B36" s="80">
        <v>315</v>
      </c>
      <c r="C36" s="80">
        <v>9</v>
      </c>
      <c r="D36" s="80">
        <v>19</v>
      </c>
      <c r="E36" s="80">
        <v>2012</v>
      </c>
      <c r="F36" s="80" t="s">
        <v>88</v>
      </c>
      <c r="G36" s="80" t="s">
        <v>1881</v>
      </c>
      <c r="H36" s="80" t="s">
        <v>1882</v>
      </c>
      <c r="I36" s="177"/>
      <c r="J36" s="81">
        <v>129.13007830515394</v>
      </c>
      <c r="K36" s="81">
        <v>3.5970555423920785</v>
      </c>
      <c r="L36" s="81">
        <v>15.004010576692043</v>
      </c>
      <c r="M36" s="81">
        <v>58.178150613089691</v>
      </c>
      <c r="N36" s="81">
        <v>54.16283776638646</v>
      </c>
      <c r="O36" s="81">
        <v>46.388033726441016</v>
      </c>
      <c r="P36" s="81">
        <v>45.849529581369687</v>
      </c>
      <c r="Q36" s="81">
        <v>3.147097512530467</v>
      </c>
      <c r="R36" s="81">
        <v>0</v>
      </c>
      <c r="S36" s="81">
        <v>2.3973144742999999</v>
      </c>
      <c r="T36" s="82"/>
      <c r="U36" s="81">
        <v>3509695</v>
      </c>
      <c r="V36" s="81">
        <v>1451</v>
      </c>
      <c r="W36" s="81">
        <v>292</v>
      </c>
      <c r="X36" s="81">
        <v>10173</v>
      </c>
      <c r="Y36" s="81">
        <v>16775</v>
      </c>
      <c r="Z36" s="81">
        <v>24262</v>
      </c>
      <c r="AA36" s="81">
        <v>9213</v>
      </c>
      <c r="AB36" s="81">
        <v>41275</v>
      </c>
      <c r="AC36" s="81">
        <v>0</v>
      </c>
      <c r="AD36" s="81">
        <v>2.3973144742999999</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6.827</v>
      </c>
      <c r="BH36" s="81">
        <v>0</v>
      </c>
      <c r="BI36" s="81">
        <v>14.16</v>
      </c>
      <c r="BJ36" s="81">
        <v>0</v>
      </c>
      <c r="BK36" s="81">
        <v>0</v>
      </c>
      <c r="BL36" s="81">
        <v>0</v>
      </c>
      <c r="BM36" s="82"/>
      <c r="BN36" s="81">
        <v>2</v>
      </c>
      <c r="BO36" s="81">
        <v>0</v>
      </c>
      <c r="BP36" s="81">
        <v>1</v>
      </c>
      <c r="BQ36" s="81">
        <v>0</v>
      </c>
      <c r="BR36" s="81">
        <v>0</v>
      </c>
      <c r="BS36" s="81">
        <v>0</v>
      </c>
      <c r="BT36"/>
      <c r="BU36" s="80">
        <v>20.986999999999998</v>
      </c>
      <c r="BV36" s="80">
        <v>0</v>
      </c>
      <c r="BW36" s="80">
        <v>0</v>
      </c>
      <c r="BX36" s="80">
        <v>0</v>
      </c>
      <c r="BY36" s="80">
        <v>0</v>
      </c>
      <c r="BZ36" s="80">
        <v>0</v>
      </c>
      <c r="CA36" s="80">
        <v>0</v>
      </c>
      <c r="CB36" s="80">
        <v>0</v>
      </c>
      <c r="CC36" s="80">
        <v>0</v>
      </c>
    </row>
    <row r="37" spans="1:81">
      <c r="A37" s="80" t="s">
        <v>1891</v>
      </c>
      <c r="B37" s="80">
        <v>316</v>
      </c>
      <c r="C37" s="80">
        <v>10</v>
      </c>
      <c r="D37" s="80">
        <v>19</v>
      </c>
      <c r="E37" s="80">
        <v>2013</v>
      </c>
      <c r="F37" s="80" t="s">
        <v>89</v>
      </c>
      <c r="G37" s="80" t="s">
        <v>1881</v>
      </c>
      <c r="H37" s="80" t="s">
        <v>1882</v>
      </c>
      <c r="I37" s="177"/>
      <c r="J37" s="81">
        <v>111.17526563553</v>
      </c>
      <c r="K37" s="81">
        <v>3.2060091242833297</v>
      </c>
      <c r="L37" s="81">
        <v>15.007820637906004</v>
      </c>
      <c r="M37" s="81">
        <v>57.68285590953419</v>
      </c>
      <c r="N37" s="81">
        <v>57.124649614903348</v>
      </c>
      <c r="O37" s="81">
        <v>44.945336061175539</v>
      </c>
      <c r="P37" s="81">
        <v>46.027281041066011</v>
      </c>
      <c r="Q37" s="81">
        <v>3.1727651840985804</v>
      </c>
      <c r="R37" s="81">
        <v>0</v>
      </c>
      <c r="S37" s="81">
        <v>3.61926923508</v>
      </c>
      <c r="T37" s="82"/>
      <c r="U37" s="81">
        <v>2943463</v>
      </c>
      <c r="V37" s="81">
        <v>1451</v>
      </c>
      <c r="W37" s="81">
        <v>292</v>
      </c>
      <c r="X37" s="81">
        <v>10173</v>
      </c>
      <c r="Y37" s="81">
        <v>16834</v>
      </c>
      <c r="Z37" s="81">
        <v>24557</v>
      </c>
      <c r="AA37" s="81">
        <v>9214</v>
      </c>
      <c r="AB37" s="81">
        <v>41015</v>
      </c>
      <c r="AC37" s="81">
        <v>0</v>
      </c>
      <c r="AD37" s="81">
        <v>3.61926923508</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7.492</v>
      </c>
      <c r="BH37" s="81">
        <v>0</v>
      </c>
      <c r="BI37" s="81">
        <v>13.675000000000001</v>
      </c>
      <c r="BJ37" s="81">
        <v>0</v>
      </c>
      <c r="BK37" s="81">
        <v>0</v>
      </c>
      <c r="BL37" s="81">
        <v>0</v>
      </c>
      <c r="BM37" s="82"/>
      <c r="BN37" s="81">
        <v>2</v>
      </c>
      <c r="BO37" s="81">
        <v>0</v>
      </c>
      <c r="BP37" s="81">
        <v>1</v>
      </c>
      <c r="BQ37" s="81">
        <v>0</v>
      </c>
      <c r="BR37" s="81">
        <v>0</v>
      </c>
      <c r="BS37" s="81">
        <v>0</v>
      </c>
      <c r="BT37"/>
      <c r="BU37" s="80">
        <v>21.167000000000002</v>
      </c>
      <c r="BV37" s="80">
        <v>0</v>
      </c>
      <c r="BW37" s="80">
        <v>0</v>
      </c>
      <c r="BX37" s="80">
        <v>0</v>
      </c>
      <c r="BY37" s="80">
        <v>0</v>
      </c>
      <c r="BZ37" s="80">
        <v>0</v>
      </c>
      <c r="CA37" s="80">
        <v>0</v>
      </c>
      <c r="CB37" s="80">
        <v>0</v>
      </c>
      <c r="CC37" s="80">
        <v>0</v>
      </c>
    </row>
    <row r="38" spans="1:81">
      <c r="A38" s="80" t="s">
        <v>1892</v>
      </c>
      <c r="B38" s="80">
        <v>317</v>
      </c>
      <c r="C38" s="80">
        <v>11</v>
      </c>
      <c r="D38" s="80">
        <v>19</v>
      </c>
      <c r="E38" s="80">
        <v>2014</v>
      </c>
      <c r="F38" s="80" t="s">
        <v>90</v>
      </c>
      <c r="G38" s="80" t="s">
        <v>1881</v>
      </c>
      <c r="H38" s="80" t="s">
        <v>1882</v>
      </c>
      <c r="I38" s="177"/>
      <c r="J38" s="81">
        <v>102.89852139186425</v>
      </c>
      <c r="K38" s="81">
        <v>2.4506993179671261</v>
      </c>
      <c r="L38" s="81">
        <v>18.223498273873624</v>
      </c>
      <c r="M38" s="81">
        <v>54.628294986339675</v>
      </c>
      <c r="N38" s="81">
        <v>47.087724068046342</v>
      </c>
      <c r="O38" s="81">
        <v>42.877889899365336</v>
      </c>
      <c r="P38" s="81">
        <v>46.020626931012487</v>
      </c>
      <c r="Q38" s="81">
        <v>3.0060501702415112</v>
      </c>
      <c r="R38" s="81">
        <v>0</v>
      </c>
      <c r="S38" s="81">
        <v>4.1150663159400001</v>
      </c>
      <c r="T38" s="82"/>
      <c r="U38" s="81">
        <v>2999066</v>
      </c>
      <c r="V38" s="81">
        <v>1025</v>
      </c>
      <c r="W38" s="81">
        <v>318</v>
      </c>
      <c r="X38" s="81">
        <v>10476</v>
      </c>
      <c r="Y38" s="81">
        <v>16867</v>
      </c>
      <c r="Z38" s="81">
        <v>24674</v>
      </c>
      <c r="AA38" s="81">
        <v>9165</v>
      </c>
      <c r="AB38" s="81">
        <v>40502</v>
      </c>
      <c r="AC38" s="81">
        <v>0</v>
      </c>
      <c r="AD38" s="81">
        <v>4.1150663159400001</v>
      </c>
      <c r="AE38" s="82"/>
      <c r="AF38" s="81">
        <v>32366115.657378796</v>
      </c>
      <c r="AG38" s="81">
        <v>2361961.324106358</v>
      </c>
      <c r="AH38" s="81">
        <v>4529728.4100263901</v>
      </c>
      <c r="AI38" s="81">
        <v>75952933.557456821</v>
      </c>
      <c r="AJ38" s="81">
        <v>64825361.75735344</v>
      </c>
      <c r="AK38" s="81">
        <v>0</v>
      </c>
      <c r="AL38" s="81">
        <v>0</v>
      </c>
      <c r="AM38" s="81">
        <v>5560319.3699073847</v>
      </c>
      <c r="AN38" s="81">
        <v>0</v>
      </c>
      <c r="AO38" s="81">
        <v>0</v>
      </c>
      <c r="AP38" s="82"/>
      <c r="AQ38" s="81">
        <v>706</v>
      </c>
      <c r="AR38" s="81">
        <v>224</v>
      </c>
      <c r="AS38" s="81">
        <v>0</v>
      </c>
      <c r="AT38" s="81">
        <v>0</v>
      </c>
      <c r="AU38" s="81">
        <v>0</v>
      </c>
      <c r="AV38" s="81">
        <v>0</v>
      </c>
      <c r="AW38" s="81" t="s">
        <v>564</v>
      </c>
      <c r="AX38" s="82"/>
      <c r="AY38" s="81">
        <v>2887.8999999999996</v>
      </c>
      <c r="AZ38" s="81">
        <v>9455.6</v>
      </c>
      <c r="BA38" s="81">
        <v>0</v>
      </c>
      <c r="BB38" s="81">
        <v>0</v>
      </c>
      <c r="BC38" s="81">
        <v>0</v>
      </c>
      <c r="BD38" s="81">
        <v>0</v>
      </c>
      <c r="BE38" s="81" t="s">
        <v>564</v>
      </c>
      <c r="BF38" s="82"/>
      <c r="BG38" s="81">
        <v>7.4210000000000003</v>
      </c>
      <c r="BH38" s="81">
        <v>0</v>
      </c>
      <c r="BI38" s="81">
        <v>14.996</v>
      </c>
      <c r="BJ38" s="81">
        <v>0</v>
      </c>
      <c r="BK38" s="81">
        <v>0</v>
      </c>
      <c r="BL38" s="81">
        <v>0</v>
      </c>
      <c r="BM38" s="82"/>
      <c r="BN38" s="81">
        <v>2</v>
      </c>
      <c r="BO38" s="81">
        <v>0</v>
      </c>
      <c r="BP38" s="81">
        <v>1</v>
      </c>
      <c r="BQ38" s="81">
        <v>0</v>
      </c>
      <c r="BR38" s="81">
        <v>0</v>
      </c>
      <c r="BS38" s="81">
        <v>0</v>
      </c>
      <c r="BT38"/>
      <c r="BU38" s="80">
        <v>22.417000000000002</v>
      </c>
      <c r="BV38" s="80">
        <v>0</v>
      </c>
      <c r="BW38" s="80">
        <v>0</v>
      </c>
      <c r="BX38" s="80">
        <v>0</v>
      </c>
      <c r="BY38" s="80">
        <v>0</v>
      </c>
      <c r="BZ38" s="80">
        <v>0</v>
      </c>
      <c r="CA38" s="80">
        <v>0</v>
      </c>
      <c r="CB38" s="80">
        <v>0</v>
      </c>
      <c r="CC38" s="80">
        <v>0</v>
      </c>
    </row>
    <row r="39" spans="1:81">
      <c r="A39" s="80" t="s">
        <v>1893</v>
      </c>
      <c r="B39" s="80">
        <v>318</v>
      </c>
      <c r="C39" s="80">
        <v>12</v>
      </c>
      <c r="D39" s="80">
        <v>19</v>
      </c>
      <c r="E39" s="80">
        <v>2015</v>
      </c>
      <c r="F39" s="80" t="s">
        <v>91</v>
      </c>
      <c r="G39" s="80" t="s">
        <v>1881</v>
      </c>
      <c r="H39" s="80" t="s">
        <v>1882</v>
      </c>
      <c r="I39" s="177"/>
      <c r="J39" s="81">
        <v>102.64298538535009</v>
      </c>
      <c r="K39" s="81">
        <v>2.4337480915740066</v>
      </c>
      <c r="L39" s="81">
        <v>19.142275551741811</v>
      </c>
      <c r="M39" s="81">
        <v>55.50038431512796</v>
      </c>
      <c r="N39" s="81">
        <v>43.790759191782591</v>
      </c>
      <c r="O39" s="81">
        <v>42.578870348383205</v>
      </c>
      <c r="P39" s="81">
        <v>45.338219421875031</v>
      </c>
      <c r="Q39" s="81">
        <v>2.9073170281063119</v>
      </c>
      <c r="R39" s="81">
        <v>0</v>
      </c>
      <c r="S39" s="81">
        <v>3.8031325498800004</v>
      </c>
      <c r="T39" s="82"/>
      <c r="U39" s="81">
        <v>2957757</v>
      </c>
      <c r="V39" s="81">
        <v>1025</v>
      </c>
      <c r="W39" s="81">
        <v>318</v>
      </c>
      <c r="X39" s="81">
        <v>10476</v>
      </c>
      <c r="Y39" s="81">
        <v>16877</v>
      </c>
      <c r="Z39" s="81">
        <v>24738</v>
      </c>
      <c r="AA39" s="81">
        <v>9022</v>
      </c>
      <c r="AB39" s="81">
        <v>40014</v>
      </c>
      <c r="AC39" s="81">
        <v>0</v>
      </c>
      <c r="AD39" s="81">
        <v>3.8031325498800004</v>
      </c>
      <c r="AE39" s="82"/>
      <c r="AF39" s="81">
        <v>31766311.332081534</v>
      </c>
      <c r="AG39" s="81">
        <v>2094348.7940021735</v>
      </c>
      <c r="AH39" s="81">
        <v>4000212.9703477253</v>
      </c>
      <c r="AI39" s="81">
        <v>78745300.738899678</v>
      </c>
      <c r="AJ39" s="81">
        <v>58768659.421915889</v>
      </c>
      <c r="AK39" s="81">
        <v>0</v>
      </c>
      <c r="AL39" s="81">
        <v>0</v>
      </c>
      <c r="AM39" s="81">
        <v>5483750.8475830499</v>
      </c>
      <c r="AN39" s="81">
        <v>0</v>
      </c>
      <c r="AO39" s="81">
        <v>0</v>
      </c>
      <c r="AP39" s="82"/>
      <c r="AQ39" s="81">
        <v>755</v>
      </c>
      <c r="AR39" s="81">
        <v>338</v>
      </c>
      <c r="AS39" s="81">
        <v>0</v>
      </c>
      <c r="AT39" s="81">
        <v>0</v>
      </c>
      <c r="AU39" s="81">
        <v>0</v>
      </c>
      <c r="AV39" s="81">
        <v>0</v>
      </c>
      <c r="AW39" s="81" t="s">
        <v>564</v>
      </c>
      <c r="AX39" s="82"/>
      <c r="AY39" s="81">
        <v>3173.3999999999996</v>
      </c>
      <c r="AZ39" s="81">
        <v>17194</v>
      </c>
      <c r="BA39" s="81">
        <v>0</v>
      </c>
      <c r="BB39" s="81">
        <v>0</v>
      </c>
      <c r="BC39" s="81">
        <v>0</v>
      </c>
      <c r="BD39" s="81">
        <v>0</v>
      </c>
      <c r="BE39" s="81" t="s">
        <v>564</v>
      </c>
      <c r="BF39" s="82"/>
      <c r="BG39" s="81">
        <v>7.694</v>
      </c>
      <c r="BH39" s="81">
        <v>0</v>
      </c>
      <c r="BI39" s="81">
        <v>13.875</v>
      </c>
      <c r="BJ39" s="81">
        <v>0</v>
      </c>
      <c r="BK39" s="81">
        <v>0</v>
      </c>
      <c r="BL39" s="81">
        <v>0</v>
      </c>
      <c r="BM39" s="82"/>
      <c r="BN39" s="81">
        <v>2</v>
      </c>
      <c r="BO39" s="81">
        <v>0</v>
      </c>
      <c r="BP39" s="81">
        <v>1</v>
      </c>
      <c r="BQ39" s="81">
        <v>0</v>
      </c>
      <c r="BR39" s="81">
        <v>0</v>
      </c>
      <c r="BS39" s="81">
        <v>0</v>
      </c>
      <c r="BT39"/>
      <c r="BU39" s="80">
        <v>21.568999999999999</v>
      </c>
      <c r="BV39" s="80">
        <v>0</v>
      </c>
      <c r="BW39" s="80">
        <v>0</v>
      </c>
      <c r="BX39" s="80">
        <v>0</v>
      </c>
      <c r="BY39" s="80">
        <v>0</v>
      </c>
      <c r="BZ39" s="80">
        <v>0</v>
      </c>
      <c r="CA39" s="80">
        <v>0</v>
      </c>
      <c r="CB39" s="80">
        <v>0</v>
      </c>
      <c r="CC39" s="80">
        <v>0</v>
      </c>
    </row>
    <row r="40" spans="1:81">
      <c r="A40" s="80" t="s">
        <v>1894</v>
      </c>
      <c r="B40" s="80">
        <v>319</v>
      </c>
      <c r="C40" s="80">
        <v>13</v>
      </c>
      <c r="D40" s="80">
        <v>19</v>
      </c>
      <c r="E40" s="80">
        <v>2016</v>
      </c>
      <c r="F40" s="80" t="s">
        <v>92</v>
      </c>
      <c r="G40" s="80" t="s">
        <v>1881</v>
      </c>
      <c r="H40" s="80" t="s">
        <v>1882</v>
      </c>
      <c r="I40" s="177"/>
      <c r="J40" s="81">
        <v>114.88212743638347</v>
      </c>
      <c r="K40" s="81">
        <v>2.3454153511392346</v>
      </c>
      <c r="L40" s="81">
        <v>22.265844891007486</v>
      </c>
      <c r="M40" s="81">
        <v>47.731686845516599</v>
      </c>
      <c r="N40" s="81">
        <v>45.810040124552266</v>
      </c>
      <c r="O40" s="81">
        <v>42.083919894373771</v>
      </c>
      <c r="P40" s="81">
        <v>44.428153365051202</v>
      </c>
      <c r="Q40" s="81">
        <v>2.7800766162274071</v>
      </c>
      <c r="R40" s="81">
        <v>0</v>
      </c>
      <c r="S40" s="81">
        <v>3.2836125077000005</v>
      </c>
      <c r="T40" s="82"/>
      <c r="U40" s="81">
        <v>3127622</v>
      </c>
      <c r="V40" s="81">
        <v>1025</v>
      </c>
      <c r="W40" s="81">
        <v>318</v>
      </c>
      <c r="X40" s="81">
        <v>10476</v>
      </c>
      <c r="Y40" s="81">
        <v>16846</v>
      </c>
      <c r="Z40" s="81">
        <v>24751</v>
      </c>
      <c r="AA40" s="81">
        <v>9144</v>
      </c>
      <c r="AB40" s="81">
        <v>39360</v>
      </c>
      <c r="AC40" s="81">
        <v>0</v>
      </c>
      <c r="AD40" s="81">
        <v>3.2836125077</v>
      </c>
      <c r="AE40" s="82"/>
      <c r="AF40" s="81">
        <v>36896854.229737706</v>
      </c>
      <c r="AG40" s="81">
        <v>1995583.9004469509</v>
      </c>
      <c r="AH40" s="81">
        <v>3683499.359809042</v>
      </c>
      <c r="AI40" s="81">
        <v>73276723.130838424</v>
      </c>
      <c r="AJ40" s="81">
        <v>62350082.737653211</v>
      </c>
      <c r="AK40" s="81">
        <v>0</v>
      </c>
      <c r="AL40" s="81">
        <v>0</v>
      </c>
      <c r="AM40" s="81">
        <v>5398313.5952295894</v>
      </c>
      <c r="AN40" s="81">
        <v>0</v>
      </c>
      <c r="AO40" s="81">
        <v>0</v>
      </c>
      <c r="AP40" s="82"/>
      <c r="AQ40" s="81">
        <v>808</v>
      </c>
      <c r="AR40" s="81">
        <v>453</v>
      </c>
      <c r="AS40" s="81">
        <v>0</v>
      </c>
      <c r="AT40" s="81">
        <v>0</v>
      </c>
      <c r="AU40" s="81">
        <v>0</v>
      </c>
      <c r="AV40" s="81">
        <v>0</v>
      </c>
      <c r="AW40" s="81" t="s">
        <v>564</v>
      </c>
      <c r="AX40" s="82"/>
      <c r="AY40" s="81">
        <v>3448.6</v>
      </c>
      <c r="AZ40" s="81">
        <v>22125.5</v>
      </c>
      <c r="BA40" s="81">
        <v>0</v>
      </c>
      <c r="BB40" s="81">
        <v>0</v>
      </c>
      <c r="BC40" s="81">
        <v>0</v>
      </c>
      <c r="BD40" s="81">
        <v>0</v>
      </c>
      <c r="BE40" s="81" t="s">
        <v>564</v>
      </c>
      <c r="BF40" s="82"/>
      <c r="BG40" s="81">
        <v>7.6360000000000001</v>
      </c>
      <c r="BH40" s="81">
        <v>0</v>
      </c>
      <c r="BI40" s="81">
        <v>13.669</v>
      </c>
      <c r="BJ40" s="81">
        <v>0</v>
      </c>
      <c r="BK40" s="81">
        <v>0</v>
      </c>
      <c r="BL40" s="81">
        <v>0</v>
      </c>
      <c r="BM40" s="82"/>
      <c r="BN40" s="81">
        <v>2</v>
      </c>
      <c r="BO40" s="81">
        <v>0</v>
      </c>
      <c r="BP40" s="81">
        <v>1</v>
      </c>
      <c r="BQ40" s="81">
        <v>0</v>
      </c>
      <c r="BR40" s="81">
        <v>0</v>
      </c>
      <c r="BS40" s="81">
        <v>0</v>
      </c>
      <c r="BT40"/>
      <c r="BU40" s="80">
        <v>21.305</v>
      </c>
      <c r="BV40" s="80">
        <v>0</v>
      </c>
      <c r="BW40" s="80">
        <v>0</v>
      </c>
      <c r="BX40" s="80">
        <v>0</v>
      </c>
      <c r="BY40" s="80">
        <v>0</v>
      </c>
      <c r="BZ40" s="80">
        <v>0</v>
      </c>
      <c r="CA40" s="80">
        <v>0</v>
      </c>
      <c r="CB40" s="80">
        <v>0</v>
      </c>
      <c r="CC40" s="80">
        <v>0</v>
      </c>
    </row>
    <row r="41" spans="1:81">
      <c r="A41" s="80" t="s">
        <v>1895</v>
      </c>
      <c r="B41" s="80">
        <v>320</v>
      </c>
      <c r="C41" s="80">
        <v>14</v>
      </c>
      <c r="D41" s="80">
        <v>19</v>
      </c>
      <c r="E41" s="80">
        <v>2017</v>
      </c>
      <c r="F41" s="80" t="s">
        <v>71</v>
      </c>
      <c r="G41" s="80" t="s">
        <v>1881</v>
      </c>
      <c r="H41" s="80" t="s">
        <v>1882</v>
      </c>
      <c r="I41" s="177"/>
      <c r="J41" s="81">
        <v>105.33576491197569</v>
      </c>
      <c r="K41" s="81">
        <v>2.347696611899234</v>
      </c>
      <c r="L41" s="81">
        <v>20.423792487622638</v>
      </c>
      <c r="M41" s="81">
        <v>48.429300201441556</v>
      </c>
      <c r="N41" s="81">
        <v>50.77999481312758</v>
      </c>
      <c r="O41" s="81">
        <v>41.388847861938181</v>
      </c>
      <c r="P41" s="81">
        <v>43.620471018653959</v>
      </c>
      <c r="Q41" s="81">
        <v>2.649177655414197</v>
      </c>
      <c r="R41" s="81">
        <v>0</v>
      </c>
      <c r="S41" s="81">
        <v>5.4956202252000006</v>
      </c>
      <c r="T41" s="82"/>
      <c r="U41" s="81">
        <v>3055088</v>
      </c>
      <c r="V41" s="81">
        <v>1025</v>
      </c>
      <c r="W41" s="81">
        <v>318</v>
      </c>
      <c r="X41" s="81">
        <v>10476</v>
      </c>
      <c r="Y41" s="81">
        <v>16878</v>
      </c>
      <c r="Z41" s="81">
        <v>24746</v>
      </c>
      <c r="AA41" s="81">
        <v>9035</v>
      </c>
      <c r="AB41" s="81">
        <v>38787</v>
      </c>
      <c r="AC41" s="81">
        <v>0</v>
      </c>
      <c r="AD41" s="81">
        <v>5.4956202252000006</v>
      </c>
      <c r="AE41" s="82"/>
      <c r="AF41" s="81">
        <v>33791779.680824161</v>
      </c>
      <c r="AG41" s="81">
        <v>2016550.020594978</v>
      </c>
      <c r="AH41" s="81">
        <v>4529320.6590319993</v>
      </c>
      <c r="AI41" s="81">
        <v>77935409.605776295</v>
      </c>
      <c r="AJ41" s="81">
        <v>70633089.589636907</v>
      </c>
      <c r="AK41" s="81">
        <v>0</v>
      </c>
      <c r="AL41" s="81">
        <v>0</v>
      </c>
      <c r="AM41" s="81">
        <v>5328049.2589383665</v>
      </c>
      <c r="AN41" s="81">
        <v>0</v>
      </c>
      <c r="AO41" s="81">
        <v>0</v>
      </c>
      <c r="AP41" s="82"/>
      <c r="AQ41" s="81">
        <v>845</v>
      </c>
      <c r="AR41" s="81">
        <v>543</v>
      </c>
      <c r="AS41" s="81">
        <v>0</v>
      </c>
      <c r="AT41" s="81">
        <v>0</v>
      </c>
      <c r="AU41" s="81">
        <v>0</v>
      </c>
      <c r="AV41" s="81">
        <v>0</v>
      </c>
      <c r="AW41" s="81" t="s">
        <v>564</v>
      </c>
      <c r="AX41" s="82"/>
      <c r="AY41" s="81">
        <v>3669.6</v>
      </c>
      <c r="AZ41" s="81">
        <v>25844.400000000001</v>
      </c>
      <c r="BA41" s="81">
        <v>0</v>
      </c>
      <c r="BB41" s="81">
        <v>0</v>
      </c>
      <c r="BC41" s="81">
        <v>0</v>
      </c>
      <c r="BD41" s="81">
        <v>0</v>
      </c>
      <c r="BE41" s="81" t="s">
        <v>564</v>
      </c>
      <c r="BF41" s="82"/>
      <c r="BG41" s="81">
        <v>7.39</v>
      </c>
      <c r="BH41" s="81">
        <v>0</v>
      </c>
      <c r="BI41" s="81">
        <v>14.515000000000001</v>
      </c>
      <c r="BJ41" s="81">
        <v>0</v>
      </c>
      <c r="BK41" s="81">
        <v>0</v>
      </c>
      <c r="BL41" s="81">
        <v>0</v>
      </c>
      <c r="BM41" s="82"/>
      <c r="BN41" s="81">
        <v>2</v>
      </c>
      <c r="BO41" s="81">
        <v>0</v>
      </c>
      <c r="BP41" s="81">
        <v>1</v>
      </c>
      <c r="BQ41" s="81">
        <v>0</v>
      </c>
      <c r="BR41" s="81">
        <v>0</v>
      </c>
      <c r="BS41" s="81">
        <v>0</v>
      </c>
      <c r="BT41"/>
      <c r="BU41" s="80">
        <v>21.905000000000001</v>
      </c>
      <c r="BV41" s="80">
        <v>0</v>
      </c>
      <c r="BW41" s="80">
        <v>0</v>
      </c>
      <c r="BX41" s="80">
        <v>0</v>
      </c>
      <c r="BY41" s="80">
        <v>0</v>
      </c>
      <c r="BZ41" s="80">
        <v>0</v>
      </c>
      <c r="CA41" s="80">
        <v>0</v>
      </c>
      <c r="CB41" s="80">
        <v>0</v>
      </c>
      <c r="CC41" s="80">
        <v>0</v>
      </c>
    </row>
    <row r="42" spans="1:81">
      <c r="A42" s="80" t="s">
        <v>1896</v>
      </c>
      <c r="B42" s="80">
        <v>321</v>
      </c>
      <c r="C42" s="80">
        <v>15</v>
      </c>
      <c r="D42" s="80">
        <v>19</v>
      </c>
      <c r="E42" s="80">
        <v>2018</v>
      </c>
      <c r="F42" s="80" t="s">
        <v>93</v>
      </c>
      <c r="G42" s="80" t="s">
        <v>1881</v>
      </c>
      <c r="H42" s="80" t="s">
        <v>1882</v>
      </c>
      <c r="I42" s="177"/>
      <c r="J42" s="81">
        <v>104.45034605184232</v>
      </c>
      <c r="K42" s="81">
        <v>2.2168275624857015</v>
      </c>
      <c r="L42" s="81">
        <v>19.100243136683154</v>
      </c>
      <c r="M42" s="81">
        <v>49.410330996038446</v>
      </c>
      <c r="N42" s="81">
        <v>42.588858266095571</v>
      </c>
      <c r="O42" s="81">
        <v>40.53575005916079</v>
      </c>
      <c r="P42" s="81">
        <v>42.665255013158763</v>
      </c>
      <c r="Q42" s="81">
        <v>2.4237613084480083</v>
      </c>
      <c r="R42" s="81">
        <v>0</v>
      </c>
      <c r="S42" s="81">
        <v>5.2335959654400002</v>
      </c>
      <c r="T42" s="82"/>
      <c r="U42" s="81">
        <v>3360723</v>
      </c>
      <c r="V42" s="81">
        <v>1025</v>
      </c>
      <c r="W42" s="81">
        <v>318</v>
      </c>
      <c r="X42" s="81">
        <v>10476</v>
      </c>
      <c r="Y42" s="81">
        <v>16904</v>
      </c>
      <c r="Z42" s="81">
        <v>24700</v>
      </c>
      <c r="AA42" s="81">
        <v>8926</v>
      </c>
      <c r="AB42" s="81">
        <v>38242</v>
      </c>
      <c r="AC42" s="81">
        <v>0</v>
      </c>
      <c r="AD42" s="81">
        <v>5.2335959654400002</v>
      </c>
      <c r="AE42" s="82"/>
      <c r="AF42" s="81">
        <v>34597800.884404443</v>
      </c>
      <c r="AG42" s="81">
        <v>1838764.1759074291</v>
      </c>
      <c r="AH42" s="81">
        <v>4277451.9045932954</v>
      </c>
      <c r="AI42" s="81">
        <v>77729196.549665347</v>
      </c>
      <c r="AJ42" s="81">
        <v>62355854.219158262</v>
      </c>
      <c r="AK42" s="81">
        <v>0</v>
      </c>
      <c r="AL42" s="81">
        <v>0</v>
      </c>
      <c r="AM42" s="81">
        <v>5264053.7758348752</v>
      </c>
      <c r="AN42" s="81">
        <v>0</v>
      </c>
      <c r="AO42" s="81">
        <v>0</v>
      </c>
      <c r="AP42" s="82"/>
      <c r="AQ42" s="81">
        <v>874</v>
      </c>
      <c r="AR42" s="81">
        <v>644</v>
      </c>
      <c r="AS42" s="81">
        <v>0</v>
      </c>
      <c r="AT42" s="81">
        <v>0</v>
      </c>
      <c r="AU42" s="81">
        <v>0</v>
      </c>
      <c r="AV42" s="81">
        <v>0</v>
      </c>
      <c r="AW42" s="81" t="s">
        <v>564</v>
      </c>
      <c r="AX42" s="82"/>
      <c r="AY42" s="81">
        <v>3826.9999999999991</v>
      </c>
      <c r="AZ42" s="81">
        <v>29829.7</v>
      </c>
      <c r="BA42" s="81">
        <v>0</v>
      </c>
      <c r="BB42" s="81">
        <v>0</v>
      </c>
      <c r="BC42" s="81">
        <v>0</v>
      </c>
      <c r="BD42" s="81">
        <v>0</v>
      </c>
      <c r="BE42" s="81" t="s">
        <v>564</v>
      </c>
      <c r="BF42" s="82"/>
      <c r="BG42" s="81">
        <v>7.33</v>
      </c>
      <c r="BH42" s="81">
        <v>0</v>
      </c>
      <c r="BI42" s="81">
        <v>14.714</v>
      </c>
      <c r="BJ42" s="81">
        <v>0</v>
      </c>
      <c r="BK42" s="81">
        <v>0</v>
      </c>
      <c r="BL42" s="81">
        <v>0</v>
      </c>
      <c r="BM42" s="82"/>
      <c r="BN42" s="81">
        <v>2</v>
      </c>
      <c r="BO42" s="81">
        <v>0</v>
      </c>
      <c r="BP42" s="81">
        <v>1</v>
      </c>
      <c r="BQ42" s="81">
        <v>0</v>
      </c>
      <c r="BR42" s="81">
        <v>0</v>
      </c>
      <c r="BS42" s="81">
        <v>0</v>
      </c>
      <c r="BT42"/>
      <c r="BU42" s="80">
        <v>22.044</v>
      </c>
      <c r="BV42" s="80">
        <v>0</v>
      </c>
      <c r="BW42" s="80">
        <v>0</v>
      </c>
      <c r="BX42" s="80">
        <v>0</v>
      </c>
      <c r="BY42" s="80">
        <v>0</v>
      </c>
      <c r="BZ42" s="80">
        <v>0</v>
      </c>
      <c r="CA42" s="80">
        <v>0</v>
      </c>
      <c r="CB42" s="80">
        <v>0</v>
      </c>
      <c r="CC42" s="80">
        <v>0</v>
      </c>
    </row>
    <row r="43" spans="1:81">
      <c r="A43" s="80" t="s">
        <v>1897</v>
      </c>
      <c r="B43" s="80">
        <v>322</v>
      </c>
      <c r="C43" s="80">
        <v>16</v>
      </c>
      <c r="D43" s="80">
        <v>19</v>
      </c>
      <c r="E43" s="80">
        <v>2019</v>
      </c>
      <c r="F43" s="80" t="s">
        <v>73</v>
      </c>
      <c r="G43" s="80" t="s">
        <v>1881</v>
      </c>
      <c r="H43" s="80" t="s">
        <v>1882</v>
      </c>
      <c r="I43" s="177"/>
      <c r="J43" s="81">
        <v>98.850025934386792</v>
      </c>
      <c r="K43" s="81">
        <v>2.0201654202983481</v>
      </c>
      <c r="L43" s="81">
        <v>19.259005899442567</v>
      </c>
      <c r="M43" s="81">
        <v>45.104929243428792</v>
      </c>
      <c r="N43" s="81">
        <v>40.553502223565111</v>
      </c>
      <c r="O43" s="81">
        <v>39.318379902752085</v>
      </c>
      <c r="P43" s="81">
        <v>41.874509141850496</v>
      </c>
      <c r="Q43" s="81">
        <v>2.3242615723666176</v>
      </c>
      <c r="R43" s="81">
        <v>0</v>
      </c>
      <c r="S43" s="81">
        <v>3.4126200863999996</v>
      </c>
      <c r="T43" s="82"/>
      <c r="U43" s="81">
        <v>3193003</v>
      </c>
      <c r="V43" s="81">
        <v>1025</v>
      </c>
      <c r="W43" s="81">
        <v>318</v>
      </c>
      <c r="X43" s="81">
        <v>10476</v>
      </c>
      <c r="Y43" s="81">
        <v>16924</v>
      </c>
      <c r="Z43" s="81">
        <v>24616</v>
      </c>
      <c r="AA43" s="81">
        <v>8695</v>
      </c>
      <c r="AB43" s="81">
        <v>37665</v>
      </c>
      <c r="AC43" s="81">
        <v>0</v>
      </c>
      <c r="AD43" s="81">
        <v>3.4126200864</v>
      </c>
      <c r="AE43" s="82"/>
      <c r="AF43" s="81">
        <v>33135685.139473662</v>
      </c>
      <c r="AG43" s="81">
        <v>1775973.877955544</v>
      </c>
      <c r="AH43" s="81">
        <v>4457656.9371035807</v>
      </c>
      <c r="AI43" s="81">
        <v>73838196.685660392</v>
      </c>
      <c r="AJ43" s="81">
        <v>58972422.009952232</v>
      </c>
      <c r="AK43" s="81">
        <v>0</v>
      </c>
      <c r="AL43" s="81">
        <v>0</v>
      </c>
      <c r="AM43" s="81">
        <v>5129689.4580318071</v>
      </c>
      <c r="AN43" s="81">
        <v>0</v>
      </c>
      <c r="AO43" s="81">
        <v>0</v>
      </c>
      <c r="AP43" s="82"/>
      <c r="AQ43" s="81">
        <v>923</v>
      </c>
      <c r="AR43" s="81">
        <v>743</v>
      </c>
      <c r="AS43" s="81">
        <v>0</v>
      </c>
      <c r="AT43" s="81">
        <v>0</v>
      </c>
      <c r="AU43" s="81">
        <v>0</v>
      </c>
      <c r="AV43" s="81">
        <v>0</v>
      </c>
      <c r="AW43" s="81" t="s">
        <v>564</v>
      </c>
      <c r="AX43" s="82"/>
      <c r="AY43" s="81">
        <v>4129.6000000000013</v>
      </c>
      <c r="AZ43" s="81">
        <v>34144.400000000031</v>
      </c>
      <c r="BA43" s="81">
        <v>0</v>
      </c>
      <c r="BB43" s="81">
        <v>0</v>
      </c>
      <c r="BC43" s="81">
        <v>0</v>
      </c>
      <c r="BD43" s="81">
        <v>0</v>
      </c>
      <c r="BE43" s="81" t="s">
        <v>564</v>
      </c>
      <c r="BF43" s="82"/>
      <c r="BG43" s="81">
        <v>7.2709999999999999</v>
      </c>
      <c r="BH43" s="81">
        <v>0</v>
      </c>
      <c r="BI43" s="81">
        <v>14.1</v>
      </c>
      <c r="BJ43" s="81">
        <v>0</v>
      </c>
      <c r="BK43" s="81">
        <v>0</v>
      </c>
      <c r="BL43" s="81">
        <v>0</v>
      </c>
      <c r="BM43" s="82"/>
      <c r="BN43" s="81">
        <v>2</v>
      </c>
      <c r="BO43" s="81">
        <v>0</v>
      </c>
      <c r="BP43" s="81">
        <v>1</v>
      </c>
      <c r="BQ43" s="81">
        <v>0</v>
      </c>
      <c r="BR43" s="81">
        <v>0</v>
      </c>
      <c r="BS43" s="81">
        <v>0</v>
      </c>
      <c r="BT43"/>
      <c r="BU43" s="80">
        <v>21.370999999999999</v>
      </c>
      <c r="BV43" s="80">
        <v>0</v>
      </c>
      <c r="BW43" s="80">
        <v>0</v>
      </c>
      <c r="BX43" s="80">
        <v>0</v>
      </c>
      <c r="BY43" s="80">
        <v>0</v>
      </c>
      <c r="BZ43" s="80">
        <v>0</v>
      </c>
      <c r="CA43" s="80">
        <v>0</v>
      </c>
      <c r="CB43" s="80">
        <v>0</v>
      </c>
      <c r="CC43" s="80">
        <v>0</v>
      </c>
    </row>
    <row r="44" spans="1:81">
      <c r="A44" s="80" t="s">
        <v>1898</v>
      </c>
      <c r="B44" s="80">
        <v>323</v>
      </c>
      <c r="C44" s="80">
        <v>17</v>
      </c>
      <c r="D44" s="80">
        <v>19</v>
      </c>
      <c r="E44" s="80">
        <v>2020</v>
      </c>
      <c r="F44" s="80" t="s">
        <v>218</v>
      </c>
      <c r="G44" s="80" t="s">
        <v>1881</v>
      </c>
      <c r="H44" s="80" t="s">
        <v>1882</v>
      </c>
      <c r="I44" s="177"/>
      <c r="J44" s="81">
        <v>91.754834078335264</v>
      </c>
      <c r="K44" s="81">
        <v>1.887827431719546</v>
      </c>
      <c r="L44" s="81">
        <v>20.457471676355539</v>
      </c>
      <c r="M44" s="81">
        <v>37.667721647932034</v>
      </c>
      <c r="N44" s="81">
        <v>39.869053457241911</v>
      </c>
      <c r="O44" s="81">
        <v>34.357501202903158</v>
      </c>
      <c r="P44" s="81">
        <v>39.822352868881957</v>
      </c>
      <c r="Q44" s="81">
        <v>2.190069062391792</v>
      </c>
      <c r="R44" s="81">
        <v>0</v>
      </c>
      <c r="S44" s="81">
        <v>2.3111356865000001</v>
      </c>
      <c r="T44" s="82"/>
      <c r="U44" s="81">
        <v>3148293</v>
      </c>
      <c r="V44" s="81">
        <v>899</v>
      </c>
      <c r="W44" s="81">
        <v>359</v>
      </c>
      <c r="X44" s="81">
        <v>9180</v>
      </c>
      <c r="Y44" s="81">
        <v>17020</v>
      </c>
      <c r="Z44" s="81">
        <v>24551</v>
      </c>
      <c r="AA44" s="81">
        <v>8984</v>
      </c>
      <c r="AB44" s="81">
        <v>37143</v>
      </c>
      <c r="AC44" s="81">
        <v>0</v>
      </c>
      <c r="AD44" s="81">
        <v>2.3111356865000001</v>
      </c>
      <c r="AE44" s="82"/>
      <c r="AF44" s="81">
        <v>31973299.03685303</v>
      </c>
      <c r="AG44" s="81">
        <v>1517785.3925296718</v>
      </c>
      <c r="AH44" s="81">
        <v>5009529.8531569941</v>
      </c>
      <c r="AI44" s="81">
        <v>63063031.666661404</v>
      </c>
      <c r="AJ44" s="81">
        <v>58166252.394694619</v>
      </c>
      <c r="AK44" s="81"/>
      <c r="AL44" s="81"/>
      <c r="AM44" s="81">
        <v>4847574.1673370218</v>
      </c>
      <c r="AN44" s="81"/>
      <c r="AO44" s="81"/>
      <c r="AP44" s="82"/>
      <c r="AQ44" s="81">
        <v>961</v>
      </c>
      <c r="AR44" s="81">
        <v>810</v>
      </c>
      <c r="AS44" s="81">
        <v>0</v>
      </c>
      <c r="AT44" s="81">
        <v>0</v>
      </c>
      <c r="AU44" s="81">
        <v>0</v>
      </c>
      <c r="AV44" s="81">
        <v>0</v>
      </c>
      <c r="AW44" s="81">
        <v>0</v>
      </c>
      <c r="AX44" s="82"/>
      <c r="AY44" s="81">
        <v>4350.8000000000047</v>
      </c>
      <c r="AZ44" s="81">
        <v>37292.500000000022</v>
      </c>
      <c r="BA44" s="81">
        <v>0</v>
      </c>
      <c r="BB44" s="81">
        <v>0</v>
      </c>
      <c r="BC44" s="81">
        <v>0</v>
      </c>
      <c r="BD44" s="81">
        <v>0</v>
      </c>
      <c r="BE44" s="81">
        <v>0</v>
      </c>
      <c r="BF44" s="82"/>
      <c r="BG44" s="81">
        <v>6.1980000000000004</v>
      </c>
      <c r="BH44" s="81">
        <v>0</v>
      </c>
      <c r="BI44" s="81">
        <v>15.691000000000001</v>
      </c>
      <c r="BJ44" s="81">
        <v>0</v>
      </c>
      <c r="BK44" s="81">
        <v>0</v>
      </c>
      <c r="BL44" s="81">
        <v>0</v>
      </c>
      <c r="BM44" s="82"/>
      <c r="BN44" s="81">
        <v>2</v>
      </c>
      <c r="BO44" s="81">
        <v>0</v>
      </c>
      <c r="BP44" s="81">
        <v>1</v>
      </c>
      <c r="BQ44" s="81">
        <v>0</v>
      </c>
      <c r="BR44" s="81">
        <v>0</v>
      </c>
      <c r="BS44" s="81">
        <v>0</v>
      </c>
      <c r="BT44"/>
      <c r="BU44" s="80">
        <v>21.888999999999999</v>
      </c>
      <c r="BV44" s="80">
        <v>0</v>
      </c>
      <c r="BW44" s="80">
        <v>0</v>
      </c>
      <c r="BX44" s="80">
        <v>0</v>
      </c>
      <c r="BY44" s="80">
        <v>0</v>
      </c>
      <c r="BZ44" s="80">
        <v>0</v>
      </c>
      <c r="CA44" s="80">
        <v>0</v>
      </c>
      <c r="CB44" s="80">
        <v>0</v>
      </c>
      <c r="CC44" s="80">
        <v>0</v>
      </c>
    </row>
    <row r="45" spans="1:81">
      <c r="A45" s="80" t="s">
        <v>1899</v>
      </c>
      <c r="B45" s="80">
        <v>323</v>
      </c>
      <c r="C45" s="80">
        <v>18</v>
      </c>
      <c r="D45" s="80">
        <v>19</v>
      </c>
      <c r="E45" s="80">
        <v>2021</v>
      </c>
      <c r="F45" s="80" t="s">
        <v>75</v>
      </c>
      <c r="G45" s="174" t="s">
        <v>1881</v>
      </c>
      <c r="H45" s="80" t="s">
        <v>1882</v>
      </c>
      <c r="I45" s="177"/>
      <c r="J45" s="81">
        <v>88.22604654588585</v>
      </c>
      <c r="K45" s="81">
        <v>2.0541095308694755</v>
      </c>
      <c r="L45" s="81">
        <v>19.005465610567821</v>
      </c>
      <c r="M45" s="81">
        <v>41.335269734300418</v>
      </c>
      <c r="N45" s="81">
        <v>38.427316921735908</v>
      </c>
      <c r="O45" s="81">
        <v>33.023142633726465</v>
      </c>
      <c r="P45" s="81">
        <v>40.798540200142803</v>
      </c>
      <c r="Q45" s="81">
        <v>2.1824586657731202</v>
      </c>
      <c r="R45" s="81">
        <v>0</v>
      </c>
      <c r="S45" s="81">
        <v>2.6416897598999989</v>
      </c>
      <c r="T45" s="82"/>
      <c r="U45" s="81">
        <v>2933702</v>
      </c>
      <c r="V45" s="81">
        <v>899</v>
      </c>
      <c r="W45" s="81">
        <v>359</v>
      </c>
      <c r="X45" s="81">
        <v>9180</v>
      </c>
      <c r="Y45" s="81">
        <v>17037</v>
      </c>
      <c r="Z45" s="81">
        <v>24298</v>
      </c>
      <c r="AA45" s="81">
        <v>8976</v>
      </c>
      <c r="AB45" s="81">
        <v>36575</v>
      </c>
      <c r="AC45" s="81">
        <v>0</v>
      </c>
      <c r="AD45" s="81">
        <v>2.6416897598999989</v>
      </c>
      <c r="AE45" s="82"/>
      <c r="AF45" s="81">
        <v>29331971.033595897</v>
      </c>
      <c r="AG45" s="81">
        <v>1647018.5070053788</v>
      </c>
      <c r="AH45" s="81">
        <v>4084951.8149309405</v>
      </c>
      <c r="AI45" s="81">
        <v>68603258.62901032</v>
      </c>
      <c r="AJ45" s="81">
        <v>55830624.89412412</v>
      </c>
      <c r="AK45" s="81">
        <v>0</v>
      </c>
      <c r="AL45" s="81">
        <v>0</v>
      </c>
      <c r="AM45" s="81">
        <v>4800976.6965703918</v>
      </c>
      <c r="AN45" s="81">
        <v>0</v>
      </c>
      <c r="AO45" s="81">
        <v>0</v>
      </c>
      <c r="AP45" s="82"/>
      <c r="AQ45" s="81">
        <v>992</v>
      </c>
      <c r="AR45" s="81">
        <v>850</v>
      </c>
      <c r="AS45" s="81">
        <v>0</v>
      </c>
      <c r="AT45" s="81">
        <v>0</v>
      </c>
      <c r="AU45" s="81">
        <v>0</v>
      </c>
      <c r="AV45" s="81">
        <v>0</v>
      </c>
      <c r="AW45" s="81"/>
      <c r="AX45" s="82"/>
      <c r="AY45" s="81">
        <v>4536.1000000000049</v>
      </c>
      <c r="AZ45" s="81">
        <v>39142.80000000001</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1900</v>
      </c>
      <c r="B46" s="80">
        <v>323</v>
      </c>
      <c r="C46" s="80">
        <v>19</v>
      </c>
      <c r="D46" s="80">
        <v>19</v>
      </c>
      <c r="E46" s="80">
        <v>2022</v>
      </c>
      <c r="F46" s="80" t="s">
        <v>568</v>
      </c>
      <c r="G46" s="174" t="s">
        <v>1881</v>
      </c>
      <c r="H46" s="80" t="s">
        <v>1882</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1029</v>
      </c>
      <c r="AR46" s="81">
        <v>867</v>
      </c>
      <c r="AS46" s="81">
        <v>0</v>
      </c>
      <c r="AT46" s="81">
        <v>0</v>
      </c>
      <c r="AU46" s="81">
        <v>0</v>
      </c>
      <c r="AV46" s="81">
        <v>0</v>
      </c>
      <c r="AW46" s="81"/>
      <c r="AX46" s="82"/>
      <c r="AY46" s="81">
        <v>4785.400000000006</v>
      </c>
      <c r="AZ46" s="81">
        <v>70163.399999999849</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1901</v>
      </c>
      <c r="B47" s="80">
        <v>341</v>
      </c>
      <c r="C47" s="80">
        <v>1</v>
      </c>
      <c r="D47" s="80">
        <v>21</v>
      </c>
      <c r="E47" s="80">
        <v>1990</v>
      </c>
      <c r="F47" s="80" t="s">
        <v>562</v>
      </c>
      <c r="G47" s="80" t="s">
        <v>1902</v>
      </c>
      <c r="H47" s="80" t="s">
        <v>1903</v>
      </c>
      <c r="I47" s="177"/>
      <c r="J47" s="81">
        <v>207.72030535776182</v>
      </c>
      <c r="K47" s="81">
        <v>3.1394126019137429</v>
      </c>
      <c r="L47" s="81">
        <v>1.2420368525880401</v>
      </c>
      <c r="M47" s="81">
        <v>26.302023939901684</v>
      </c>
      <c r="N47" s="81">
        <v>34.514837867847433</v>
      </c>
      <c r="O47" s="81">
        <v>30.108553168853533</v>
      </c>
      <c r="P47" s="81">
        <v>42.794585098285467</v>
      </c>
      <c r="Q47" s="81">
        <v>2.6599159608585872</v>
      </c>
      <c r="R47" s="81">
        <v>76.502940546103872</v>
      </c>
      <c r="S47" s="81">
        <v>2.1348753267323874</v>
      </c>
      <c r="T47" s="82"/>
      <c r="U47" s="81">
        <v>9577432</v>
      </c>
      <c r="V47" s="81">
        <v>1078</v>
      </c>
      <c r="W47" s="81">
        <v>13</v>
      </c>
      <c r="X47" s="81">
        <v>11185</v>
      </c>
      <c r="Y47" s="81">
        <v>13090</v>
      </c>
      <c r="Z47" s="81">
        <v>12384</v>
      </c>
      <c r="AA47" s="81">
        <v>10391</v>
      </c>
      <c r="AB47" s="81">
        <v>43188</v>
      </c>
      <c r="AC47" s="81">
        <v>13250447</v>
      </c>
      <c r="AD47" s="81">
        <v>2.1348753267323874</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1904</v>
      </c>
      <c r="B48" s="80">
        <v>342</v>
      </c>
      <c r="C48" s="80">
        <v>2</v>
      </c>
      <c r="D48" s="80">
        <v>21</v>
      </c>
      <c r="E48" s="80">
        <v>2005</v>
      </c>
      <c r="F48" s="80" t="s">
        <v>565</v>
      </c>
      <c r="G48" s="80" t="s">
        <v>1902</v>
      </c>
      <c r="H48" s="80" t="s">
        <v>1903</v>
      </c>
      <c r="I48" s="177"/>
      <c r="J48" s="81">
        <v>120.73054613867966</v>
      </c>
      <c r="K48" s="81">
        <v>2.367479515989162</v>
      </c>
      <c r="L48" s="81">
        <v>9.1382243635446621</v>
      </c>
      <c r="M48" s="81">
        <v>39.743324936375842</v>
      </c>
      <c r="N48" s="81">
        <v>60.658474209429968</v>
      </c>
      <c r="O48" s="81">
        <v>47.587427262503667</v>
      </c>
      <c r="P48" s="81">
        <v>39.319119969319573</v>
      </c>
      <c r="Q48" s="81">
        <v>2.5254419408355777</v>
      </c>
      <c r="R48" s="81">
        <v>46.799304614321969</v>
      </c>
      <c r="S48" s="81">
        <v>7.5556871039999995</v>
      </c>
      <c r="T48" s="82"/>
      <c r="U48" s="81">
        <v>8001040</v>
      </c>
      <c r="V48" s="81">
        <v>1026</v>
      </c>
      <c r="W48" s="81">
        <v>109</v>
      </c>
      <c r="X48" s="81">
        <v>8455</v>
      </c>
      <c r="Y48" s="81">
        <v>16487</v>
      </c>
      <c r="Z48" s="81">
        <v>22650</v>
      </c>
      <c r="AA48" s="81">
        <v>7819</v>
      </c>
      <c r="AB48" s="81">
        <v>42866</v>
      </c>
      <c r="AC48" s="81">
        <v>8275488</v>
      </c>
      <c r="AD48" s="81">
        <v>7.5556871039999995</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1905</v>
      </c>
      <c r="B49" s="80">
        <v>343</v>
      </c>
      <c r="C49" s="80">
        <v>3</v>
      </c>
      <c r="D49" s="80">
        <v>21</v>
      </c>
      <c r="E49" s="80">
        <v>2006</v>
      </c>
      <c r="F49" s="80" t="s">
        <v>566</v>
      </c>
      <c r="G49" s="80" t="s">
        <v>1902</v>
      </c>
      <c r="H49" s="80" t="s">
        <v>1903</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1906</v>
      </c>
      <c r="B50" s="80">
        <v>344</v>
      </c>
      <c r="C50" s="80">
        <v>4</v>
      </c>
      <c r="D50" s="80">
        <v>21</v>
      </c>
      <c r="E50" s="80">
        <v>2007</v>
      </c>
      <c r="F50" s="80" t="s">
        <v>567</v>
      </c>
      <c r="G50" s="80" t="s">
        <v>1902</v>
      </c>
      <c r="H50" s="80" t="s">
        <v>1903</v>
      </c>
      <c r="I50" s="177"/>
      <c r="J50" s="81">
        <v>104.17341126129359</v>
      </c>
      <c r="K50" s="81">
        <v>2.1819182867766895</v>
      </c>
      <c r="L50" s="81">
        <v>9.6334149263147406</v>
      </c>
      <c r="M50" s="81">
        <v>43.676129115945933</v>
      </c>
      <c r="N50" s="81">
        <v>57.860322677049687</v>
      </c>
      <c r="O50" s="81">
        <v>46.005257011575857</v>
      </c>
      <c r="P50" s="81">
        <v>38.503020634323896</v>
      </c>
      <c r="Q50" s="81">
        <v>2.6252789985814253</v>
      </c>
      <c r="R50" s="81">
        <v>40.709593879543988</v>
      </c>
      <c r="S50" s="81">
        <v>7.7263637999999997</v>
      </c>
      <c r="T50" s="82"/>
      <c r="U50" s="81">
        <v>7473500</v>
      </c>
      <c r="V50" s="81">
        <v>958</v>
      </c>
      <c r="W50" s="81">
        <v>125</v>
      </c>
      <c r="X50" s="81">
        <v>11178</v>
      </c>
      <c r="Y50" s="81">
        <v>16704</v>
      </c>
      <c r="Z50" s="81">
        <v>22763</v>
      </c>
      <c r="AA50" s="81">
        <v>7540</v>
      </c>
      <c r="AB50" s="81">
        <v>42204</v>
      </c>
      <c r="AC50" s="81">
        <v>7405196.5</v>
      </c>
      <c r="AD50" s="81">
        <v>7.7263637999999997</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1907</v>
      </c>
      <c r="B51" s="80">
        <v>345</v>
      </c>
      <c r="C51" s="80">
        <v>5</v>
      </c>
      <c r="D51" s="80">
        <v>21</v>
      </c>
      <c r="E51" s="80">
        <v>2008</v>
      </c>
      <c r="F51" s="80" t="s">
        <v>84</v>
      </c>
      <c r="G51" s="80" t="s">
        <v>1902</v>
      </c>
      <c r="H51" s="80" t="s">
        <v>1903</v>
      </c>
      <c r="I51" s="177"/>
      <c r="J51" s="81">
        <v>77.280560106006078</v>
      </c>
      <c r="K51" s="81">
        <v>1.6151268314724563</v>
      </c>
      <c r="L51" s="81">
        <v>8.2628463676308908</v>
      </c>
      <c r="M51" s="81">
        <v>47.712237453268401</v>
      </c>
      <c r="N51" s="81">
        <v>57.776141652054918</v>
      </c>
      <c r="O51" s="81">
        <v>44.550741004134601</v>
      </c>
      <c r="P51" s="81">
        <v>37.668535064653376</v>
      </c>
      <c r="Q51" s="81">
        <v>2.5615401798640938</v>
      </c>
      <c r="R51" s="81">
        <v>38.141187330488634</v>
      </c>
      <c r="S51" s="81">
        <v>2.190106611</v>
      </c>
      <c r="T51" s="82"/>
      <c r="U51" s="81">
        <v>6286536</v>
      </c>
      <c r="V51" s="81">
        <v>958</v>
      </c>
      <c r="W51" s="81">
        <v>125</v>
      </c>
      <c r="X51" s="81">
        <v>11178</v>
      </c>
      <c r="Y51" s="81">
        <v>16756</v>
      </c>
      <c r="Z51" s="81">
        <v>22817</v>
      </c>
      <c r="AA51" s="81">
        <v>7385</v>
      </c>
      <c r="AB51" s="81">
        <v>41856</v>
      </c>
      <c r="AC51" s="81">
        <v>7204345.5</v>
      </c>
      <c r="AD51" s="81">
        <v>2.190106611</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1908</v>
      </c>
      <c r="B52" s="80">
        <v>346</v>
      </c>
      <c r="C52" s="80">
        <v>6</v>
      </c>
      <c r="D52" s="80">
        <v>21</v>
      </c>
      <c r="E52" s="80">
        <v>2009</v>
      </c>
      <c r="F52" s="80" t="s">
        <v>85</v>
      </c>
      <c r="G52" s="80" t="s">
        <v>1902</v>
      </c>
      <c r="H52" s="80" t="s">
        <v>1903</v>
      </c>
      <c r="I52" s="177"/>
      <c r="J52" s="81">
        <v>56.835860013829539</v>
      </c>
      <c r="K52" s="81">
        <v>1.8215457221087497</v>
      </c>
      <c r="L52" s="81">
        <v>18.729994924871367</v>
      </c>
      <c r="M52" s="81">
        <v>55.020344704100403</v>
      </c>
      <c r="N52" s="81">
        <v>57.700736065269822</v>
      </c>
      <c r="O52" s="81">
        <v>45.372684102026533</v>
      </c>
      <c r="P52" s="81">
        <v>35.946785515071866</v>
      </c>
      <c r="Q52" s="81">
        <v>2.4247394688209019</v>
      </c>
      <c r="R52" s="81">
        <v>34.783227915396978</v>
      </c>
      <c r="S52" s="81">
        <v>3.4653577860000002</v>
      </c>
      <c r="T52" s="82"/>
      <c r="U52" s="81">
        <v>4848155</v>
      </c>
      <c r="V52" s="81">
        <v>920</v>
      </c>
      <c r="W52" s="81">
        <v>496</v>
      </c>
      <c r="X52" s="81">
        <v>13133</v>
      </c>
      <c r="Y52" s="81">
        <v>16809</v>
      </c>
      <c r="Z52" s="81">
        <v>22937</v>
      </c>
      <c r="AA52" s="81">
        <v>7235</v>
      </c>
      <c r="AB52" s="81">
        <v>41592</v>
      </c>
      <c r="AC52" s="81">
        <v>6409633</v>
      </c>
      <c r="AD52" s="81">
        <v>3.4653577860000002</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37.531999999999996</v>
      </c>
      <c r="BJ52" s="81">
        <v>0</v>
      </c>
      <c r="BK52" s="81">
        <v>6.49</v>
      </c>
      <c r="BL52" s="81">
        <v>0</v>
      </c>
      <c r="BM52" s="82"/>
      <c r="BN52" s="81">
        <v>0</v>
      </c>
      <c r="BO52" s="81">
        <v>0</v>
      </c>
      <c r="BP52" s="81">
        <v>3</v>
      </c>
      <c r="BQ52" s="81">
        <v>0</v>
      </c>
      <c r="BR52" s="81">
        <v>1</v>
      </c>
      <c r="BS52" s="81">
        <v>0</v>
      </c>
      <c r="BT52"/>
      <c r="BU52" s="80"/>
      <c r="BV52" s="80"/>
      <c r="BW52" s="80"/>
      <c r="BX52" s="80"/>
      <c r="BY52" s="80"/>
      <c r="BZ52" s="80"/>
      <c r="CA52" s="80"/>
      <c r="CB52" s="80"/>
      <c r="CC52" s="80"/>
    </row>
    <row r="53" spans="1:81">
      <c r="A53" s="80" t="s">
        <v>1909</v>
      </c>
      <c r="B53" s="80">
        <v>347</v>
      </c>
      <c r="C53" s="80">
        <v>7</v>
      </c>
      <c r="D53" s="80">
        <v>21</v>
      </c>
      <c r="E53" s="80">
        <v>2010</v>
      </c>
      <c r="F53" s="80" t="s">
        <v>86</v>
      </c>
      <c r="G53" s="80" t="s">
        <v>1902</v>
      </c>
      <c r="H53" s="80" t="s">
        <v>1903</v>
      </c>
      <c r="I53" s="177"/>
      <c r="J53" s="81">
        <v>52.557712159307556</v>
      </c>
      <c r="K53" s="81">
        <v>1.7816725998390057</v>
      </c>
      <c r="L53" s="81">
        <v>16.024865959049166</v>
      </c>
      <c r="M53" s="81">
        <v>51.40112832701864</v>
      </c>
      <c r="N53" s="81">
        <v>48.082545979900587</v>
      </c>
      <c r="O53" s="81">
        <v>45.345937990981369</v>
      </c>
      <c r="P53" s="81">
        <v>36.306974363088955</v>
      </c>
      <c r="Q53" s="81">
        <v>2.5105543130258745</v>
      </c>
      <c r="R53" s="81">
        <v>44.381467375614108</v>
      </c>
      <c r="S53" s="81">
        <v>2.8853559011200001</v>
      </c>
      <c r="T53" s="82"/>
      <c r="U53" s="81">
        <v>5222435</v>
      </c>
      <c r="V53" s="81">
        <v>920</v>
      </c>
      <c r="W53" s="81">
        <v>496</v>
      </c>
      <c r="X53" s="81">
        <v>13133</v>
      </c>
      <c r="Y53" s="81">
        <v>16840</v>
      </c>
      <c r="Z53" s="81">
        <v>23030</v>
      </c>
      <c r="AA53" s="81">
        <v>7125</v>
      </c>
      <c r="AB53" s="81">
        <v>41264</v>
      </c>
      <c r="AC53" s="81">
        <v>7750272</v>
      </c>
      <c r="AD53" s="81">
        <v>2.8853559011200001</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41.103999999999999</v>
      </c>
      <c r="BJ53" s="81">
        <v>0</v>
      </c>
      <c r="BK53" s="81">
        <v>7.28</v>
      </c>
      <c r="BL53" s="81">
        <v>0</v>
      </c>
      <c r="BM53" s="82"/>
      <c r="BN53" s="81">
        <v>0</v>
      </c>
      <c r="BO53" s="81">
        <v>0</v>
      </c>
      <c r="BP53" s="81">
        <v>3</v>
      </c>
      <c r="BQ53" s="81">
        <v>0</v>
      </c>
      <c r="BR53" s="81">
        <v>1</v>
      </c>
      <c r="BS53" s="81">
        <v>0</v>
      </c>
      <c r="BT53"/>
      <c r="BU53" s="80">
        <v>48.384</v>
      </c>
      <c r="BV53" s="80">
        <v>0</v>
      </c>
      <c r="BW53" s="80">
        <v>0</v>
      </c>
      <c r="BX53" s="80">
        <v>0</v>
      </c>
      <c r="BY53" s="80">
        <v>0</v>
      </c>
      <c r="BZ53" s="80">
        <v>0</v>
      </c>
      <c r="CA53" s="80">
        <v>0</v>
      </c>
      <c r="CB53" s="80">
        <v>0</v>
      </c>
      <c r="CC53" s="80">
        <v>0</v>
      </c>
    </row>
    <row r="54" spans="1:81">
      <c r="A54" s="80" t="s">
        <v>1910</v>
      </c>
      <c r="B54" s="80">
        <v>348</v>
      </c>
      <c r="C54" s="80">
        <v>8</v>
      </c>
      <c r="D54" s="80">
        <v>21</v>
      </c>
      <c r="E54" s="80">
        <v>2011</v>
      </c>
      <c r="F54" s="80" t="s">
        <v>87</v>
      </c>
      <c r="G54" s="80" t="s">
        <v>1902</v>
      </c>
      <c r="H54" s="80" t="s">
        <v>1903</v>
      </c>
      <c r="I54" s="177"/>
      <c r="J54" s="81">
        <v>63.949196452600475</v>
      </c>
      <c r="K54" s="81">
        <v>2.5380597268260767</v>
      </c>
      <c r="L54" s="81">
        <v>22.220718005248489</v>
      </c>
      <c r="M54" s="81">
        <v>70.265538903576612</v>
      </c>
      <c r="N54" s="81">
        <v>72.742701696928194</v>
      </c>
      <c r="O54" s="81">
        <v>44.674667790143189</v>
      </c>
      <c r="P54" s="81">
        <v>34.55507860711969</v>
      </c>
      <c r="Q54" s="81">
        <v>2.8753459537732224</v>
      </c>
      <c r="R54" s="81">
        <v>37.606460530578325</v>
      </c>
      <c r="S54" s="81">
        <v>5.7151902138600006</v>
      </c>
      <c r="T54" s="82"/>
      <c r="U54" s="81">
        <v>5014961</v>
      </c>
      <c r="V54" s="81">
        <v>920</v>
      </c>
      <c r="W54" s="81">
        <v>496</v>
      </c>
      <c r="X54" s="81">
        <v>13133</v>
      </c>
      <c r="Y54" s="81">
        <v>16892</v>
      </c>
      <c r="Z54" s="81">
        <v>23182</v>
      </c>
      <c r="AA54" s="81">
        <v>6983</v>
      </c>
      <c r="AB54" s="81">
        <v>40972</v>
      </c>
      <c r="AC54" s="81">
        <v>6556301</v>
      </c>
      <c r="AD54" s="81">
        <v>5.7151902138600006</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41.5</v>
      </c>
      <c r="BJ54" s="81">
        <v>0</v>
      </c>
      <c r="BK54" s="81">
        <v>6.4050000000000002</v>
      </c>
      <c r="BL54" s="81">
        <v>0</v>
      </c>
      <c r="BM54" s="82"/>
      <c r="BN54" s="81">
        <v>0</v>
      </c>
      <c r="BO54" s="81">
        <v>0</v>
      </c>
      <c r="BP54" s="81">
        <v>3</v>
      </c>
      <c r="BQ54" s="81">
        <v>0</v>
      </c>
      <c r="BR54" s="81">
        <v>1</v>
      </c>
      <c r="BS54" s="81">
        <v>0</v>
      </c>
      <c r="BT54"/>
      <c r="BU54" s="80">
        <v>47.905000000000001</v>
      </c>
      <c r="BV54" s="80">
        <v>0</v>
      </c>
      <c r="BW54" s="80">
        <v>0</v>
      </c>
      <c r="BX54" s="80">
        <v>0</v>
      </c>
      <c r="BY54" s="80">
        <v>0</v>
      </c>
      <c r="BZ54" s="80">
        <v>0</v>
      </c>
      <c r="CA54" s="80">
        <v>0</v>
      </c>
      <c r="CB54" s="80">
        <v>0</v>
      </c>
      <c r="CC54" s="80">
        <v>0</v>
      </c>
    </row>
    <row r="55" spans="1:81">
      <c r="A55" s="80" t="s">
        <v>1911</v>
      </c>
      <c r="B55" s="80">
        <v>349</v>
      </c>
      <c r="C55" s="80">
        <v>9</v>
      </c>
      <c r="D55" s="80">
        <v>21</v>
      </c>
      <c r="E55" s="80">
        <v>2012</v>
      </c>
      <c r="F55" s="80" t="s">
        <v>88</v>
      </c>
      <c r="G55" s="80" t="s">
        <v>1902</v>
      </c>
      <c r="H55" s="80" t="s">
        <v>1903</v>
      </c>
      <c r="I55" s="177"/>
      <c r="J55" s="81">
        <v>69.96298943233495</v>
      </c>
      <c r="K55" s="81">
        <v>2.6000747472117984</v>
      </c>
      <c r="L55" s="81">
        <v>22.208728784950829</v>
      </c>
      <c r="M55" s="81">
        <v>81.703505749734006</v>
      </c>
      <c r="N55" s="81">
        <v>88.160998013759027</v>
      </c>
      <c r="O55" s="81">
        <v>44.783897204452558</v>
      </c>
      <c r="P55" s="81">
        <v>34.139560721610337</v>
      </c>
      <c r="Q55" s="81">
        <v>3.1120238636930591</v>
      </c>
      <c r="R55" s="81">
        <v>45.627604800357794</v>
      </c>
      <c r="S55" s="81">
        <v>5.5830682824999993</v>
      </c>
      <c r="T55" s="82"/>
      <c r="U55" s="81">
        <v>5014372</v>
      </c>
      <c r="V55" s="81">
        <v>920</v>
      </c>
      <c r="W55" s="81">
        <v>496</v>
      </c>
      <c r="X55" s="81">
        <v>13133</v>
      </c>
      <c r="Y55" s="81">
        <v>17099</v>
      </c>
      <c r="Z55" s="81">
        <v>23423</v>
      </c>
      <c r="AA55" s="81">
        <v>6860</v>
      </c>
      <c r="AB55" s="81">
        <v>40815</v>
      </c>
      <c r="AC55" s="81">
        <v>7748672</v>
      </c>
      <c r="AD55" s="81">
        <v>5.5830682824999993</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55.191000000000003</v>
      </c>
      <c r="BJ55" s="81">
        <v>0</v>
      </c>
      <c r="BK55" s="81">
        <v>8.4410000000000007</v>
      </c>
      <c r="BL55" s="81">
        <v>0</v>
      </c>
      <c r="BM55" s="82"/>
      <c r="BN55" s="81">
        <v>0</v>
      </c>
      <c r="BO55" s="81">
        <v>0</v>
      </c>
      <c r="BP55" s="81">
        <v>4</v>
      </c>
      <c r="BQ55" s="81">
        <v>0</v>
      </c>
      <c r="BR55" s="81">
        <v>1</v>
      </c>
      <c r="BS55" s="81">
        <v>0</v>
      </c>
      <c r="BT55"/>
      <c r="BU55" s="80">
        <v>63.631999999999998</v>
      </c>
      <c r="BV55" s="80">
        <v>0</v>
      </c>
      <c r="BW55" s="80">
        <v>0</v>
      </c>
      <c r="BX55" s="80">
        <v>0</v>
      </c>
      <c r="BY55" s="80">
        <v>0</v>
      </c>
      <c r="BZ55" s="80">
        <v>0</v>
      </c>
      <c r="CA55" s="80">
        <v>0</v>
      </c>
      <c r="CB55" s="80">
        <v>0</v>
      </c>
      <c r="CC55" s="80">
        <v>0</v>
      </c>
    </row>
    <row r="56" spans="1:81">
      <c r="A56" s="80" t="s">
        <v>1912</v>
      </c>
      <c r="B56" s="80">
        <v>350</v>
      </c>
      <c r="C56" s="80">
        <v>10</v>
      </c>
      <c r="D56" s="80">
        <v>21</v>
      </c>
      <c r="E56" s="80">
        <v>2013</v>
      </c>
      <c r="F56" s="80" t="s">
        <v>89</v>
      </c>
      <c r="G56" s="80" t="s">
        <v>1902</v>
      </c>
      <c r="H56" s="80" t="s">
        <v>1903</v>
      </c>
      <c r="I56" s="177"/>
      <c r="J56" s="81">
        <v>67.872482745651837</v>
      </c>
      <c r="K56" s="81">
        <v>2.2041499112390994</v>
      </c>
      <c r="L56" s="81">
        <v>19.931948071510437</v>
      </c>
      <c r="M56" s="81">
        <v>76.50352316755702</v>
      </c>
      <c r="N56" s="81">
        <v>88.568281361077865</v>
      </c>
      <c r="O56" s="81">
        <v>43.3493620804228</v>
      </c>
      <c r="P56" s="81">
        <v>33.723700272220164</v>
      </c>
      <c r="Q56" s="81">
        <v>3.1344738573613182</v>
      </c>
      <c r="R56" s="81">
        <v>45.57918208420228</v>
      </c>
      <c r="S56" s="81">
        <v>2.9966033678399997</v>
      </c>
      <c r="T56" s="82"/>
      <c r="U56" s="81">
        <v>4847171</v>
      </c>
      <c r="V56" s="81">
        <v>920</v>
      </c>
      <c r="W56" s="81">
        <v>496</v>
      </c>
      <c r="X56" s="81">
        <v>13133</v>
      </c>
      <c r="Y56" s="81">
        <v>17064</v>
      </c>
      <c r="Z56" s="81">
        <v>23685</v>
      </c>
      <c r="AA56" s="81">
        <v>6751</v>
      </c>
      <c r="AB56" s="81">
        <v>40520</v>
      </c>
      <c r="AC56" s="81">
        <v>7555743.5</v>
      </c>
      <c r="AD56" s="81">
        <v>2.9966033678399997</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63.779000000000003</v>
      </c>
      <c r="BJ56" s="81">
        <v>0</v>
      </c>
      <c r="BK56" s="81">
        <v>9.9420000000000002</v>
      </c>
      <c r="BL56" s="81">
        <v>0</v>
      </c>
      <c r="BM56" s="82"/>
      <c r="BN56" s="81">
        <v>0</v>
      </c>
      <c r="BO56" s="81">
        <v>0</v>
      </c>
      <c r="BP56" s="81">
        <v>4</v>
      </c>
      <c r="BQ56" s="81">
        <v>0</v>
      </c>
      <c r="BR56" s="81">
        <v>1</v>
      </c>
      <c r="BS56" s="81">
        <v>0</v>
      </c>
      <c r="BT56"/>
      <c r="BU56" s="80">
        <v>73.721000000000004</v>
      </c>
      <c r="BV56" s="80">
        <v>0</v>
      </c>
      <c r="BW56" s="80">
        <v>0</v>
      </c>
      <c r="BX56" s="80">
        <v>0</v>
      </c>
      <c r="BY56" s="80">
        <v>0</v>
      </c>
      <c r="BZ56" s="80">
        <v>0</v>
      </c>
      <c r="CA56" s="80">
        <v>0</v>
      </c>
      <c r="CB56" s="80">
        <v>0</v>
      </c>
      <c r="CC56" s="80">
        <v>0</v>
      </c>
    </row>
    <row r="57" spans="1:81">
      <c r="A57" s="80" t="s">
        <v>1913</v>
      </c>
      <c r="B57" s="80">
        <v>351</v>
      </c>
      <c r="C57" s="80">
        <v>11</v>
      </c>
      <c r="D57" s="80">
        <v>21</v>
      </c>
      <c r="E57" s="80">
        <v>2014</v>
      </c>
      <c r="F57" s="80" t="s">
        <v>90</v>
      </c>
      <c r="G57" s="80" t="s">
        <v>1902</v>
      </c>
      <c r="H57" s="80" t="s">
        <v>1903</v>
      </c>
      <c r="I57" s="177"/>
      <c r="J57" s="81">
        <v>66.262645360429971</v>
      </c>
      <c r="K57" s="81">
        <v>1.9651604702775582</v>
      </c>
      <c r="L57" s="81">
        <v>21.413830025039054</v>
      </c>
      <c r="M57" s="81">
        <v>81.055108635626652</v>
      </c>
      <c r="N57" s="81">
        <v>79.09392868632861</v>
      </c>
      <c r="O57" s="81">
        <v>41.421633445783904</v>
      </c>
      <c r="P57" s="81">
        <v>33.562669984384883</v>
      </c>
      <c r="Q57" s="81">
        <v>2.9765106915057422</v>
      </c>
      <c r="R57" s="81">
        <v>44.035319746202298</v>
      </c>
      <c r="S57" s="81">
        <v>5.4264207513600002</v>
      </c>
      <c r="T57" s="82"/>
      <c r="U57" s="81">
        <v>4903246</v>
      </c>
      <c r="V57" s="81">
        <v>692</v>
      </c>
      <c r="W57" s="81">
        <v>483</v>
      </c>
      <c r="X57" s="81">
        <v>12978</v>
      </c>
      <c r="Y57" s="81">
        <v>17096</v>
      </c>
      <c r="Z57" s="81">
        <v>23836</v>
      </c>
      <c r="AA57" s="81">
        <v>6684</v>
      </c>
      <c r="AB57" s="81">
        <v>40104</v>
      </c>
      <c r="AC57" s="81">
        <v>7322768</v>
      </c>
      <c r="AD57" s="81">
        <v>5.4264207513600002</v>
      </c>
      <c r="AE57" s="82"/>
      <c r="AF57" s="81">
        <v>57271799.735072918</v>
      </c>
      <c r="AG57" s="81">
        <v>1400054.719064014</v>
      </c>
      <c r="AH57" s="81">
        <v>4839633.2046993589</v>
      </c>
      <c r="AI57" s="81">
        <v>83431928.484716177</v>
      </c>
      <c r="AJ57" s="81">
        <v>100510941.63887405</v>
      </c>
      <c r="AK57" s="81">
        <v>0</v>
      </c>
      <c r="AL57" s="81">
        <v>0</v>
      </c>
      <c r="AM57" s="81">
        <v>5505679.9173069419</v>
      </c>
      <c r="AN57" s="81">
        <v>0</v>
      </c>
      <c r="AO57" s="81">
        <v>0</v>
      </c>
      <c r="AP57" s="82"/>
      <c r="AQ57" s="81">
        <v>649</v>
      </c>
      <c r="AR57" s="81">
        <v>193</v>
      </c>
      <c r="AS57" s="81">
        <v>0</v>
      </c>
      <c r="AT57" s="81">
        <v>0</v>
      </c>
      <c r="AU57" s="81">
        <v>0</v>
      </c>
      <c r="AV57" s="81">
        <v>0</v>
      </c>
      <c r="AW57" s="81" t="s">
        <v>564</v>
      </c>
      <c r="AX57" s="82"/>
      <c r="AY57" s="81">
        <v>2932.74</v>
      </c>
      <c r="AZ57" s="81">
        <v>36206.9</v>
      </c>
      <c r="BA57" s="81">
        <v>0</v>
      </c>
      <c r="BB57" s="81">
        <v>0</v>
      </c>
      <c r="BC57" s="81">
        <v>0</v>
      </c>
      <c r="BD57" s="81">
        <v>0</v>
      </c>
      <c r="BE57" s="81" t="s">
        <v>564</v>
      </c>
      <c r="BF57" s="82"/>
      <c r="BG57" s="81">
        <v>0</v>
      </c>
      <c r="BH57" s="81">
        <v>0</v>
      </c>
      <c r="BI57" s="81">
        <v>63.348999999999997</v>
      </c>
      <c r="BJ57" s="81">
        <v>0</v>
      </c>
      <c r="BK57" s="81">
        <v>9.9350000000000005</v>
      </c>
      <c r="BL57" s="81">
        <v>0</v>
      </c>
      <c r="BM57" s="82"/>
      <c r="BN57" s="81">
        <v>0</v>
      </c>
      <c r="BO57" s="81">
        <v>0</v>
      </c>
      <c r="BP57" s="81">
        <v>4</v>
      </c>
      <c r="BQ57" s="81">
        <v>0</v>
      </c>
      <c r="BR57" s="81">
        <v>1</v>
      </c>
      <c r="BS57" s="81">
        <v>0</v>
      </c>
      <c r="BT57"/>
      <c r="BU57" s="80">
        <v>73.284000000000006</v>
      </c>
      <c r="BV57" s="80">
        <v>0</v>
      </c>
      <c r="BW57" s="80">
        <v>0</v>
      </c>
      <c r="BX57" s="80">
        <v>0</v>
      </c>
      <c r="BY57" s="80">
        <v>0</v>
      </c>
      <c r="BZ57" s="80">
        <v>0</v>
      </c>
      <c r="CA57" s="80">
        <v>0</v>
      </c>
      <c r="CB57" s="80">
        <v>0</v>
      </c>
      <c r="CC57" s="80">
        <v>0</v>
      </c>
    </row>
    <row r="58" spans="1:81">
      <c r="A58" s="80" t="s">
        <v>1914</v>
      </c>
      <c r="B58" s="80">
        <v>352</v>
      </c>
      <c r="C58" s="80">
        <v>12</v>
      </c>
      <c r="D58" s="80">
        <v>21</v>
      </c>
      <c r="E58" s="80">
        <v>2015</v>
      </c>
      <c r="F58" s="80" t="s">
        <v>91</v>
      </c>
      <c r="G58" s="80" t="s">
        <v>1902</v>
      </c>
      <c r="H58" s="80" t="s">
        <v>1903</v>
      </c>
      <c r="I58" s="177"/>
      <c r="J58" s="81">
        <v>67.618350768092512</v>
      </c>
      <c r="K58" s="81">
        <v>1.7540594415260136</v>
      </c>
      <c r="L58" s="81">
        <v>20.680023146686523</v>
      </c>
      <c r="M58" s="81">
        <v>73.799515268753197</v>
      </c>
      <c r="N58" s="81">
        <v>70.446324720561691</v>
      </c>
      <c r="O58" s="81">
        <v>41.182982893757178</v>
      </c>
      <c r="P58" s="81">
        <v>33.307661087141177</v>
      </c>
      <c r="Q58" s="81">
        <v>2.8781087148834716</v>
      </c>
      <c r="R58" s="81">
        <v>43.546767654940957</v>
      </c>
      <c r="S58" s="81">
        <v>7.0863352102400006</v>
      </c>
      <c r="T58" s="82"/>
      <c r="U58" s="81">
        <v>5140627</v>
      </c>
      <c r="V58" s="81">
        <v>692</v>
      </c>
      <c r="W58" s="81">
        <v>483</v>
      </c>
      <c r="X58" s="81">
        <v>12978</v>
      </c>
      <c r="Y58" s="81">
        <v>17142</v>
      </c>
      <c r="Z58" s="81">
        <v>23927</v>
      </c>
      <c r="AA58" s="81">
        <v>6628</v>
      </c>
      <c r="AB58" s="81">
        <v>39612</v>
      </c>
      <c r="AC58" s="81">
        <v>7459683</v>
      </c>
      <c r="AD58" s="81">
        <v>7.0863352102400006</v>
      </c>
      <c r="AE58" s="82"/>
      <c r="AF58" s="81">
        <v>60294953.14278052</v>
      </c>
      <c r="AG58" s="81">
        <v>1187242.7461320902</v>
      </c>
      <c r="AH58" s="81">
        <v>3786291.6463934653</v>
      </c>
      <c r="AI58" s="81">
        <v>79326410.415135026</v>
      </c>
      <c r="AJ58" s="81">
        <v>90572676.247530252</v>
      </c>
      <c r="AK58" s="81">
        <v>0</v>
      </c>
      <c r="AL58" s="81">
        <v>0</v>
      </c>
      <c r="AM58" s="81">
        <v>5428658.4339096267</v>
      </c>
      <c r="AN58" s="81">
        <v>0</v>
      </c>
      <c r="AO58" s="81">
        <v>0</v>
      </c>
      <c r="AP58" s="82"/>
      <c r="AQ58" s="81">
        <v>698</v>
      </c>
      <c r="AR58" s="81">
        <v>258</v>
      </c>
      <c r="AS58" s="81">
        <v>0</v>
      </c>
      <c r="AT58" s="81">
        <v>0</v>
      </c>
      <c r="AU58" s="81">
        <v>0</v>
      </c>
      <c r="AV58" s="81">
        <v>0</v>
      </c>
      <c r="AW58" s="81" t="s">
        <v>564</v>
      </c>
      <c r="AX58" s="82"/>
      <c r="AY58" s="81">
        <v>3229.855</v>
      </c>
      <c r="AZ58" s="81">
        <v>39497.4</v>
      </c>
      <c r="BA58" s="81">
        <v>0</v>
      </c>
      <c r="BB58" s="81">
        <v>0</v>
      </c>
      <c r="BC58" s="81">
        <v>0</v>
      </c>
      <c r="BD58" s="81">
        <v>0</v>
      </c>
      <c r="BE58" s="81" t="s">
        <v>564</v>
      </c>
      <c r="BF58" s="82"/>
      <c r="BG58" s="81">
        <v>0</v>
      </c>
      <c r="BH58" s="81">
        <v>0</v>
      </c>
      <c r="BI58" s="81">
        <v>59.246000000000002</v>
      </c>
      <c r="BJ58" s="81">
        <v>0</v>
      </c>
      <c r="BK58" s="81">
        <v>9.5660000000000007</v>
      </c>
      <c r="BL58" s="81">
        <v>0</v>
      </c>
      <c r="BM58" s="82"/>
      <c r="BN58" s="81">
        <v>0</v>
      </c>
      <c r="BO58" s="81">
        <v>0</v>
      </c>
      <c r="BP58" s="81">
        <v>4</v>
      </c>
      <c r="BQ58" s="81">
        <v>0</v>
      </c>
      <c r="BR58" s="81">
        <v>1</v>
      </c>
      <c r="BS58" s="81">
        <v>0</v>
      </c>
      <c r="BT58"/>
      <c r="BU58" s="80">
        <v>68.811999999999998</v>
      </c>
      <c r="BV58" s="80">
        <v>0</v>
      </c>
      <c r="BW58" s="80">
        <v>0</v>
      </c>
      <c r="BX58" s="80">
        <v>0</v>
      </c>
      <c r="BY58" s="80">
        <v>0</v>
      </c>
      <c r="BZ58" s="80">
        <v>0</v>
      </c>
      <c r="CA58" s="80">
        <v>0</v>
      </c>
      <c r="CB58" s="80">
        <v>0</v>
      </c>
      <c r="CC58" s="80">
        <v>0</v>
      </c>
    </row>
    <row r="59" spans="1:81">
      <c r="A59" s="80" t="s">
        <v>1915</v>
      </c>
      <c r="B59" s="80">
        <v>353</v>
      </c>
      <c r="C59" s="80">
        <v>13</v>
      </c>
      <c r="D59" s="80">
        <v>21</v>
      </c>
      <c r="E59" s="80">
        <v>2016</v>
      </c>
      <c r="F59" s="80" t="s">
        <v>92</v>
      </c>
      <c r="G59" s="80" t="s">
        <v>1902</v>
      </c>
      <c r="H59" s="80" t="s">
        <v>1903</v>
      </c>
      <c r="I59" s="177"/>
      <c r="J59" s="81">
        <v>56.901825438953857</v>
      </c>
      <c r="K59" s="81">
        <v>1.6639258748198653</v>
      </c>
      <c r="L59" s="81">
        <v>22.311292483975116</v>
      </c>
      <c r="M59" s="81">
        <v>52.539707258502702</v>
      </c>
      <c r="N59" s="81">
        <v>58.935534996130436</v>
      </c>
      <c r="O59" s="81">
        <v>40.762793242605021</v>
      </c>
      <c r="P59" s="81">
        <v>32.4319689098553</v>
      </c>
      <c r="Q59" s="81">
        <v>2.7624186092645808</v>
      </c>
      <c r="R59" s="81">
        <v>34.951198710450107</v>
      </c>
      <c r="S59" s="81">
        <v>5.0795787430499999</v>
      </c>
      <c r="T59" s="82"/>
      <c r="U59" s="81">
        <v>5105327</v>
      </c>
      <c r="V59" s="81">
        <v>692</v>
      </c>
      <c r="W59" s="81">
        <v>483</v>
      </c>
      <c r="X59" s="81">
        <v>12978</v>
      </c>
      <c r="Y59" s="81">
        <v>17166</v>
      </c>
      <c r="Z59" s="81">
        <v>23974</v>
      </c>
      <c r="AA59" s="81">
        <v>6675</v>
      </c>
      <c r="AB59" s="81">
        <v>39110</v>
      </c>
      <c r="AC59" s="81">
        <v>5969320.6983177382</v>
      </c>
      <c r="AD59" s="81">
        <v>5.0795787430499999</v>
      </c>
      <c r="AE59" s="82"/>
      <c r="AF59" s="81">
        <v>56412636.06277927</v>
      </c>
      <c r="AG59" s="81">
        <v>1183548.812346295</v>
      </c>
      <c r="AH59" s="81">
        <v>3522692.9586473401</v>
      </c>
      <c r="AI59" s="81">
        <v>76423654.283725694</v>
      </c>
      <c r="AJ59" s="81">
        <v>98081276.936959192</v>
      </c>
      <c r="AK59" s="81">
        <v>0</v>
      </c>
      <c r="AL59" s="81">
        <v>0</v>
      </c>
      <c r="AM59" s="81">
        <v>5364025.5261541978</v>
      </c>
      <c r="AN59" s="81">
        <v>0</v>
      </c>
      <c r="AO59" s="81">
        <v>0</v>
      </c>
      <c r="AP59" s="82"/>
      <c r="AQ59" s="81">
        <v>746</v>
      </c>
      <c r="AR59" s="81">
        <v>290</v>
      </c>
      <c r="AS59" s="81">
        <v>0</v>
      </c>
      <c r="AT59" s="81">
        <v>0</v>
      </c>
      <c r="AU59" s="81">
        <v>0</v>
      </c>
      <c r="AV59" s="81">
        <v>0</v>
      </c>
      <c r="AW59" s="81" t="s">
        <v>564</v>
      </c>
      <c r="AX59" s="82"/>
      <c r="AY59" s="81">
        <v>3485.085</v>
      </c>
      <c r="AZ59" s="81">
        <v>41829</v>
      </c>
      <c r="BA59" s="81">
        <v>0</v>
      </c>
      <c r="BB59" s="81">
        <v>0</v>
      </c>
      <c r="BC59" s="81">
        <v>0</v>
      </c>
      <c r="BD59" s="81">
        <v>0</v>
      </c>
      <c r="BE59" s="81" t="s">
        <v>564</v>
      </c>
      <c r="BF59" s="82"/>
      <c r="BG59" s="81">
        <v>0</v>
      </c>
      <c r="BH59" s="81">
        <v>0</v>
      </c>
      <c r="BI59" s="81">
        <v>59.781999999999996</v>
      </c>
      <c r="BJ59" s="81">
        <v>0</v>
      </c>
      <c r="BK59" s="81">
        <v>9.5579999999999998</v>
      </c>
      <c r="BL59" s="81">
        <v>0</v>
      </c>
      <c r="BM59" s="82"/>
      <c r="BN59" s="81">
        <v>0</v>
      </c>
      <c r="BO59" s="81">
        <v>0</v>
      </c>
      <c r="BP59" s="81">
        <v>4</v>
      </c>
      <c r="BQ59" s="81">
        <v>0</v>
      </c>
      <c r="BR59" s="81">
        <v>1</v>
      </c>
      <c r="BS59" s="81">
        <v>0</v>
      </c>
      <c r="BT59"/>
      <c r="BU59" s="80">
        <v>69.34</v>
      </c>
      <c r="BV59" s="80">
        <v>0</v>
      </c>
      <c r="BW59" s="80">
        <v>0</v>
      </c>
      <c r="BX59" s="80">
        <v>0</v>
      </c>
      <c r="BY59" s="80">
        <v>0</v>
      </c>
      <c r="BZ59" s="80">
        <v>0</v>
      </c>
      <c r="CA59" s="80">
        <v>0</v>
      </c>
      <c r="CB59" s="80">
        <v>0</v>
      </c>
      <c r="CC59" s="80">
        <v>0</v>
      </c>
    </row>
    <row r="60" spans="1:81">
      <c r="A60" s="80" t="s">
        <v>1916</v>
      </c>
      <c r="B60" s="80">
        <v>354</v>
      </c>
      <c r="C60" s="80">
        <v>14</v>
      </c>
      <c r="D60" s="80">
        <v>21</v>
      </c>
      <c r="E60" s="80">
        <v>2017</v>
      </c>
      <c r="F60" s="80" t="s">
        <v>71</v>
      </c>
      <c r="G60" s="80" t="s">
        <v>1902</v>
      </c>
      <c r="H60" s="80" t="s">
        <v>1903</v>
      </c>
      <c r="I60" s="177"/>
      <c r="J60" s="81">
        <v>58.411590044897046</v>
      </c>
      <c r="K60" s="81">
        <v>1.6861882846903273</v>
      </c>
      <c r="L60" s="81">
        <v>21.090885382387675</v>
      </c>
      <c r="M60" s="81">
        <v>53.148378360814469</v>
      </c>
      <c r="N60" s="81">
        <v>58.602353164182979</v>
      </c>
      <c r="O60" s="81">
        <v>40.107676866130994</v>
      </c>
      <c r="P60" s="81">
        <v>31.97547089723798</v>
      </c>
      <c r="Q60" s="81">
        <v>2.6256139281056172</v>
      </c>
      <c r="R60" s="81">
        <v>33.086912712415483</v>
      </c>
      <c r="S60" s="81">
        <v>4.9109049333500003</v>
      </c>
      <c r="T60" s="82"/>
      <c r="U60" s="81">
        <v>5259222</v>
      </c>
      <c r="V60" s="81">
        <v>692</v>
      </c>
      <c r="W60" s="81">
        <v>483</v>
      </c>
      <c r="X60" s="81">
        <v>12978</v>
      </c>
      <c r="Y60" s="81">
        <v>17123</v>
      </c>
      <c r="Z60" s="81">
        <v>23980</v>
      </c>
      <c r="AA60" s="81">
        <v>6623</v>
      </c>
      <c r="AB60" s="81">
        <v>38442</v>
      </c>
      <c r="AC60" s="81">
        <v>5763044.9999999981</v>
      </c>
      <c r="AD60" s="81">
        <v>4.9109049333500003</v>
      </c>
      <c r="AE60" s="82"/>
      <c r="AF60" s="81">
        <v>59849638.424558803</v>
      </c>
      <c r="AG60" s="81">
        <v>1206006.084386135</v>
      </c>
      <c r="AH60" s="81">
        <v>4401530.3722043764</v>
      </c>
      <c r="AI60" s="81">
        <v>79433892.289118975</v>
      </c>
      <c r="AJ60" s="81">
        <v>92525056.90762879</v>
      </c>
      <c r="AK60" s="81">
        <v>0</v>
      </c>
      <c r="AL60" s="81">
        <v>0</v>
      </c>
      <c r="AM60" s="81">
        <v>5280657.6845878446</v>
      </c>
      <c r="AN60" s="81">
        <v>0</v>
      </c>
      <c r="AO60" s="81">
        <v>0</v>
      </c>
      <c r="AP60" s="82"/>
      <c r="AQ60" s="81">
        <v>780</v>
      </c>
      <c r="AR60" s="81">
        <v>299</v>
      </c>
      <c r="AS60" s="81">
        <v>0</v>
      </c>
      <c r="AT60" s="81">
        <v>0</v>
      </c>
      <c r="AU60" s="81">
        <v>0</v>
      </c>
      <c r="AV60" s="81">
        <v>0</v>
      </c>
      <c r="AW60" s="81" t="s">
        <v>564</v>
      </c>
      <c r="AX60" s="82"/>
      <c r="AY60" s="81">
        <v>3656.4319999999998</v>
      </c>
      <c r="AZ60" s="81">
        <v>42025.399999999987</v>
      </c>
      <c r="BA60" s="81">
        <v>0</v>
      </c>
      <c r="BB60" s="81">
        <v>0</v>
      </c>
      <c r="BC60" s="81">
        <v>0</v>
      </c>
      <c r="BD60" s="81">
        <v>0</v>
      </c>
      <c r="BE60" s="81" t="s">
        <v>564</v>
      </c>
      <c r="BF60" s="82"/>
      <c r="BG60" s="81">
        <v>0</v>
      </c>
      <c r="BH60" s="81">
        <v>0</v>
      </c>
      <c r="BI60" s="81">
        <v>58.017000000000003</v>
      </c>
      <c r="BJ60" s="81">
        <v>0</v>
      </c>
      <c r="BK60" s="81">
        <v>8.66</v>
      </c>
      <c r="BL60" s="81">
        <v>0</v>
      </c>
      <c r="BM60" s="82"/>
      <c r="BN60" s="81">
        <v>0</v>
      </c>
      <c r="BO60" s="81">
        <v>0</v>
      </c>
      <c r="BP60" s="81">
        <v>5</v>
      </c>
      <c r="BQ60" s="81">
        <v>0</v>
      </c>
      <c r="BR60" s="81">
        <v>1</v>
      </c>
      <c r="BS60" s="81">
        <v>0</v>
      </c>
      <c r="BT60"/>
      <c r="BU60" s="80">
        <v>66.677000000000007</v>
      </c>
      <c r="BV60" s="80">
        <v>0</v>
      </c>
      <c r="BW60" s="80">
        <v>0</v>
      </c>
      <c r="BX60" s="80">
        <v>0</v>
      </c>
      <c r="BY60" s="80">
        <v>0</v>
      </c>
      <c r="BZ60" s="80">
        <v>0</v>
      </c>
      <c r="CA60" s="80">
        <v>0</v>
      </c>
      <c r="CB60" s="80">
        <v>0</v>
      </c>
      <c r="CC60" s="80">
        <v>0</v>
      </c>
    </row>
    <row r="61" spans="1:81">
      <c r="A61" s="80" t="s">
        <v>1917</v>
      </c>
      <c r="B61" s="80">
        <v>355</v>
      </c>
      <c r="C61" s="80">
        <v>15</v>
      </c>
      <c r="D61" s="80">
        <v>21</v>
      </c>
      <c r="E61" s="80">
        <v>2018</v>
      </c>
      <c r="F61" s="80" t="s">
        <v>93</v>
      </c>
      <c r="G61" s="80" t="s">
        <v>1902</v>
      </c>
      <c r="H61" s="80" t="s">
        <v>1903</v>
      </c>
      <c r="I61" s="177"/>
      <c r="J61" s="81">
        <v>60.63533560140943</v>
      </c>
      <c r="K61" s="81">
        <v>1.5974592086937716</v>
      </c>
      <c r="L61" s="81">
        <v>19.266297582334627</v>
      </c>
      <c r="M61" s="81">
        <v>52.577167172608299</v>
      </c>
      <c r="N61" s="81">
        <v>56.312693476706336</v>
      </c>
      <c r="O61" s="81">
        <v>39.267161605892319</v>
      </c>
      <c r="P61" s="81">
        <v>31.451644408087009</v>
      </c>
      <c r="Q61" s="81">
        <v>2.4095642859833788</v>
      </c>
      <c r="R61" s="81">
        <v>33.922006170284739</v>
      </c>
      <c r="S61" s="81">
        <v>5.2698163958999995</v>
      </c>
      <c r="T61" s="82"/>
      <c r="U61" s="81">
        <v>5868218</v>
      </c>
      <c r="V61" s="81">
        <v>692</v>
      </c>
      <c r="W61" s="81">
        <v>483</v>
      </c>
      <c r="X61" s="81">
        <v>12978</v>
      </c>
      <c r="Y61" s="81">
        <v>17128</v>
      </c>
      <c r="Z61" s="81">
        <v>23927</v>
      </c>
      <c r="AA61" s="81">
        <v>6580</v>
      </c>
      <c r="AB61" s="81">
        <v>38018</v>
      </c>
      <c r="AC61" s="81">
        <v>5885344.5000000009</v>
      </c>
      <c r="AD61" s="81">
        <v>5.2698163959000004</v>
      </c>
      <c r="AE61" s="82"/>
      <c r="AF61" s="81">
        <v>65410083.97958447</v>
      </c>
      <c r="AG61" s="81">
        <v>1075326.455211933</v>
      </c>
      <c r="AH61" s="81">
        <v>4054967.50162024</v>
      </c>
      <c r="AI61" s="81">
        <v>75443040.302775353</v>
      </c>
      <c r="AJ61" s="81">
        <v>91036709.840289608</v>
      </c>
      <c r="AK61" s="81">
        <v>0</v>
      </c>
      <c r="AL61" s="81">
        <v>0</v>
      </c>
      <c r="AM61" s="81">
        <v>5233219.9270354668</v>
      </c>
      <c r="AN61" s="81">
        <v>0</v>
      </c>
      <c r="AO61" s="81">
        <v>0</v>
      </c>
      <c r="AP61" s="82"/>
      <c r="AQ61" s="81">
        <v>829</v>
      </c>
      <c r="AR61" s="81">
        <v>319</v>
      </c>
      <c r="AS61" s="81">
        <v>0</v>
      </c>
      <c r="AT61" s="81">
        <v>0</v>
      </c>
      <c r="AU61" s="81">
        <v>0</v>
      </c>
      <c r="AV61" s="81">
        <v>1</v>
      </c>
      <c r="AW61" s="81" t="s">
        <v>564</v>
      </c>
      <c r="AX61" s="82"/>
      <c r="AY61" s="81">
        <v>3927.9319999999998</v>
      </c>
      <c r="AZ61" s="81">
        <v>42883</v>
      </c>
      <c r="BA61" s="81">
        <v>0</v>
      </c>
      <c r="BB61" s="81">
        <v>0</v>
      </c>
      <c r="BC61" s="81">
        <v>0</v>
      </c>
      <c r="BD61" s="81">
        <v>250</v>
      </c>
      <c r="BE61" s="81" t="s">
        <v>564</v>
      </c>
      <c r="BF61" s="82"/>
      <c r="BG61" s="81">
        <v>0</v>
      </c>
      <c r="BH61" s="81">
        <v>0</v>
      </c>
      <c r="BI61" s="81">
        <v>55.557000000000002</v>
      </c>
      <c r="BJ61" s="81">
        <v>0</v>
      </c>
      <c r="BK61" s="81">
        <v>8.8729999999999993</v>
      </c>
      <c r="BL61" s="81">
        <v>0</v>
      </c>
      <c r="BM61" s="82"/>
      <c r="BN61" s="81">
        <v>0</v>
      </c>
      <c r="BO61" s="81">
        <v>0</v>
      </c>
      <c r="BP61" s="81">
        <v>5</v>
      </c>
      <c r="BQ61" s="81">
        <v>0</v>
      </c>
      <c r="BR61" s="81">
        <v>1</v>
      </c>
      <c r="BS61" s="81">
        <v>0</v>
      </c>
      <c r="BT61"/>
      <c r="BU61" s="80">
        <v>64.430000000000007</v>
      </c>
      <c r="BV61" s="80">
        <v>0</v>
      </c>
      <c r="BW61" s="80">
        <v>0</v>
      </c>
      <c r="BX61" s="80">
        <v>0</v>
      </c>
      <c r="BY61" s="80">
        <v>0</v>
      </c>
      <c r="BZ61" s="80">
        <v>0</v>
      </c>
      <c r="CA61" s="80">
        <v>0</v>
      </c>
      <c r="CB61" s="80">
        <v>0</v>
      </c>
      <c r="CC61" s="80">
        <v>0</v>
      </c>
    </row>
    <row r="62" spans="1:81">
      <c r="A62" s="80" t="s">
        <v>1918</v>
      </c>
      <c r="B62" s="80">
        <v>356</v>
      </c>
      <c r="C62" s="80">
        <v>16</v>
      </c>
      <c r="D62" s="80">
        <v>21</v>
      </c>
      <c r="E62" s="80">
        <v>2019</v>
      </c>
      <c r="F62" s="80" t="s">
        <v>73</v>
      </c>
      <c r="G62" s="80" t="s">
        <v>1902</v>
      </c>
      <c r="H62" s="80" t="s">
        <v>1903</v>
      </c>
      <c r="I62" s="177"/>
      <c r="J62" s="81">
        <v>49.304442286427488</v>
      </c>
      <c r="K62" s="81">
        <v>1.3656387012676352</v>
      </c>
      <c r="L62" s="81">
        <v>18.966721178047244</v>
      </c>
      <c r="M62" s="81">
        <v>44.401979810103583</v>
      </c>
      <c r="N62" s="81">
        <v>44.265881654696969</v>
      </c>
      <c r="O62" s="81">
        <v>37.983062808232226</v>
      </c>
      <c r="P62" s="81">
        <v>31.03866721325203</v>
      </c>
      <c r="Q62" s="81">
        <v>2.3145115835591321</v>
      </c>
      <c r="R62" s="81">
        <v>34.966285103801837</v>
      </c>
      <c r="S62" s="81">
        <v>3.7896322357600005</v>
      </c>
      <c r="T62" s="82"/>
      <c r="U62" s="81">
        <v>5825412</v>
      </c>
      <c r="V62" s="81">
        <v>692</v>
      </c>
      <c r="W62" s="81">
        <v>483</v>
      </c>
      <c r="X62" s="81">
        <v>12978</v>
      </c>
      <c r="Y62" s="81">
        <v>17120</v>
      </c>
      <c r="Z62" s="81">
        <v>23780</v>
      </c>
      <c r="AA62" s="81">
        <v>6445</v>
      </c>
      <c r="AB62" s="81">
        <v>37507</v>
      </c>
      <c r="AC62" s="81">
        <v>6165885.5</v>
      </c>
      <c r="AD62" s="81">
        <v>3.789632235760001</v>
      </c>
      <c r="AE62" s="82"/>
      <c r="AF62" s="81">
        <v>63795813.100931384</v>
      </c>
      <c r="AG62" s="81">
        <v>1044945.234899111</v>
      </c>
      <c r="AH62" s="81">
        <v>4457710.7297523497</v>
      </c>
      <c r="AI62" s="81">
        <v>79646554.512026146</v>
      </c>
      <c r="AJ62" s="81">
        <v>84002459.84309341</v>
      </c>
      <c r="AK62" s="81">
        <v>0</v>
      </c>
      <c r="AL62" s="81">
        <v>0</v>
      </c>
      <c r="AM62" s="81">
        <v>5108171.0474551711</v>
      </c>
      <c r="AN62" s="81">
        <v>0</v>
      </c>
      <c r="AO62" s="81">
        <v>0</v>
      </c>
      <c r="AP62" s="82"/>
      <c r="AQ62" s="81">
        <v>870</v>
      </c>
      <c r="AR62" s="81">
        <v>338</v>
      </c>
      <c r="AS62" s="81">
        <v>0</v>
      </c>
      <c r="AT62" s="81">
        <v>0</v>
      </c>
      <c r="AU62" s="81">
        <v>0</v>
      </c>
      <c r="AV62" s="81">
        <v>1</v>
      </c>
      <c r="AW62" s="81" t="s">
        <v>564</v>
      </c>
      <c r="AX62" s="82"/>
      <c r="AY62" s="81">
        <v>4153.3320000000003</v>
      </c>
      <c r="AZ62" s="81">
        <v>44172.800000000003</v>
      </c>
      <c r="BA62" s="81">
        <v>0</v>
      </c>
      <c r="BB62" s="81">
        <v>0</v>
      </c>
      <c r="BC62" s="81">
        <v>0</v>
      </c>
      <c r="BD62" s="81">
        <v>480</v>
      </c>
      <c r="BE62" s="81" t="s">
        <v>564</v>
      </c>
      <c r="BF62" s="82"/>
      <c r="BG62" s="81">
        <v>0</v>
      </c>
      <c r="BH62" s="81">
        <v>0</v>
      </c>
      <c r="BI62" s="81">
        <v>54.341000000000001</v>
      </c>
      <c r="BJ62" s="81">
        <v>0</v>
      </c>
      <c r="BK62" s="81">
        <v>8.516</v>
      </c>
      <c r="BL62" s="81">
        <v>0</v>
      </c>
      <c r="BM62" s="82"/>
      <c r="BN62" s="81">
        <v>0</v>
      </c>
      <c r="BO62" s="81">
        <v>0</v>
      </c>
      <c r="BP62" s="81">
        <v>5</v>
      </c>
      <c r="BQ62" s="81">
        <v>0</v>
      </c>
      <c r="BR62" s="81">
        <v>1</v>
      </c>
      <c r="BS62" s="81">
        <v>0</v>
      </c>
      <c r="BT62"/>
      <c r="BU62" s="80">
        <v>62.856999999999999</v>
      </c>
      <c r="BV62" s="80">
        <v>0</v>
      </c>
      <c r="BW62" s="80">
        <v>0</v>
      </c>
      <c r="BX62" s="80">
        <v>0</v>
      </c>
      <c r="BY62" s="80">
        <v>0</v>
      </c>
      <c r="BZ62" s="80">
        <v>0</v>
      </c>
      <c r="CA62" s="80">
        <v>0</v>
      </c>
      <c r="CB62" s="80">
        <v>0</v>
      </c>
      <c r="CC62" s="80">
        <v>0</v>
      </c>
    </row>
    <row r="63" spans="1:81">
      <c r="A63" s="80" t="s">
        <v>1919</v>
      </c>
      <c r="B63" s="80">
        <v>357</v>
      </c>
      <c r="C63" s="80">
        <v>17</v>
      </c>
      <c r="D63" s="80">
        <v>21</v>
      </c>
      <c r="E63" s="80">
        <v>2020</v>
      </c>
      <c r="F63" s="80" t="s">
        <v>218</v>
      </c>
      <c r="G63" s="80" t="s">
        <v>1902</v>
      </c>
      <c r="H63" s="80" t="s">
        <v>1903</v>
      </c>
      <c r="I63" s="177"/>
      <c r="J63" s="81">
        <v>55.462020957092733</v>
      </c>
      <c r="K63" s="81">
        <v>1.7214315176835211</v>
      </c>
      <c r="L63" s="81">
        <v>20.324413648692314</v>
      </c>
      <c r="M63" s="81">
        <v>50.141239299516961</v>
      </c>
      <c r="N63" s="81">
        <v>64.643695022399555</v>
      </c>
      <c r="O63" s="81">
        <v>33.229557495129946</v>
      </c>
      <c r="P63" s="81">
        <v>28.771915902928846</v>
      </c>
      <c r="Q63" s="81">
        <v>2.1755641223129514</v>
      </c>
      <c r="R63" s="81">
        <v>43.737504676727866</v>
      </c>
      <c r="S63" s="81">
        <v>4.4746858609200011</v>
      </c>
      <c r="T63" s="82"/>
      <c r="U63" s="81">
        <v>5236850</v>
      </c>
      <c r="V63" s="81">
        <v>691</v>
      </c>
      <c r="W63" s="81">
        <v>500</v>
      </c>
      <c r="X63" s="81">
        <v>12615</v>
      </c>
      <c r="Y63" s="81">
        <v>17099</v>
      </c>
      <c r="Z63" s="81">
        <v>23745</v>
      </c>
      <c r="AA63" s="81">
        <v>6491</v>
      </c>
      <c r="AB63" s="81">
        <v>36897</v>
      </c>
      <c r="AC63" s="81">
        <v>7752821</v>
      </c>
      <c r="AD63" s="81">
        <v>4.4746858609200011</v>
      </c>
      <c r="AE63" s="82"/>
      <c r="AF63" s="81">
        <v>55294304.336798117</v>
      </c>
      <c r="AG63" s="81">
        <v>1107467.5960272739</v>
      </c>
      <c r="AH63" s="81">
        <v>5086591.276201996</v>
      </c>
      <c r="AI63" s="81">
        <v>69169586.564846978</v>
      </c>
      <c r="AJ63" s="81">
        <v>100530717.59083658</v>
      </c>
      <c r="AK63" s="81"/>
      <c r="AL63" s="81"/>
      <c r="AM63" s="81">
        <v>4815468.4342200169</v>
      </c>
      <c r="AN63" s="81"/>
      <c r="AO63" s="81"/>
      <c r="AP63" s="82"/>
      <c r="AQ63" s="81">
        <v>915</v>
      </c>
      <c r="AR63" s="81">
        <v>357</v>
      </c>
      <c r="AS63" s="81">
        <v>0</v>
      </c>
      <c r="AT63" s="81">
        <v>0</v>
      </c>
      <c r="AU63" s="81">
        <v>0</v>
      </c>
      <c r="AV63" s="81">
        <v>1</v>
      </c>
      <c r="AW63" s="81">
        <v>0</v>
      </c>
      <c r="AX63" s="82"/>
      <c r="AY63" s="81">
        <v>4434.6980000000021</v>
      </c>
      <c r="AZ63" s="81">
        <v>47205.199999999983</v>
      </c>
      <c r="BA63" s="81">
        <v>0</v>
      </c>
      <c r="BB63" s="81">
        <v>0</v>
      </c>
      <c r="BC63" s="81">
        <v>0</v>
      </c>
      <c r="BD63" s="81">
        <v>480</v>
      </c>
      <c r="BE63" s="81">
        <v>0</v>
      </c>
      <c r="BF63" s="82"/>
      <c r="BG63" s="81">
        <v>0</v>
      </c>
      <c r="BH63" s="81">
        <v>0</v>
      </c>
      <c r="BI63" s="81">
        <v>45.167000000000002</v>
      </c>
      <c r="BJ63" s="81">
        <v>0</v>
      </c>
      <c r="BK63" s="81">
        <v>7.1130000000000004</v>
      </c>
      <c r="BL63" s="81">
        <v>0</v>
      </c>
      <c r="BM63" s="82"/>
      <c r="BN63" s="81">
        <v>0</v>
      </c>
      <c r="BO63" s="81">
        <v>0</v>
      </c>
      <c r="BP63" s="81">
        <v>5</v>
      </c>
      <c r="BQ63" s="81">
        <v>0</v>
      </c>
      <c r="BR63" s="81">
        <v>1</v>
      </c>
      <c r="BS63" s="81">
        <v>0</v>
      </c>
      <c r="BT63"/>
      <c r="BU63" s="80">
        <v>52.28</v>
      </c>
      <c r="BV63" s="80">
        <v>0</v>
      </c>
      <c r="BW63" s="80">
        <v>0</v>
      </c>
      <c r="BX63" s="80">
        <v>0</v>
      </c>
      <c r="BY63" s="80">
        <v>0</v>
      </c>
      <c r="BZ63" s="80">
        <v>0</v>
      </c>
      <c r="CA63" s="80">
        <v>0</v>
      </c>
      <c r="CB63" s="80">
        <v>0</v>
      </c>
      <c r="CC63" s="80">
        <v>0</v>
      </c>
    </row>
    <row r="64" spans="1:81">
      <c r="A64" s="80" t="s">
        <v>1920</v>
      </c>
      <c r="B64" s="80">
        <v>357</v>
      </c>
      <c r="C64" s="80">
        <v>18</v>
      </c>
      <c r="D64" s="80">
        <v>21</v>
      </c>
      <c r="E64" s="80">
        <v>2021</v>
      </c>
      <c r="F64" s="80" t="s">
        <v>75</v>
      </c>
      <c r="G64" s="174" t="s">
        <v>1902</v>
      </c>
      <c r="H64" s="80" t="s">
        <v>1903</v>
      </c>
      <c r="I64" s="177"/>
      <c r="J64" s="81">
        <v>55.714615883004932</v>
      </c>
      <c r="K64" s="81">
        <v>1.7059841622766467</v>
      </c>
      <c r="L64" s="81">
        <v>20.910382933063065</v>
      </c>
      <c r="M64" s="81">
        <v>53.143443405750695</v>
      </c>
      <c r="N64" s="81">
        <v>54.544852788558174</v>
      </c>
      <c r="O64" s="81">
        <v>32.1805075019086</v>
      </c>
      <c r="P64" s="81">
        <v>29.30804224716141</v>
      </c>
      <c r="Q64" s="81">
        <v>2.1714792428202219</v>
      </c>
      <c r="R64" s="81">
        <v>46.437851786933841</v>
      </c>
      <c r="S64" s="81">
        <v>3.2969877695999998</v>
      </c>
      <c r="T64" s="82"/>
      <c r="U64" s="81">
        <v>6180268</v>
      </c>
      <c r="V64" s="81">
        <v>691</v>
      </c>
      <c r="W64" s="81">
        <v>500</v>
      </c>
      <c r="X64" s="81">
        <v>12615</v>
      </c>
      <c r="Y64" s="81">
        <v>17114</v>
      </c>
      <c r="Z64" s="81">
        <v>23678</v>
      </c>
      <c r="AA64" s="81">
        <v>6448</v>
      </c>
      <c r="AB64" s="81">
        <v>36391</v>
      </c>
      <c r="AC64" s="81">
        <v>7978474.4999999991</v>
      </c>
      <c r="AD64" s="81">
        <v>3.2969877695999998</v>
      </c>
      <c r="AE64" s="82"/>
      <c r="AF64" s="81">
        <v>59620587.269828431</v>
      </c>
      <c r="AG64" s="81">
        <v>1130045.1799612357</v>
      </c>
      <c r="AH64" s="81">
        <v>5397964.9210578753</v>
      </c>
      <c r="AI64" s="81">
        <v>80691583.89613089</v>
      </c>
      <c r="AJ64" s="81">
        <v>92359591.549475685</v>
      </c>
      <c r="AK64" s="81">
        <v>0</v>
      </c>
      <c r="AL64" s="81">
        <v>0</v>
      </c>
      <c r="AM64" s="81">
        <v>4776824.1412137561</v>
      </c>
      <c r="AN64" s="81">
        <v>0</v>
      </c>
      <c r="AO64" s="81">
        <v>0</v>
      </c>
      <c r="AP64" s="82"/>
      <c r="AQ64" s="81">
        <v>961</v>
      </c>
      <c r="AR64" s="81">
        <v>376</v>
      </c>
      <c r="AS64" s="81">
        <v>0</v>
      </c>
      <c r="AT64" s="81">
        <v>0</v>
      </c>
      <c r="AU64" s="81">
        <v>0</v>
      </c>
      <c r="AV64" s="81">
        <v>1</v>
      </c>
      <c r="AW64" s="81"/>
      <c r="AX64" s="82"/>
      <c r="AY64" s="81">
        <v>4709.4780000000028</v>
      </c>
      <c r="AZ64" s="81">
        <v>48663.89999999998</v>
      </c>
      <c r="BA64" s="81">
        <v>0</v>
      </c>
      <c r="BB64" s="81">
        <v>0</v>
      </c>
      <c r="BC64" s="81">
        <v>0</v>
      </c>
      <c r="BD64" s="81">
        <v>480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1921</v>
      </c>
      <c r="B65" s="80">
        <v>357</v>
      </c>
      <c r="C65" s="80">
        <v>19</v>
      </c>
      <c r="D65" s="80">
        <v>21</v>
      </c>
      <c r="E65" s="80">
        <v>2022</v>
      </c>
      <c r="F65" s="80" t="s">
        <v>568</v>
      </c>
      <c r="G65" s="174" t="s">
        <v>1902</v>
      </c>
      <c r="H65" s="80" t="s">
        <v>1903</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1006</v>
      </c>
      <c r="AR65" s="81">
        <v>379</v>
      </c>
      <c r="AS65" s="81">
        <v>0</v>
      </c>
      <c r="AT65" s="81">
        <v>0</v>
      </c>
      <c r="AU65" s="81">
        <v>0</v>
      </c>
      <c r="AV65" s="81">
        <v>1</v>
      </c>
      <c r="AW65" s="81"/>
      <c r="AX65" s="82"/>
      <c r="AY65" s="81">
        <v>5004.6940000000041</v>
      </c>
      <c r="AZ65" s="81">
        <v>48779.39999999998</v>
      </c>
      <c r="BA65" s="81">
        <v>0</v>
      </c>
      <c r="BB65" s="81">
        <v>0</v>
      </c>
      <c r="BC65" s="81">
        <v>0</v>
      </c>
      <c r="BD65" s="81">
        <v>480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1922</v>
      </c>
      <c r="B66" s="80">
        <v>103</v>
      </c>
      <c r="C66" s="80">
        <v>1</v>
      </c>
      <c r="D66" s="80">
        <v>7</v>
      </c>
      <c r="E66" s="80">
        <v>1990</v>
      </c>
      <c r="F66" s="80" t="s">
        <v>562</v>
      </c>
      <c r="G66" s="80" t="s">
        <v>1923</v>
      </c>
      <c r="H66" s="80" t="s">
        <v>1924</v>
      </c>
      <c r="I66" s="177"/>
      <c r="J66" s="81">
        <v>359.45910565303433</v>
      </c>
      <c r="K66" s="81">
        <v>5.2044571806873581</v>
      </c>
      <c r="L66" s="81">
        <v>6.5618745092035065</v>
      </c>
      <c r="M66" s="81">
        <v>20.365751705397884</v>
      </c>
      <c r="N66" s="81">
        <v>27.958329708209558</v>
      </c>
      <c r="O66" s="81">
        <v>24.200624858104657</v>
      </c>
      <c r="P66" s="81">
        <v>43.362928158969083</v>
      </c>
      <c r="Q66" s="81">
        <v>2.5569387568538735</v>
      </c>
      <c r="R66" s="81">
        <v>0</v>
      </c>
      <c r="S66" s="81">
        <v>2.6381116503292024</v>
      </c>
      <c r="T66" s="82"/>
      <c r="U66" s="81">
        <v>9256022</v>
      </c>
      <c r="V66" s="81">
        <v>1761</v>
      </c>
      <c r="W66" s="81">
        <v>74</v>
      </c>
      <c r="X66" s="81">
        <v>7990</v>
      </c>
      <c r="Y66" s="81">
        <v>12140</v>
      </c>
      <c r="Z66" s="81">
        <v>9954</v>
      </c>
      <c r="AA66" s="81">
        <v>10529</v>
      </c>
      <c r="AB66" s="81">
        <v>41516</v>
      </c>
      <c r="AC66" s="81">
        <v>0</v>
      </c>
      <c r="AD66" s="81">
        <v>2.6381116503292024</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1925</v>
      </c>
      <c r="B67" s="80">
        <v>104</v>
      </c>
      <c r="C67" s="80">
        <v>2</v>
      </c>
      <c r="D67" s="80">
        <v>7</v>
      </c>
      <c r="E67" s="80">
        <v>2005</v>
      </c>
      <c r="F67" s="80" t="s">
        <v>565</v>
      </c>
      <c r="G67" s="80" t="s">
        <v>1923</v>
      </c>
      <c r="H67" s="80" t="s">
        <v>1924</v>
      </c>
      <c r="I67" s="177"/>
      <c r="J67" s="81">
        <v>339.42127225027861</v>
      </c>
      <c r="K67" s="81">
        <v>3.471095782756032</v>
      </c>
      <c r="L67" s="81">
        <v>15.639714090864967</v>
      </c>
      <c r="M67" s="81">
        <v>32.49829595932701</v>
      </c>
      <c r="N67" s="81">
        <v>45.962086187103139</v>
      </c>
      <c r="O67" s="81">
        <v>39.763339883891582</v>
      </c>
      <c r="P67" s="81">
        <v>46.153073676738074</v>
      </c>
      <c r="Q67" s="81">
        <v>2.3924123159019071</v>
      </c>
      <c r="R67" s="81">
        <v>0.18981017917917378</v>
      </c>
      <c r="S67" s="81">
        <v>4.0750808197301138</v>
      </c>
      <c r="T67" s="82"/>
      <c r="U67" s="81">
        <v>10608638</v>
      </c>
      <c r="V67" s="81">
        <v>1582</v>
      </c>
      <c r="W67" s="81">
        <v>184</v>
      </c>
      <c r="X67" s="81">
        <v>7297</v>
      </c>
      <c r="Y67" s="81">
        <v>14868</v>
      </c>
      <c r="Z67" s="81">
        <v>18926</v>
      </c>
      <c r="AA67" s="81">
        <v>9178</v>
      </c>
      <c r="AB67" s="81">
        <v>40608</v>
      </c>
      <c r="AC67" s="81">
        <v>33564</v>
      </c>
      <c r="AD67" s="81">
        <v>4.0750808197301138</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1926</v>
      </c>
      <c r="B68" s="80">
        <v>105</v>
      </c>
      <c r="C68" s="80">
        <v>3</v>
      </c>
      <c r="D68" s="80">
        <v>7</v>
      </c>
      <c r="E68" s="80">
        <v>2006</v>
      </c>
      <c r="F68" s="80" t="s">
        <v>566</v>
      </c>
      <c r="G68" s="80" t="s">
        <v>1923</v>
      </c>
      <c r="H68" s="80" t="s">
        <v>1924</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1927</v>
      </c>
      <c r="B69" s="80">
        <v>106</v>
      </c>
      <c r="C69" s="80">
        <v>4</v>
      </c>
      <c r="D69" s="80">
        <v>7</v>
      </c>
      <c r="E69" s="80">
        <v>2007</v>
      </c>
      <c r="F69" s="80" t="s">
        <v>567</v>
      </c>
      <c r="G69" s="80" t="s">
        <v>1923</v>
      </c>
      <c r="H69" s="80" t="s">
        <v>1924</v>
      </c>
      <c r="I69" s="177"/>
      <c r="J69" s="81">
        <v>266.16546792337761</v>
      </c>
      <c r="K69" s="81">
        <v>3.1515740544579076</v>
      </c>
      <c r="L69" s="81">
        <v>14.69989724000485</v>
      </c>
      <c r="M69" s="81">
        <v>36.076502519314793</v>
      </c>
      <c r="N69" s="81">
        <v>46.943044300366275</v>
      </c>
      <c r="O69" s="81">
        <v>38.497040616636504</v>
      </c>
      <c r="P69" s="81">
        <v>45.514247070786318</v>
      </c>
      <c r="Q69" s="81">
        <v>2.4953959886999444</v>
      </c>
      <c r="R69" s="81">
        <v>7.7788719501980449E-2</v>
      </c>
      <c r="S69" s="81">
        <v>4.2308800895163063</v>
      </c>
      <c r="T69" s="82"/>
      <c r="U69" s="81">
        <v>10749539</v>
      </c>
      <c r="V69" s="81">
        <v>1418</v>
      </c>
      <c r="W69" s="81">
        <v>166</v>
      </c>
      <c r="X69" s="81">
        <v>9153</v>
      </c>
      <c r="Y69" s="81">
        <v>15111</v>
      </c>
      <c r="Z69" s="81">
        <v>19048</v>
      </c>
      <c r="AA69" s="81">
        <v>8913</v>
      </c>
      <c r="AB69" s="81">
        <v>40116</v>
      </c>
      <c r="AC69" s="81">
        <v>14150</v>
      </c>
      <c r="AD69" s="81">
        <v>4.2308800895163063</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1928</v>
      </c>
      <c r="B70" s="80">
        <v>107</v>
      </c>
      <c r="C70" s="80">
        <v>5</v>
      </c>
      <c r="D70" s="80">
        <v>7</v>
      </c>
      <c r="E70" s="80">
        <v>2008</v>
      </c>
      <c r="F70" s="80" t="s">
        <v>84</v>
      </c>
      <c r="G70" s="80" t="s">
        <v>1923</v>
      </c>
      <c r="H70" s="80" t="s">
        <v>1924</v>
      </c>
      <c r="I70" s="177"/>
      <c r="J70" s="81">
        <v>246.67237218647728</v>
      </c>
      <c r="K70" s="81">
        <v>2.3324494598986814</v>
      </c>
      <c r="L70" s="81">
        <v>12.763282384701181</v>
      </c>
      <c r="M70" s="81">
        <v>38.348804807628049</v>
      </c>
      <c r="N70" s="81">
        <v>50.01560173155076</v>
      </c>
      <c r="O70" s="81">
        <v>37.353737395367446</v>
      </c>
      <c r="P70" s="81">
        <v>44.299421399663458</v>
      </c>
      <c r="Q70" s="81">
        <v>2.4381632445954105</v>
      </c>
      <c r="R70" s="81">
        <v>0.10613795848653236</v>
      </c>
      <c r="S70" s="81">
        <v>2.9854823332039997</v>
      </c>
      <c r="T70" s="82"/>
      <c r="U70" s="81">
        <v>10815629</v>
      </c>
      <c r="V70" s="81">
        <v>1418</v>
      </c>
      <c r="W70" s="81">
        <v>166</v>
      </c>
      <c r="X70" s="81">
        <v>9153</v>
      </c>
      <c r="Y70" s="81">
        <v>15253</v>
      </c>
      <c r="Z70" s="81">
        <v>19131</v>
      </c>
      <c r="AA70" s="81">
        <v>8685</v>
      </c>
      <c r="AB70" s="81">
        <v>39840</v>
      </c>
      <c r="AC70" s="81">
        <v>20048</v>
      </c>
      <c r="AD70" s="81">
        <v>2.9854823332039997</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1929</v>
      </c>
      <c r="B71" s="80">
        <v>108</v>
      </c>
      <c r="C71" s="80">
        <v>6</v>
      </c>
      <c r="D71" s="80">
        <v>7</v>
      </c>
      <c r="E71" s="80">
        <v>2009</v>
      </c>
      <c r="F71" s="80" t="s">
        <v>85</v>
      </c>
      <c r="G71" s="80" t="s">
        <v>1923</v>
      </c>
      <c r="H71" s="80" t="s">
        <v>1924</v>
      </c>
      <c r="I71" s="177"/>
      <c r="J71" s="81">
        <v>259.35496669434815</v>
      </c>
      <c r="K71" s="81">
        <v>2.4450360422062576</v>
      </c>
      <c r="L71" s="81">
        <v>15.159150680835511</v>
      </c>
      <c r="M71" s="81">
        <v>41.709792204393523</v>
      </c>
      <c r="N71" s="81">
        <v>46.306425033835637</v>
      </c>
      <c r="O71" s="81">
        <v>38.041683217773574</v>
      </c>
      <c r="P71" s="81">
        <v>42.271631121248305</v>
      </c>
      <c r="Q71" s="81">
        <v>2.3051115261872104</v>
      </c>
      <c r="R71" s="81">
        <v>0.30112821077671348</v>
      </c>
      <c r="S71" s="81">
        <v>3.4604240637312413</v>
      </c>
      <c r="T71" s="82"/>
      <c r="U71" s="81">
        <v>9727539</v>
      </c>
      <c r="V71" s="81">
        <v>1343</v>
      </c>
      <c r="W71" s="81">
        <v>236</v>
      </c>
      <c r="X71" s="81">
        <v>9867</v>
      </c>
      <c r="Y71" s="81">
        <v>15314</v>
      </c>
      <c r="Z71" s="81">
        <v>19231</v>
      </c>
      <c r="AA71" s="81">
        <v>8508</v>
      </c>
      <c r="AB71" s="81">
        <v>39540</v>
      </c>
      <c r="AC71" s="81">
        <v>55490</v>
      </c>
      <c r="AD71" s="81">
        <v>3.4604240637312413</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14.100000000000001</v>
      </c>
      <c r="BJ71" s="81">
        <v>0</v>
      </c>
      <c r="BK71" s="81">
        <v>0</v>
      </c>
      <c r="BL71" s="81">
        <v>0</v>
      </c>
      <c r="BM71" s="82"/>
      <c r="BN71" s="81">
        <v>0</v>
      </c>
      <c r="BO71" s="81">
        <v>0</v>
      </c>
      <c r="BP71" s="81">
        <v>3</v>
      </c>
      <c r="BQ71" s="81">
        <v>0</v>
      </c>
      <c r="BR71" s="81">
        <v>0</v>
      </c>
      <c r="BS71" s="81">
        <v>0</v>
      </c>
      <c r="BT71"/>
      <c r="BU71" s="80"/>
      <c r="BV71" s="80"/>
      <c r="BW71" s="80"/>
      <c r="BX71" s="80"/>
      <c r="BY71" s="80"/>
      <c r="BZ71" s="80"/>
      <c r="CA71" s="80"/>
      <c r="CB71" s="80"/>
      <c r="CC71" s="80"/>
    </row>
    <row r="72" spans="1:81">
      <c r="A72" s="80" t="s">
        <v>1930</v>
      </c>
      <c r="B72" s="80">
        <v>109</v>
      </c>
      <c r="C72" s="80">
        <v>7</v>
      </c>
      <c r="D72" s="80">
        <v>7</v>
      </c>
      <c r="E72" s="80">
        <v>2010</v>
      </c>
      <c r="F72" s="80" t="s">
        <v>86</v>
      </c>
      <c r="G72" s="80" t="s">
        <v>1923</v>
      </c>
      <c r="H72" s="80" t="s">
        <v>1924</v>
      </c>
      <c r="I72" s="177"/>
      <c r="J72" s="81">
        <v>221.94759639254278</v>
      </c>
      <c r="K72" s="81">
        <v>2.3583626705291771</v>
      </c>
      <c r="L72" s="81">
        <v>14.122457104077071</v>
      </c>
      <c r="M72" s="81">
        <v>37.238941365364795</v>
      </c>
      <c r="N72" s="81">
        <v>42.298452561232047</v>
      </c>
      <c r="O72" s="81">
        <v>38.040969256871904</v>
      </c>
      <c r="P72" s="81">
        <v>42.870256184795423</v>
      </c>
      <c r="Q72" s="81">
        <v>2.3860122260065855</v>
      </c>
      <c r="R72" s="81">
        <v>0.22397252018961641</v>
      </c>
      <c r="S72" s="81">
        <v>3.2967253673377455</v>
      </c>
      <c r="T72" s="82"/>
      <c r="U72" s="81">
        <v>9161293</v>
      </c>
      <c r="V72" s="81">
        <v>1343</v>
      </c>
      <c r="W72" s="81">
        <v>236</v>
      </c>
      <c r="X72" s="81">
        <v>9867</v>
      </c>
      <c r="Y72" s="81">
        <v>15431</v>
      </c>
      <c r="Z72" s="81">
        <v>19320</v>
      </c>
      <c r="AA72" s="81">
        <v>8413</v>
      </c>
      <c r="AB72" s="81">
        <v>39217</v>
      </c>
      <c r="AC72" s="81">
        <v>39112</v>
      </c>
      <c r="AD72" s="81">
        <v>3.2967253673377455</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17.588000000000001</v>
      </c>
      <c r="BJ72" s="81">
        <v>0</v>
      </c>
      <c r="BK72" s="81">
        <v>0</v>
      </c>
      <c r="BL72" s="81">
        <v>0</v>
      </c>
      <c r="BM72" s="82"/>
      <c r="BN72" s="81">
        <v>0</v>
      </c>
      <c r="BO72" s="81">
        <v>0</v>
      </c>
      <c r="BP72" s="81">
        <v>4</v>
      </c>
      <c r="BQ72" s="81">
        <v>0</v>
      </c>
      <c r="BR72" s="81">
        <v>0</v>
      </c>
      <c r="BS72" s="81">
        <v>0</v>
      </c>
      <c r="BT72"/>
      <c r="BU72" s="80">
        <v>17.588000000000001</v>
      </c>
      <c r="BV72" s="80">
        <v>0</v>
      </c>
      <c r="BW72" s="80">
        <v>0</v>
      </c>
      <c r="BX72" s="80">
        <v>0</v>
      </c>
      <c r="BY72" s="80">
        <v>0</v>
      </c>
      <c r="BZ72" s="80">
        <v>0</v>
      </c>
      <c r="CA72" s="80">
        <v>0</v>
      </c>
      <c r="CB72" s="80">
        <v>0</v>
      </c>
      <c r="CC72" s="80">
        <v>0</v>
      </c>
    </row>
    <row r="73" spans="1:81">
      <c r="A73" s="80" t="s">
        <v>1931</v>
      </c>
      <c r="B73" s="80">
        <v>110</v>
      </c>
      <c r="C73" s="80">
        <v>8</v>
      </c>
      <c r="D73" s="80">
        <v>7</v>
      </c>
      <c r="E73" s="80">
        <v>2011</v>
      </c>
      <c r="F73" s="80" t="s">
        <v>87</v>
      </c>
      <c r="G73" s="80" t="s">
        <v>1923</v>
      </c>
      <c r="H73" s="80" t="s">
        <v>1924</v>
      </c>
      <c r="I73" s="177"/>
      <c r="J73" s="81">
        <v>237.84138897350576</v>
      </c>
      <c r="K73" s="81">
        <v>3.3909395092368069</v>
      </c>
      <c r="L73" s="81">
        <v>11.317934524230061</v>
      </c>
      <c r="M73" s="81">
        <v>51.678452330196976</v>
      </c>
      <c r="N73" s="81">
        <v>60.978006638781835</v>
      </c>
      <c r="O73" s="81">
        <v>37.449867102314407</v>
      </c>
      <c r="P73" s="81">
        <v>40.973227963189323</v>
      </c>
      <c r="Q73" s="81">
        <v>2.7385684163353625</v>
      </c>
      <c r="R73" s="81">
        <v>0.19053600588269984</v>
      </c>
      <c r="S73" s="81">
        <v>2.3009179222202292</v>
      </c>
      <c r="T73" s="82"/>
      <c r="U73" s="81">
        <v>9242948</v>
      </c>
      <c r="V73" s="81">
        <v>1343</v>
      </c>
      <c r="W73" s="81">
        <v>236</v>
      </c>
      <c r="X73" s="81">
        <v>9867</v>
      </c>
      <c r="Y73" s="81">
        <v>15540</v>
      </c>
      <c r="Z73" s="81">
        <v>19433</v>
      </c>
      <c r="AA73" s="81">
        <v>8280</v>
      </c>
      <c r="AB73" s="81">
        <v>39023</v>
      </c>
      <c r="AC73" s="81">
        <v>33218</v>
      </c>
      <c r="AD73" s="81">
        <v>2.3009179222202292</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15.145</v>
      </c>
      <c r="BJ73" s="81">
        <v>0</v>
      </c>
      <c r="BK73" s="81">
        <v>0</v>
      </c>
      <c r="BL73" s="81">
        <v>0</v>
      </c>
      <c r="BM73" s="82"/>
      <c r="BN73" s="81">
        <v>0</v>
      </c>
      <c r="BO73" s="81">
        <v>0</v>
      </c>
      <c r="BP73" s="81">
        <v>4</v>
      </c>
      <c r="BQ73" s="81">
        <v>0</v>
      </c>
      <c r="BR73" s="81">
        <v>0</v>
      </c>
      <c r="BS73" s="81">
        <v>0</v>
      </c>
      <c r="BT73"/>
      <c r="BU73" s="80">
        <v>15.145</v>
      </c>
      <c r="BV73" s="80">
        <v>0</v>
      </c>
      <c r="BW73" s="80">
        <v>0</v>
      </c>
      <c r="BX73" s="80">
        <v>0</v>
      </c>
      <c r="BY73" s="80">
        <v>0</v>
      </c>
      <c r="BZ73" s="80">
        <v>0</v>
      </c>
      <c r="CA73" s="80">
        <v>0</v>
      </c>
      <c r="CB73" s="80">
        <v>0</v>
      </c>
      <c r="CC73" s="80">
        <v>0</v>
      </c>
    </row>
    <row r="74" spans="1:81">
      <c r="A74" s="80" t="s">
        <v>1932</v>
      </c>
      <c r="B74" s="80">
        <v>111</v>
      </c>
      <c r="C74" s="80">
        <v>9</v>
      </c>
      <c r="D74" s="80">
        <v>7</v>
      </c>
      <c r="E74" s="80">
        <v>2012</v>
      </c>
      <c r="F74" s="80" t="s">
        <v>88</v>
      </c>
      <c r="G74" s="80" t="s">
        <v>1923</v>
      </c>
      <c r="H74" s="80" t="s">
        <v>1924</v>
      </c>
      <c r="I74" s="177"/>
      <c r="J74" s="81">
        <v>287.25547715176589</v>
      </c>
      <c r="K74" s="81">
        <v>3.4126921853428001</v>
      </c>
      <c r="L74" s="81">
        <v>11.248550919513846</v>
      </c>
      <c r="M74" s="81">
        <v>57.947177179799866</v>
      </c>
      <c r="N74" s="81">
        <v>70.123313862484238</v>
      </c>
      <c r="O74" s="81">
        <v>37.491672299966282</v>
      </c>
      <c r="P74" s="81">
        <v>40.91770674243152</v>
      </c>
      <c r="Q74" s="81">
        <v>2.971271785967287</v>
      </c>
      <c r="R74" s="81">
        <v>0.19547860543812895</v>
      </c>
      <c r="S74" s="81">
        <v>4.7632829648068542</v>
      </c>
      <c r="T74" s="82"/>
      <c r="U74" s="81">
        <v>8762947</v>
      </c>
      <c r="V74" s="81">
        <v>1343</v>
      </c>
      <c r="W74" s="81">
        <v>236</v>
      </c>
      <c r="X74" s="81">
        <v>9867</v>
      </c>
      <c r="Y74" s="81">
        <v>15717</v>
      </c>
      <c r="Z74" s="81">
        <v>19609</v>
      </c>
      <c r="AA74" s="81">
        <v>8222</v>
      </c>
      <c r="AB74" s="81">
        <v>38969</v>
      </c>
      <c r="AC74" s="81">
        <v>33197</v>
      </c>
      <c r="AD74" s="81">
        <v>4.7632829648068542</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18.89</v>
      </c>
      <c r="BJ74" s="81">
        <v>0</v>
      </c>
      <c r="BK74" s="81">
        <v>0</v>
      </c>
      <c r="BL74" s="81">
        <v>0</v>
      </c>
      <c r="BM74" s="82"/>
      <c r="BN74" s="81">
        <v>0</v>
      </c>
      <c r="BO74" s="81">
        <v>0</v>
      </c>
      <c r="BP74" s="81">
        <v>4</v>
      </c>
      <c r="BQ74" s="81">
        <v>0</v>
      </c>
      <c r="BR74" s="81">
        <v>0</v>
      </c>
      <c r="BS74" s="81">
        <v>0</v>
      </c>
      <c r="BT74"/>
      <c r="BU74" s="80">
        <v>18.89</v>
      </c>
      <c r="BV74" s="80">
        <v>0</v>
      </c>
      <c r="BW74" s="80">
        <v>0</v>
      </c>
      <c r="BX74" s="80">
        <v>0</v>
      </c>
      <c r="BY74" s="80">
        <v>0</v>
      </c>
      <c r="BZ74" s="80">
        <v>0</v>
      </c>
      <c r="CA74" s="80">
        <v>0</v>
      </c>
      <c r="CB74" s="80">
        <v>0</v>
      </c>
      <c r="CC74" s="80">
        <v>0</v>
      </c>
    </row>
    <row r="75" spans="1:81">
      <c r="A75" s="80" t="s">
        <v>1933</v>
      </c>
      <c r="B75" s="80">
        <v>112</v>
      </c>
      <c r="C75" s="80">
        <v>10</v>
      </c>
      <c r="D75" s="80">
        <v>7</v>
      </c>
      <c r="E75" s="80">
        <v>2013</v>
      </c>
      <c r="F75" s="80" t="s">
        <v>89</v>
      </c>
      <c r="G75" s="80" t="s">
        <v>1923</v>
      </c>
      <c r="H75" s="80" t="s">
        <v>1924</v>
      </c>
      <c r="I75" s="177"/>
      <c r="J75" s="81">
        <v>229.72504594953571</v>
      </c>
      <c r="K75" s="81">
        <v>2.8444120018251779</v>
      </c>
      <c r="L75" s="81">
        <v>11.626537679217956</v>
      </c>
      <c r="M75" s="81">
        <v>58.842618198446964</v>
      </c>
      <c r="N75" s="81">
        <v>73.604788450882225</v>
      </c>
      <c r="O75" s="81">
        <v>36.368806160020327</v>
      </c>
      <c r="P75" s="81">
        <v>40.687237256292882</v>
      </c>
      <c r="Q75" s="81">
        <v>3.0044380588858899</v>
      </c>
      <c r="R75" s="81">
        <v>0.22959874819821813</v>
      </c>
      <c r="S75" s="81">
        <v>2.6846776407377697</v>
      </c>
      <c r="T75" s="82"/>
      <c r="U75" s="81">
        <v>7753244</v>
      </c>
      <c r="V75" s="81">
        <v>1343</v>
      </c>
      <c r="W75" s="81">
        <v>236</v>
      </c>
      <c r="X75" s="81">
        <v>9867</v>
      </c>
      <c r="Y75" s="81">
        <v>15771</v>
      </c>
      <c r="Z75" s="81">
        <v>19871</v>
      </c>
      <c r="AA75" s="81">
        <v>8145</v>
      </c>
      <c r="AB75" s="81">
        <v>38839</v>
      </c>
      <c r="AC75" s="81">
        <v>38061</v>
      </c>
      <c r="AD75" s="81">
        <v>2.6846776407377697</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21.786999999999999</v>
      </c>
      <c r="BJ75" s="81">
        <v>0</v>
      </c>
      <c r="BK75" s="81">
        <v>0</v>
      </c>
      <c r="BL75" s="81">
        <v>0</v>
      </c>
      <c r="BM75" s="82"/>
      <c r="BN75" s="81">
        <v>0</v>
      </c>
      <c r="BO75" s="81">
        <v>0</v>
      </c>
      <c r="BP75" s="81">
        <v>4</v>
      </c>
      <c r="BQ75" s="81">
        <v>0</v>
      </c>
      <c r="BR75" s="81">
        <v>0</v>
      </c>
      <c r="BS75" s="81">
        <v>0</v>
      </c>
      <c r="BT75"/>
      <c r="BU75" s="80">
        <v>21.786999999999999</v>
      </c>
      <c r="BV75" s="80">
        <v>0</v>
      </c>
      <c r="BW75" s="80">
        <v>0</v>
      </c>
      <c r="BX75" s="80">
        <v>0</v>
      </c>
      <c r="BY75" s="80">
        <v>0</v>
      </c>
      <c r="BZ75" s="80">
        <v>0</v>
      </c>
      <c r="CA75" s="80">
        <v>0</v>
      </c>
      <c r="CB75" s="80">
        <v>0</v>
      </c>
      <c r="CC75" s="80">
        <v>0</v>
      </c>
    </row>
    <row r="76" spans="1:81">
      <c r="A76" s="80" t="s">
        <v>1934</v>
      </c>
      <c r="B76" s="80">
        <v>113</v>
      </c>
      <c r="C76" s="80">
        <v>11</v>
      </c>
      <c r="D76" s="80">
        <v>7</v>
      </c>
      <c r="E76" s="80">
        <v>2014</v>
      </c>
      <c r="F76" s="80" t="s">
        <v>90</v>
      </c>
      <c r="G76" s="80" t="s">
        <v>1923</v>
      </c>
      <c r="H76" s="80" t="s">
        <v>1924</v>
      </c>
      <c r="I76" s="177"/>
      <c r="J76" s="81">
        <v>208.5441660271776</v>
      </c>
      <c r="K76" s="81">
        <v>2.6956700532082603</v>
      </c>
      <c r="L76" s="81">
        <v>4.7959411138714563</v>
      </c>
      <c r="M76" s="81">
        <v>53.569161269051385</v>
      </c>
      <c r="N76" s="81">
        <v>67.695640048263456</v>
      </c>
      <c r="O76" s="81">
        <v>34.795492804368649</v>
      </c>
      <c r="P76" s="81">
        <v>40.170760005248212</v>
      </c>
      <c r="Q76" s="81">
        <v>2.860727810028858</v>
      </c>
      <c r="R76" s="81">
        <v>0.2575272858748377</v>
      </c>
      <c r="S76" s="81">
        <v>2.5369640955674417</v>
      </c>
      <c r="T76" s="82"/>
      <c r="U76" s="81">
        <v>8079437</v>
      </c>
      <c r="V76" s="81">
        <v>1075</v>
      </c>
      <c r="W76" s="81">
        <v>83</v>
      </c>
      <c r="X76" s="81">
        <v>9367</v>
      </c>
      <c r="Y76" s="81">
        <v>15797</v>
      </c>
      <c r="Z76" s="81">
        <v>20023</v>
      </c>
      <c r="AA76" s="81">
        <v>8000</v>
      </c>
      <c r="AB76" s="81">
        <v>38544</v>
      </c>
      <c r="AC76" s="81">
        <v>42825</v>
      </c>
      <c r="AD76" s="81">
        <v>2.5369640955674417</v>
      </c>
      <c r="AE76" s="82"/>
      <c r="AF76" s="81">
        <v>97173416.326780066</v>
      </c>
      <c r="AG76" s="81">
        <v>2067234.1602133128</v>
      </c>
      <c r="AH76" s="81">
        <v>1110274.1046866388</v>
      </c>
      <c r="AI76" s="81">
        <v>54881522.644807413</v>
      </c>
      <c r="AJ76" s="81">
        <v>84939597.504967242</v>
      </c>
      <c r="AK76" s="81">
        <v>0</v>
      </c>
      <c r="AL76" s="81">
        <v>0</v>
      </c>
      <c r="AM76" s="81">
        <v>5291515.228722292</v>
      </c>
      <c r="AN76" s="81">
        <v>0</v>
      </c>
      <c r="AO76" s="81">
        <v>0</v>
      </c>
      <c r="AP76" s="82"/>
      <c r="AQ76" s="81">
        <v>930</v>
      </c>
      <c r="AR76" s="81">
        <v>129</v>
      </c>
      <c r="AS76" s="81">
        <v>0</v>
      </c>
      <c r="AT76" s="81">
        <v>0</v>
      </c>
      <c r="AU76" s="81">
        <v>0</v>
      </c>
      <c r="AV76" s="81">
        <v>0</v>
      </c>
      <c r="AW76" s="81" t="s">
        <v>564</v>
      </c>
      <c r="AX76" s="82"/>
      <c r="AY76" s="81">
        <v>3953.3549999999996</v>
      </c>
      <c r="AZ76" s="81">
        <v>5961.6119999999992</v>
      </c>
      <c r="BA76" s="81">
        <v>0</v>
      </c>
      <c r="BB76" s="81">
        <v>0</v>
      </c>
      <c r="BC76" s="81">
        <v>0</v>
      </c>
      <c r="BD76" s="81">
        <v>0</v>
      </c>
      <c r="BE76" s="81" t="s">
        <v>564</v>
      </c>
      <c r="BF76" s="82"/>
      <c r="BG76" s="81">
        <v>0</v>
      </c>
      <c r="BH76" s="81">
        <v>0</v>
      </c>
      <c r="BI76" s="81">
        <v>21.56</v>
      </c>
      <c r="BJ76" s="81">
        <v>0</v>
      </c>
      <c r="BK76" s="81">
        <v>0</v>
      </c>
      <c r="BL76" s="81">
        <v>0</v>
      </c>
      <c r="BM76" s="82"/>
      <c r="BN76" s="81">
        <v>0</v>
      </c>
      <c r="BO76" s="81">
        <v>0</v>
      </c>
      <c r="BP76" s="81">
        <v>4</v>
      </c>
      <c r="BQ76" s="81">
        <v>0</v>
      </c>
      <c r="BR76" s="81">
        <v>0</v>
      </c>
      <c r="BS76" s="81">
        <v>0</v>
      </c>
      <c r="BT76"/>
      <c r="BU76" s="80">
        <v>21.56</v>
      </c>
      <c r="BV76" s="80">
        <v>0</v>
      </c>
      <c r="BW76" s="80">
        <v>0</v>
      </c>
      <c r="BX76" s="80">
        <v>0</v>
      </c>
      <c r="BY76" s="80">
        <v>0</v>
      </c>
      <c r="BZ76" s="80">
        <v>0</v>
      </c>
      <c r="CA76" s="80">
        <v>0</v>
      </c>
      <c r="CB76" s="80">
        <v>0</v>
      </c>
      <c r="CC76" s="80">
        <v>0</v>
      </c>
    </row>
    <row r="77" spans="1:81">
      <c r="A77" s="80" t="s">
        <v>1935</v>
      </c>
      <c r="B77" s="80">
        <v>114</v>
      </c>
      <c r="C77" s="80">
        <v>12</v>
      </c>
      <c r="D77" s="80">
        <v>7</v>
      </c>
      <c r="E77" s="80">
        <v>2015</v>
      </c>
      <c r="F77" s="80" t="s">
        <v>91</v>
      </c>
      <c r="G77" s="80" t="s">
        <v>1923</v>
      </c>
      <c r="H77" s="80" t="s">
        <v>1924</v>
      </c>
      <c r="I77" s="177"/>
      <c r="J77" s="81">
        <v>243.18501874961078</v>
      </c>
      <c r="K77" s="81">
        <v>2.5306690361558815</v>
      </c>
      <c r="L77" s="81">
        <v>3.8484464282291659</v>
      </c>
      <c r="M77" s="81">
        <v>50.332895172657913</v>
      </c>
      <c r="N77" s="81">
        <v>58.878946057159048</v>
      </c>
      <c r="O77" s="81">
        <v>34.759490932395465</v>
      </c>
      <c r="P77" s="81">
        <v>39.936026351766891</v>
      </c>
      <c r="Q77" s="81">
        <v>2.7733366062582578</v>
      </c>
      <c r="R77" s="81">
        <v>0.10806011677180009</v>
      </c>
      <c r="S77" s="81">
        <v>2.3478094110402359</v>
      </c>
      <c r="T77" s="82"/>
      <c r="U77" s="81">
        <v>8969033</v>
      </c>
      <c r="V77" s="81">
        <v>1075</v>
      </c>
      <c r="W77" s="81">
        <v>83</v>
      </c>
      <c r="X77" s="81">
        <v>9367</v>
      </c>
      <c r="Y77" s="81">
        <v>15775</v>
      </c>
      <c r="Z77" s="81">
        <v>20195</v>
      </c>
      <c r="AA77" s="81">
        <v>7947</v>
      </c>
      <c r="AB77" s="81">
        <v>38170</v>
      </c>
      <c r="AC77" s="81">
        <v>18511</v>
      </c>
      <c r="AD77" s="81">
        <v>2.3478094110402359</v>
      </c>
      <c r="AE77" s="82"/>
      <c r="AF77" s="81">
        <v>112321339.6005535</v>
      </c>
      <c r="AG77" s="81">
        <v>1820376.5784056808</v>
      </c>
      <c r="AH77" s="81">
        <v>805039.57751676079</v>
      </c>
      <c r="AI77" s="81">
        <v>55035280.02301883</v>
      </c>
      <c r="AJ77" s="81">
        <v>75391346.26975593</v>
      </c>
      <c r="AK77" s="81">
        <v>0</v>
      </c>
      <c r="AL77" s="81">
        <v>0</v>
      </c>
      <c r="AM77" s="81">
        <v>5231038.3828721205</v>
      </c>
      <c r="AN77" s="81">
        <v>0</v>
      </c>
      <c r="AO77" s="81">
        <v>0</v>
      </c>
      <c r="AP77" s="82"/>
      <c r="AQ77" s="81">
        <v>1000</v>
      </c>
      <c r="AR77" s="81">
        <v>178</v>
      </c>
      <c r="AS77" s="81">
        <v>0</v>
      </c>
      <c r="AT77" s="81">
        <v>0</v>
      </c>
      <c r="AU77" s="81">
        <v>0</v>
      </c>
      <c r="AV77" s="81">
        <v>0</v>
      </c>
      <c r="AW77" s="81" t="s">
        <v>564</v>
      </c>
      <c r="AX77" s="82"/>
      <c r="AY77" s="81">
        <v>4307.4349999999995</v>
      </c>
      <c r="AZ77" s="81">
        <v>7091.5120000000006</v>
      </c>
      <c r="BA77" s="81">
        <v>0</v>
      </c>
      <c r="BB77" s="81">
        <v>0</v>
      </c>
      <c r="BC77" s="81">
        <v>0</v>
      </c>
      <c r="BD77" s="81">
        <v>0</v>
      </c>
      <c r="BE77" s="81" t="s">
        <v>564</v>
      </c>
      <c r="BF77" s="82"/>
      <c r="BG77" s="81">
        <v>0</v>
      </c>
      <c r="BH77" s="81">
        <v>0</v>
      </c>
      <c r="BI77" s="81">
        <v>19.917999999999999</v>
      </c>
      <c r="BJ77" s="81">
        <v>0</v>
      </c>
      <c r="BK77" s="81">
        <v>0</v>
      </c>
      <c r="BL77" s="81">
        <v>0</v>
      </c>
      <c r="BM77" s="82"/>
      <c r="BN77" s="81">
        <v>0</v>
      </c>
      <c r="BO77" s="81">
        <v>0</v>
      </c>
      <c r="BP77" s="81">
        <v>4</v>
      </c>
      <c r="BQ77" s="81">
        <v>0</v>
      </c>
      <c r="BR77" s="81">
        <v>0</v>
      </c>
      <c r="BS77" s="81">
        <v>0</v>
      </c>
      <c r="BT77"/>
      <c r="BU77" s="80">
        <v>19.917999999999999</v>
      </c>
      <c r="BV77" s="80">
        <v>0</v>
      </c>
      <c r="BW77" s="80">
        <v>0</v>
      </c>
      <c r="BX77" s="80">
        <v>0</v>
      </c>
      <c r="BY77" s="80">
        <v>0</v>
      </c>
      <c r="BZ77" s="80">
        <v>0</v>
      </c>
      <c r="CA77" s="80">
        <v>0</v>
      </c>
      <c r="CB77" s="80">
        <v>0</v>
      </c>
      <c r="CC77" s="80">
        <v>0</v>
      </c>
    </row>
    <row r="78" spans="1:81">
      <c r="A78" s="80" t="s">
        <v>1936</v>
      </c>
      <c r="B78" s="80">
        <v>115</v>
      </c>
      <c r="C78" s="80">
        <v>13</v>
      </c>
      <c r="D78" s="80">
        <v>7</v>
      </c>
      <c r="E78" s="80">
        <v>2016</v>
      </c>
      <c r="F78" s="80" t="s">
        <v>92</v>
      </c>
      <c r="G78" s="80" t="s">
        <v>1923</v>
      </c>
      <c r="H78" s="80" t="s">
        <v>1924</v>
      </c>
      <c r="I78" s="177"/>
      <c r="J78" s="81">
        <v>178.25176631692864</v>
      </c>
      <c r="K78" s="81">
        <v>2.349141564593713</v>
      </c>
      <c r="L78" s="81">
        <v>3.8467141246342993</v>
      </c>
      <c r="M78" s="81">
        <v>38.313576732948214</v>
      </c>
      <c r="N78" s="81">
        <v>49.811794722288454</v>
      </c>
      <c r="O78" s="81">
        <v>34.565229992029586</v>
      </c>
      <c r="P78" s="81">
        <v>38.369327113277492</v>
      </c>
      <c r="Q78" s="81">
        <v>2.6740579424225968</v>
      </c>
      <c r="R78" s="81">
        <v>0.14213905824393044</v>
      </c>
      <c r="S78" s="81">
        <v>2.6354789239032139</v>
      </c>
      <c r="T78" s="82"/>
      <c r="U78" s="81">
        <v>6802742</v>
      </c>
      <c r="V78" s="81">
        <v>1075</v>
      </c>
      <c r="W78" s="81">
        <v>83</v>
      </c>
      <c r="X78" s="81">
        <v>9367</v>
      </c>
      <c r="Y78" s="81">
        <v>15896</v>
      </c>
      <c r="Z78" s="81">
        <v>20329</v>
      </c>
      <c r="AA78" s="81">
        <v>7897</v>
      </c>
      <c r="AB78" s="81">
        <v>37859</v>
      </c>
      <c r="AC78" s="81">
        <v>24275.95200507954</v>
      </c>
      <c r="AD78" s="81">
        <v>2.6354789239032139</v>
      </c>
      <c r="AE78" s="82"/>
      <c r="AF78" s="81">
        <v>81816018.555502847</v>
      </c>
      <c r="AG78" s="81">
        <v>1771571.1591092439</v>
      </c>
      <c r="AH78" s="81">
        <v>653496.35502266127</v>
      </c>
      <c r="AI78" s="81">
        <v>55282807.032280557</v>
      </c>
      <c r="AJ78" s="81">
        <v>78671195.798934475</v>
      </c>
      <c r="AK78" s="81">
        <v>0</v>
      </c>
      <c r="AL78" s="81">
        <v>0</v>
      </c>
      <c r="AM78" s="81">
        <v>5192448.0285009397</v>
      </c>
      <c r="AN78" s="81">
        <v>0</v>
      </c>
      <c r="AO78" s="81">
        <v>0</v>
      </c>
      <c r="AP78" s="82"/>
      <c r="AQ78" s="81">
        <v>1084</v>
      </c>
      <c r="AR78" s="81">
        <v>207</v>
      </c>
      <c r="AS78" s="81">
        <v>0</v>
      </c>
      <c r="AT78" s="81">
        <v>0</v>
      </c>
      <c r="AU78" s="81">
        <v>0</v>
      </c>
      <c r="AV78" s="81">
        <v>0</v>
      </c>
      <c r="AW78" s="81" t="s">
        <v>564</v>
      </c>
      <c r="AX78" s="82"/>
      <c r="AY78" s="81">
        <v>4801.01</v>
      </c>
      <c r="AZ78" s="81">
        <v>7687.4120000000003</v>
      </c>
      <c r="BA78" s="81">
        <v>0</v>
      </c>
      <c r="BB78" s="81">
        <v>0</v>
      </c>
      <c r="BC78" s="81">
        <v>0</v>
      </c>
      <c r="BD78" s="81">
        <v>0</v>
      </c>
      <c r="BE78" s="81" t="s">
        <v>564</v>
      </c>
      <c r="BF78" s="82"/>
      <c r="BG78" s="81">
        <v>0</v>
      </c>
      <c r="BH78" s="81">
        <v>0</v>
      </c>
      <c r="BI78" s="81">
        <v>19.413</v>
      </c>
      <c r="BJ78" s="81">
        <v>0</v>
      </c>
      <c r="BK78" s="81">
        <v>0</v>
      </c>
      <c r="BL78" s="81">
        <v>0</v>
      </c>
      <c r="BM78" s="82"/>
      <c r="BN78" s="81">
        <v>0</v>
      </c>
      <c r="BO78" s="81">
        <v>0</v>
      </c>
      <c r="BP78" s="81">
        <v>4</v>
      </c>
      <c r="BQ78" s="81">
        <v>0</v>
      </c>
      <c r="BR78" s="81">
        <v>0</v>
      </c>
      <c r="BS78" s="81">
        <v>0</v>
      </c>
      <c r="BT78"/>
      <c r="BU78" s="80">
        <v>19.413</v>
      </c>
      <c r="BV78" s="80">
        <v>0</v>
      </c>
      <c r="BW78" s="80">
        <v>0</v>
      </c>
      <c r="BX78" s="80">
        <v>0</v>
      </c>
      <c r="BY78" s="80">
        <v>0</v>
      </c>
      <c r="BZ78" s="80">
        <v>0</v>
      </c>
      <c r="CA78" s="80">
        <v>0</v>
      </c>
      <c r="CB78" s="80">
        <v>0</v>
      </c>
      <c r="CC78" s="80">
        <v>0</v>
      </c>
    </row>
    <row r="79" spans="1:81">
      <c r="A79" s="80" t="s">
        <v>1937</v>
      </c>
      <c r="B79" s="80">
        <v>116</v>
      </c>
      <c r="C79" s="80">
        <v>14</v>
      </c>
      <c r="D79" s="80">
        <v>7</v>
      </c>
      <c r="E79" s="80">
        <v>2017</v>
      </c>
      <c r="F79" s="80" t="s">
        <v>71</v>
      </c>
      <c r="G79" s="80" t="s">
        <v>1923</v>
      </c>
      <c r="H79" s="80" t="s">
        <v>1924</v>
      </c>
      <c r="I79" s="177"/>
      <c r="J79" s="81">
        <v>164.38381967230157</v>
      </c>
      <c r="K79" s="81">
        <v>2.3614063121501614</v>
      </c>
      <c r="L79" s="81">
        <v>3.522041426248574</v>
      </c>
      <c r="M79" s="81">
        <v>37.188405908743711</v>
      </c>
      <c r="N79" s="81">
        <v>53.116824674015525</v>
      </c>
      <c r="O79" s="81">
        <v>34.237036924507976</v>
      </c>
      <c r="P79" s="81">
        <v>37.720723859296449</v>
      </c>
      <c r="Q79" s="81">
        <v>2.5573815698990328</v>
      </c>
      <c r="R79" s="81">
        <v>0.12961379642107462</v>
      </c>
      <c r="S79" s="81">
        <v>3.8141897593465002</v>
      </c>
      <c r="T79" s="82"/>
      <c r="U79" s="81">
        <v>7059578.9999999991</v>
      </c>
      <c r="V79" s="81">
        <v>1075</v>
      </c>
      <c r="W79" s="81">
        <v>83</v>
      </c>
      <c r="X79" s="81">
        <v>9367</v>
      </c>
      <c r="Y79" s="81">
        <v>15911</v>
      </c>
      <c r="Z79" s="81">
        <v>20470</v>
      </c>
      <c r="AA79" s="81">
        <v>7813</v>
      </c>
      <c r="AB79" s="81">
        <v>37443</v>
      </c>
      <c r="AC79" s="81">
        <v>22575.999999999989</v>
      </c>
      <c r="AD79" s="81">
        <v>3.8141897593465002</v>
      </c>
      <c r="AE79" s="82"/>
      <c r="AF79" s="81">
        <v>73161099.648073763</v>
      </c>
      <c r="AG79" s="81">
        <v>1783480.406995876</v>
      </c>
      <c r="AH79" s="81">
        <v>762838.23129408911</v>
      </c>
      <c r="AI79" s="81">
        <v>54186771.114820287</v>
      </c>
      <c r="AJ79" s="81">
        <v>84277323.157742605</v>
      </c>
      <c r="AK79" s="81">
        <v>0</v>
      </c>
      <c r="AL79" s="81">
        <v>0</v>
      </c>
      <c r="AM79" s="81">
        <v>5143428.1692945911</v>
      </c>
      <c r="AN79" s="81">
        <v>0</v>
      </c>
      <c r="AO79" s="81">
        <v>0</v>
      </c>
      <c r="AP79" s="82"/>
      <c r="AQ79" s="81">
        <v>1140</v>
      </c>
      <c r="AR79" s="81">
        <v>222</v>
      </c>
      <c r="AS79" s="81">
        <v>0</v>
      </c>
      <c r="AT79" s="81">
        <v>0</v>
      </c>
      <c r="AU79" s="81">
        <v>0</v>
      </c>
      <c r="AV79" s="81">
        <v>0</v>
      </c>
      <c r="AW79" s="81" t="s">
        <v>564</v>
      </c>
      <c r="AX79" s="82"/>
      <c r="AY79" s="81">
        <v>5118.7700000000004</v>
      </c>
      <c r="AZ79" s="81">
        <v>8725.011999999997</v>
      </c>
      <c r="BA79" s="81">
        <v>0</v>
      </c>
      <c r="BB79" s="81">
        <v>0</v>
      </c>
      <c r="BC79" s="81">
        <v>0</v>
      </c>
      <c r="BD79" s="81">
        <v>0</v>
      </c>
      <c r="BE79" s="81" t="s">
        <v>564</v>
      </c>
      <c r="BF79" s="82"/>
      <c r="BG79" s="81">
        <v>0</v>
      </c>
      <c r="BH79" s="81">
        <v>0</v>
      </c>
      <c r="BI79" s="81">
        <v>16.844000000000001</v>
      </c>
      <c r="BJ79" s="81">
        <v>0</v>
      </c>
      <c r="BK79" s="81">
        <v>0</v>
      </c>
      <c r="BL79" s="81">
        <v>0</v>
      </c>
      <c r="BM79" s="82"/>
      <c r="BN79" s="81">
        <v>0</v>
      </c>
      <c r="BO79" s="81">
        <v>0</v>
      </c>
      <c r="BP79" s="81">
        <v>4</v>
      </c>
      <c r="BQ79" s="81">
        <v>0</v>
      </c>
      <c r="BR79" s="81">
        <v>0</v>
      </c>
      <c r="BS79" s="81">
        <v>0</v>
      </c>
      <c r="BT79"/>
      <c r="BU79" s="80">
        <v>16.844000000000001</v>
      </c>
      <c r="BV79" s="80">
        <v>0</v>
      </c>
      <c r="BW79" s="80">
        <v>0</v>
      </c>
      <c r="BX79" s="80">
        <v>0</v>
      </c>
      <c r="BY79" s="80">
        <v>0</v>
      </c>
      <c r="BZ79" s="80">
        <v>0</v>
      </c>
      <c r="CA79" s="80">
        <v>0</v>
      </c>
      <c r="CB79" s="80">
        <v>0</v>
      </c>
      <c r="CC79" s="80">
        <v>0</v>
      </c>
    </row>
    <row r="80" spans="1:81">
      <c r="A80" s="80" t="s">
        <v>1938</v>
      </c>
      <c r="B80" s="80">
        <v>117</v>
      </c>
      <c r="C80" s="80">
        <v>15</v>
      </c>
      <c r="D80" s="80">
        <v>7</v>
      </c>
      <c r="E80" s="80">
        <v>2018</v>
      </c>
      <c r="F80" s="80" t="s">
        <v>93</v>
      </c>
      <c r="G80" s="80" t="s">
        <v>1923</v>
      </c>
      <c r="H80" s="80" t="s">
        <v>1924</v>
      </c>
      <c r="I80" s="177"/>
      <c r="J80" s="81">
        <v>171.5675036098994</v>
      </c>
      <c r="K80" s="81">
        <v>2.2228108255159014</v>
      </c>
      <c r="L80" s="81">
        <v>3.1830993591432239</v>
      </c>
      <c r="M80" s="81">
        <v>37.142977707867949</v>
      </c>
      <c r="N80" s="81">
        <v>46.086546133876944</v>
      </c>
      <c r="O80" s="81">
        <v>33.803861527068577</v>
      </c>
      <c r="P80" s="81">
        <v>37.23530546185377</v>
      </c>
      <c r="Q80" s="81">
        <v>2.3618394738589776</v>
      </c>
      <c r="R80" s="81">
        <v>0.40812960650165708</v>
      </c>
      <c r="S80" s="81">
        <v>3.2382397942928098</v>
      </c>
      <c r="T80" s="82"/>
      <c r="U80" s="81">
        <v>7625914</v>
      </c>
      <c r="V80" s="81">
        <v>1075</v>
      </c>
      <c r="W80" s="81">
        <v>83</v>
      </c>
      <c r="X80" s="81">
        <v>9367</v>
      </c>
      <c r="Y80" s="81">
        <v>16044</v>
      </c>
      <c r="Z80" s="81">
        <v>20598</v>
      </c>
      <c r="AA80" s="81">
        <v>7790</v>
      </c>
      <c r="AB80" s="81">
        <v>37265</v>
      </c>
      <c r="AC80" s="81">
        <v>70809</v>
      </c>
      <c r="AD80" s="81">
        <v>3.2382397942928098</v>
      </c>
      <c r="AE80" s="82"/>
      <c r="AF80" s="81">
        <v>83209496.970933452</v>
      </c>
      <c r="AG80" s="81">
        <v>1590396.4623338629</v>
      </c>
      <c r="AH80" s="81">
        <v>667861.93319433054</v>
      </c>
      <c r="AI80" s="81">
        <v>53234696.147800609</v>
      </c>
      <c r="AJ80" s="81">
        <v>74118462.706383511</v>
      </c>
      <c r="AK80" s="81">
        <v>0</v>
      </c>
      <c r="AL80" s="81">
        <v>0</v>
      </c>
      <c r="AM80" s="81">
        <v>5129568.6406695955</v>
      </c>
      <c r="AN80" s="81">
        <v>0</v>
      </c>
      <c r="AO80" s="81">
        <v>0</v>
      </c>
      <c r="AP80" s="82"/>
      <c r="AQ80" s="81">
        <v>1228</v>
      </c>
      <c r="AR80" s="81">
        <v>239</v>
      </c>
      <c r="AS80" s="81">
        <v>0</v>
      </c>
      <c r="AT80" s="81">
        <v>0</v>
      </c>
      <c r="AU80" s="81">
        <v>0</v>
      </c>
      <c r="AV80" s="81">
        <v>0</v>
      </c>
      <c r="AW80" s="81" t="s">
        <v>564</v>
      </c>
      <c r="AX80" s="82"/>
      <c r="AY80" s="81">
        <v>5611.0820000000003</v>
      </c>
      <c r="AZ80" s="81">
        <v>9857.7119999999995</v>
      </c>
      <c r="BA80" s="81">
        <v>0</v>
      </c>
      <c r="BB80" s="81">
        <v>0</v>
      </c>
      <c r="BC80" s="81">
        <v>0</v>
      </c>
      <c r="BD80" s="81">
        <v>0</v>
      </c>
      <c r="BE80" s="81" t="s">
        <v>564</v>
      </c>
      <c r="BF80" s="82"/>
      <c r="BG80" s="81">
        <v>0</v>
      </c>
      <c r="BH80" s="81">
        <v>0</v>
      </c>
      <c r="BI80" s="81">
        <v>16.626999999999999</v>
      </c>
      <c r="BJ80" s="81">
        <v>0</v>
      </c>
      <c r="BK80" s="81">
        <v>0</v>
      </c>
      <c r="BL80" s="81">
        <v>0</v>
      </c>
      <c r="BM80" s="82"/>
      <c r="BN80" s="81">
        <v>0</v>
      </c>
      <c r="BO80" s="81">
        <v>0</v>
      </c>
      <c r="BP80" s="81">
        <v>4</v>
      </c>
      <c r="BQ80" s="81">
        <v>0</v>
      </c>
      <c r="BR80" s="81">
        <v>0</v>
      </c>
      <c r="BS80" s="81">
        <v>0</v>
      </c>
      <c r="BT80"/>
      <c r="BU80" s="80">
        <v>16.626999999999999</v>
      </c>
      <c r="BV80" s="80">
        <v>0</v>
      </c>
      <c r="BW80" s="80">
        <v>0</v>
      </c>
      <c r="BX80" s="80">
        <v>0</v>
      </c>
      <c r="BY80" s="80">
        <v>0</v>
      </c>
      <c r="BZ80" s="80">
        <v>0</v>
      </c>
      <c r="CA80" s="80">
        <v>0</v>
      </c>
      <c r="CB80" s="80">
        <v>0</v>
      </c>
      <c r="CC80" s="80">
        <v>0</v>
      </c>
    </row>
    <row r="81" spans="1:81">
      <c r="A81" s="80" t="s">
        <v>1939</v>
      </c>
      <c r="B81" s="80">
        <v>118</v>
      </c>
      <c r="C81" s="80">
        <v>16</v>
      </c>
      <c r="D81" s="80">
        <v>7</v>
      </c>
      <c r="E81" s="80">
        <v>2019</v>
      </c>
      <c r="F81" s="80" t="s">
        <v>73</v>
      </c>
      <c r="G81" s="80" t="s">
        <v>1923</v>
      </c>
      <c r="H81" s="80" t="s">
        <v>1924</v>
      </c>
      <c r="I81" s="177"/>
      <c r="J81" s="81">
        <v>163.87982143287743</v>
      </c>
      <c r="K81" s="81">
        <v>1.8635838701549652</v>
      </c>
      <c r="L81" s="81">
        <v>3.1338041024139538</v>
      </c>
      <c r="M81" s="81">
        <v>29.814287889702932</v>
      </c>
      <c r="N81" s="81">
        <v>37.878894405269818</v>
      </c>
      <c r="O81" s="81">
        <v>33.47556897960181</v>
      </c>
      <c r="P81" s="81">
        <v>36.904469643933332</v>
      </c>
      <c r="Q81" s="81">
        <v>2.2790907381445979</v>
      </c>
      <c r="R81" s="81">
        <v>0.49429498950356443</v>
      </c>
      <c r="S81" s="81">
        <v>3.5601647035184469</v>
      </c>
      <c r="T81" s="82"/>
      <c r="U81" s="81">
        <v>7670345</v>
      </c>
      <c r="V81" s="81">
        <v>1075</v>
      </c>
      <c r="W81" s="81">
        <v>83</v>
      </c>
      <c r="X81" s="81">
        <v>9367</v>
      </c>
      <c r="Y81" s="81">
        <v>16104</v>
      </c>
      <c r="Z81" s="81">
        <v>20958</v>
      </c>
      <c r="AA81" s="81">
        <v>7663</v>
      </c>
      <c r="AB81" s="81">
        <v>36933</v>
      </c>
      <c r="AC81" s="81">
        <v>87163</v>
      </c>
      <c r="AD81" s="81">
        <v>3.5601647035184469</v>
      </c>
      <c r="AE81" s="82"/>
      <c r="AF81" s="81">
        <v>81743060.447987482</v>
      </c>
      <c r="AG81" s="81">
        <v>1535064.9581701651</v>
      </c>
      <c r="AH81" s="81">
        <v>779511.81403352611</v>
      </c>
      <c r="AI81" s="81">
        <v>53409582.006697729</v>
      </c>
      <c r="AJ81" s="81">
        <v>74727266.631445065</v>
      </c>
      <c r="AK81" s="81">
        <v>0</v>
      </c>
      <c r="AL81" s="81">
        <v>0</v>
      </c>
      <c r="AM81" s="81">
        <v>5029996.5685248571</v>
      </c>
      <c r="AN81" s="81">
        <v>0</v>
      </c>
      <c r="AO81" s="81">
        <v>0</v>
      </c>
      <c r="AP81" s="82"/>
      <c r="AQ81" s="81">
        <v>1344</v>
      </c>
      <c r="AR81" s="81">
        <v>251</v>
      </c>
      <c r="AS81" s="81">
        <v>0</v>
      </c>
      <c r="AT81" s="81">
        <v>0</v>
      </c>
      <c r="AU81" s="81">
        <v>0</v>
      </c>
      <c r="AV81" s="81">
        <v>0</v>
      </c>
      <c r="AW81" s="81" t="s">
        <v>564</v>
      </c>
      <c r="AX81" s="82"/>
      <c r="AY81" s="81">
        <v>6233.1710000000021</v>
      </c>
      <c r="AZ81" s="81">
        <v>10187.312</v>
      </c>
      <c r="BA81" s="81">
        <v>0</v>
      </c>
      <c r="BB81" s="81">
        <v>0</v>
      </c>
      <c r="BC81" s="81">
        <v>0</v>
      </c>
      <c r="BD81" s="81">
        <v>0</v>
      </c>
      <c r="BE81" s="81" t="s">
        <v>564</v>
      </c>
      <c r="BF81" s="82"/>
      <c r="BG81" s="81">
        <v>0</v>
      </c>
      <c r="BH81" s="81">
        <v>0</v>
      </c>
      <c r="BI81" s="81">
        <v>12.225</v>
      </c>
      <c r="BJ81" s="81">
        <v>0</v>
      </c>
      <c r="BK81" s="81">
        <v>3.2010000000000001</v>
      </c>
      <c r="BL81" s="81">
        <v>0</v>
      </c>
      <c r="BM81" s="82"/>
      <c r="BN81" s="81">
        <v>0</v>
      </c>
      <c r="BO81" s="81">
        <v>0</v>
      </c>
      <c r="BP81" s="81">
        <v>3</v>
      </c>
      <c r="BQ81" s="81">
        <v>0</v>
      </c>
      <c r="BR81" s="81">
        <v>1</v>
      </c>
      <c r="BS81" s="81">
        <v>0</v>
      </c>
      <c r="BT81"/>
      <c r="BU81" s="80">
        <v>15.426</v>
      </c>
      <c r="BV81" s="80">
        <v>0</v>
      </c>
      <c r="BW81" s="80">
        <v>0</v>
      </c>
      <c r="BX81" s="80">
        <v>0</v>
      </c>
      <c r="BY81" s="80">
        <v>0</v>
      </c>
      <c r="BZ81" s="80">
        <v>0</v>
      </c>
      <c r="CA81" s="80">
        <v>0</v>
      </c>
      <c r="CB81" s="80">
        <v>0</v>
      </c>
      <c r="CC81" s="80">
        <v>0</v>
      </c>
    </row>
    <row r="82" spans="1:81">
      <c r="A82" s="80" t="s">
        <v>1940</v>
      </c>
      <c r="B82" s="80">
        <v>119</v>
      </c>
      <c r="C82" s="80">
        <v>17</v>
      </c>
      <c r="D82" s="80">
        <v>7</v>
      </c>
      <c r="E82" s="80">
        <v>2020</v>
      </c>
      <c r="F82" s="80" t="s">
        <v>218</v>
      </c>
      <c r="G82" s="80" t="s">
        <v>1923</v>
      </c>
      <c r="H82" s="80" t="s">
        <v>1924</v>
      </c>
      <c r="I82" s="177"/>
      <c r="J82" s="81">
        <v>173.1301774555275</v>
      </c>
      <c r="K82" s="81">
        <v>2.3280614249649787</v>
      </c>
      <c r="L82" s="81">
        <v>9.6560707800840806</v>
      </c>
      <c r="M82" s="81">
        <v>36.779649260860168</v>
      </c>
      <c r="N82" s="81">
        <v>51.885451217496559</v>
      </c>
      <c r="O82" s="81">
        <v>29.162802638071721</v>
      </c>
      <c r="P82" s="81">
        <v>34.232861888510165</v>
      </c>
      <c r="Q82" s="81">
        <v>2.1499741060762974</v>
      </c>
      <c r="R82" s="81">
        <v>0.72458803875057221</v>
      </c>
      <c r="S82" s="81">
        <v>2.716329566493493</v>
      </c>
      <c r="T82" s="82"/>
      <c r="U82" s="81">
        <v>7070979</v>
      </c>
      <c r="V82" s="81">
        <v>1077</v>
      </c>
      <c r="W82" s="81">
        <v>210</v>
      </c>
      <c r="X82" s="81">
        <v>9194</v>
      </c>
      <c r="Y82" s="81">
        <v>16095</v>
      </c>
      <c r="Z82" s="81">
        <v>20839</v>
      </c>
      <c r="AA82" s="81">
        <v>7723</v>
      </c>
      <c r="AB82" s="81">
        <v>36463</v>
      </c>
      <c r="AC82" s="81">
        <v>128438.99999999999</v>
      </c>
      <c r="AD82" s="81">
        <v>2.716329566493493</v>
      </c>
      <c r="AE82" s="82"/>
      <c r="AF82" s="81">
        <v>83113458.438836157</v>
      </c>
      <c r="AG82" s="81">
        <v>1588116.1170417124</v>
      </c>
      <c r="AH82" s="81">
        <v>2736565.8434212864</v>
      </c>
      <c r="AI82" s="81">
        <v>50846424.662944846</v>
      </c>
      <c r="AJ82" s="81">
        <v>77510422.879133537</v>
      </c>
      <c r="AK82" s="81"/>
      <c r="AL82" s="81"/>
      <c r="AM82" s="81">
        <v>4758826.6123794476</v>
      </c>
      <c r="AN82" s="81"/>
      <c r="AO82" s="81"/>
      <c r="AP82" s="82"/>
      <c r="AQ82" s="81">
        <v>1427</v>
      </c>
      <c r="AR82" s="81">
        <v>263</v>
      </c>
      <c r="AS82" s="81">
        <v>0</v>
      </c>
      <c r="AT82" s="81">
        <v>0</v>
      </c>
      <c r="AU82" s="81">
        <v>0</v>
      </c>
      <c r="AV82" s="81">
        <v>0</v>
      </c>
      <c r="AW82" s="81">
        <v>0</v>
      </c>
      <c r="AX82" s="82"/>
      <c r="AY82" s="81">
        <v>6716.2820000000011</v>
      </c>
      <c r="AZ82" s="81">
        <v>11360.312</v>
      </c>
      <c r="BA82" s="81">
        <v>0</v>
      </c>
      <c r="BB82" s="81">
        <v>0</v>
      </c>
      <c r="BC82" s="81">
        <v>0</v>
      </c>
      <c r="BD82" s="81">
        <v>0</v>
      </c>
      <c r="BE82" s="81">
        <v>0</v>
      </c>
      <c r="BF82" s="82"/>
      <c r="BG82" s="81">
        <v>0</v>
      </c>
      <c r="BH82" s="81">
        <v>0</v>
      </c>
      <c r="BI82" s="81">
        <v>11.625999999999999</v>
      </c>
      <c r="BJ82" s="81">
        <v>0</v>
      </c>
      <c r="BK82" s="81">
        <v>0</v>
      </c>
      <c r="BL82" s="81">
        <v>0</v>
      </c>
      <c r="BM82" s="82"/>
      <c r="BN82" s="81">
        <v>0</v>
      </c>
      <c r="BO82" s="81">
        <v>0</v>
      </c>
      <c r="BP82" s="81">
        <v>4</v>
      </c>
      <c r="BQ82" s="81">
        <v>0</v>
      </c>
      <c r="BR82" s="81">
        <v>0</v>
      </c>
      <c r="BS82" s="81">
        <v>0</v>
      </c>
      <c r="BT82"/>
      <c r="BU82" s="80">
        <v>11.625999999999999</v>
      </c>
      <c r="BV82" s="80">
        <v>0</v>
      </c>
      <c r="BW82" s="80">
        <v>0</v>
      </c>
      <c r="BX82" s="80">
        <v>0</v>
      </c>
      <c r="BY82" s="80">
        <v>0</v>
      </c>
      <c r="BZ82" s="80">
        <v>0</v>
      </c>
      <c r="CA82" s="80">
        <v>0</v>
      </c>
      <c r="CB82" s="80">
        <v>0</v>
      </c>
      <c r="CC82" s="80">
        <v>0</v>
      </c>
    </row>
    <row r="83" spans="1:81">
      <c r="A83" s="80" t="s">
        <v>1941</v>
      </c>
      <c r="B83" s="80">
        <v>119</v>
      </c>
      <c r="C83" s="80">
        <v>18</v>
      </c>
      <c r="D83" s="80">
        <v>7</v>
      </c>
      <c r="E83" s="80">
        <v>2021</v>
      </c>
      <c r="F83" s="80" t="s">
        <v>75</v>
      </c>
      <c r="G83" s="174" t="s">
        <v>1923</v>
      </c>
      <c r="H83" s="80" t="s">
        <v>1924</v>
      </c>
      <c r="I83" s="177"/>
      <c r="J83" s="81">
        <v>151.04941189316114</v>
      </c>
      <c r="K83" s="81">
        <v>2.3787928695737977</v>
      </c>
      <c r="L83" s="81">
        <v>8.9487215263407549</v>
      </c>
      <c r="M83" s="81">
        <v>39.815027087610389</v>
      </c>
      <c r="N83" s="81">
        <v>47.436284581092757</v>
      </c>
      <c r="O83" s="81">
        <v>28.360108541360201</v>
      </c>
      <c r="P83" s="81">
        <v>35.16692352144662</v>
      </c>
      <c r="Q83" s="81">
        <v>2.1545327421755309</v>
      </c>
      <c r="R83" s="81">
        <v>1.0732745253066627</v>
      </c>
      <c r="S83" s="81">
        <v>3.0188210389746319</v>
      </c>
      <c r="T83" s="82"/>
      <c r="U83" s="81">
        <v>7745097</v>
      </c>
      <c r="V83" s="81">
        <v>1077</v>
      </c>
      <c r="W83" s="81">
        <v>210</v>
      </c>
      <c r="X83" s="81">
        <v>9194</v>
      </c>
      <c r="Y83" s="81">
        <v>16121</v>
      </c>
      <c r="Z83" s="81">
        <v>20867</v>
      </c>
      <c r="AA83" s="81">
        <v>7737</v>
      </c>
      <c r="AB83" s="81">
        <v>36107</v>
      </c>
      <c r="AC83" s="81">
        <v>184398.99999999997</v>
      </c>
      <c r="AD83" s="81">
        <v>3.0188210389746319</v>
      </c>
      <c r="AE83" s="82"/>
      <c r="AF83" s="81">
        <v>71980875.268555716</v>
      </c>
      <c r="AG83" s="81">
        <v>1697612.1254125431</v>
      </c>
      <c r="AH83" s="81">
        <v>2690376.8098602151</v>
      </c>
      <c r="AI83" s="81">
        <v>62027832.70604112</v>
      </c>
      <c r="AJ83" s="81">
        <v>75352830.920863166</v>
      </c>
      <c r="AK83" s="81">
        <v>0</v>
      </c>
      <c r="AL83" s="81">
        <v>0</v>
      </c>
      <c r="AM83" s="81">
        <v>4739545.1970763402</v>
      </c>
      <c r="AN83" s="81">
        <v>0</v>
      </c>
      <c r="AO83" s="81">
        <v>0</v>
      </c>
      <c r="AP83" s="82"/>
      <c r="AQ83" s="81">
        <v>1507</v>
      </c>
      <c r="AR83" s="81">
        <v>270</v>
      </c>
      <c r="AS83" s="81">
        <v>0</v>
      </c>
      <c r="AT83" s="81">
        <v>0</v>
      </c>
      <c r="AU83" s="81">
        <v>0</v>
      </c>
      <c r="AV83" s="81">
        <v>0</v>
      </c>
      <c r="AW83" s="81"/>
      <c r="AX83" s="82"/>
      <c r="AY83" s="81">
        <v>7203.239999999998</v>
      </c>
      <c r="AZ83" s="81">
        <v>12107.012000000001</v>
      </c>
      <c r="BA83" s="81">
        <v>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1942</v>
      </c>
      <c r="B84" s="80">
        <v>119</v>
      </c>
      <c r="C84" s="80">
        <v>19</v>
      </c>
      <c r="D84" s="80">
        <v>7</v>
      </c>
      <c r="E84" s="80">
        <v>2022</v>
      </c>
      <c r="F84" s="80" t="s">
        <v>568</v>
      </c>
      <c r="G84" s="174" t="s">
        <v>1923</v>
      </c>
      <c r="H84" s="80" t="s">
        <v>1924</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1591</v>
      </c>
      <c r="AR84" s="81">
        <v>271</v>
      </c>
      <c r="AS84" s="81">
        <v>0</v>
      </c>
      <c r="AT84" s="81">
        <v>0</v>
      </c>
      <c r="AU84" s="81">
        <v>0</v>
      </c>
      <c r="AV84" s="81">
        <v>0</v>
      </c>
      <c r="AW84" s="81"/>
      <c r="AX84" s="82"/>
      <c r="AY84" s="81">
        <v>7712.1909999999898</v>
      </c>
      <c r="AZ84" s="81">
        <v>12156.511999999999</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1943</v>
      </c>
      <c r="B85" s="80">
        <v>222</v>
      </c>
      <c r="C85" s="80">
        <v>1</v>
      </c>
      <c r="D85" s="80">
        <v>14</v>
      </c>
      <c r="E85" s="80">
        <v>1990</v>
      </c>
      <c r="F85" s="80" t="s">
        <v>562</v>
      </c>
      <c r="G85" s="80" t="s">
        <v>1944</v>
      </c>
      <c r="H85" s="80" t="s">
        <v>1945</v>
      </c>
      <c r="I85" s="177"/>
      <c r="J85" s="81">
        <v>154.65784780107262</v>
      </c>
      <c r="K85" s="81">
        <v>14.112330971554652</v>
      </c>
      <c r="L85" s="81">
        <v>11.42641540367155</v>
      </c>
      <c r="M85" s="81">
        <v>31.914604786535619</v>
      </c>
      <c r="N85" s="81">
        <v>48.227397200751575</v>
      </c>
      <c r="O85" s="81">
        <v>32.221306132656316</v>
      </c>
      <c r="P85" s="81">
        <v>56.426581698740186</v>
      </c>
      <c r="Q85" s="81">
        <v>3.0555652183503801</v>
      </c>
      <c r="R85" s="81">
        <v>0</v>
      </c>
      <c r="S85" s="81">
        <v>2.237540132621274</v>
      </c>
      <c r="T85" s="82"/>
      <c r="U85" s="81">
        <v>6395506</v>
      </c>
      <c r="V85" s="81">
        <v>3184</v>
      </c>
      <c r="W85" s="81">
        <v>102</v>
      </c>
      <c r="X85" s="81">
        <v>10164</v>
      </c>
      <c r="Y85" s="81">
        <v>12507</v>
      </c>
      <c r="Z85" s="81">
        <v>13253</v>
      </c>
      <c r="AA85" s="81">
        <v>13701</v>
      </c>
      <c r="AB85" s="81">
        <v>49612</v>
      </c>
      <c r="AC85" s="81">
        <v>0</v>
      </c>
      <c r="AD85" s="81">
        <v>2.237540132621274</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1946</v>
      </c>
      <c r="B86" s="80">
        <v>223</v>
      </c>
      <c r="C86" s="80">
        <v>2</v>
      </c>
      <c r="D86" s="80">
        <v>14</v>
      </c>
      <c r="E86" s="80">
        <v>2005</v>
      </c>
      <c r="F86" s="80" t="s">
        <v>565</v>
      </c>
      <c r="G86" s="80" t="s">
        <v>1944</v>
      </c>
      <c r="H86" s="80" t="s">
        <v>1945</v>
      </c>
      <c r="I86" s="177"/>
      <c r="J86" s="81">
        <v>129.83664491180906</v>
      </c>
      <c r="K86" s="81">
        <v>9.8912634509015387</v>
      </c>
      <c r="L86" s="81">
        <v>25.058444861880051</v>
      </c>
      <c r="M86" s="81">
        <v>56.595808240470127</v>
      </c>
      <c r="N86" s="81">
        <v>65.397150571854709</v>
      </c>
      <c r="O86" s="81">
        <v>50.182150117655631</v>
      </c>
      <c r="P86" s="81">
        <v>58.065977527271144</v>
      </c>
      <c r="Q86" s="81">
        <v>2.6856902047060758</v>
      </c>
      <c r="R86" s="81">
        <v>0</v>
      </c>
      <c r="S86" s="81">
        <v>0</v>
      </c>
      <c r="T86" s="82"/>
      <c r="U86" s="81">
        <v>7552502</v>
      </c>
      <c r="V86" s="81">
        <v>2820</v>
      </c>
      <c r="W86" s="81">
        <v>204</v>
      </c>
      <c r="X86" s="81">
        <v>7850</v>
      </c>
      <c r="Y86" s="81">
        <v>13543</v>
      </c>
      <c r="Z86" s="81">
        <v>23885</v>
      </c>
      <c r="AA86" s="81">
        <v>11547</v>
      </c>
      <c r="AB86" s="81">
        <v>45586</v>
      </c>
      <c r="AC86" s="81">
        <v>0</v>
      </c>
      <c r="AD86" s="81">
        <v>0</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1947</v>
      </c>
      <c r="B87" s="80">
        <v>224</v>
      </c>
      <c r="C87" s="80">
        <v>3</v>
      </c>
      <c r="D87" s="80">
        <v>14</v>
      </c>
      <c r="E87" s="80">
        <v>2006</v>
      </c>
      <c r="F87" s="80" t="s">
        <v>566</v>
      </c>
      <c r="G87" s="80" t="s">
        <v>1944</v>
      </c>
      <c r="H87" s="80" t="s">
        <v>1945</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1948</v>
      </c>
      <c r="B88" s="80">
        <v>225</v>
      </c>
      <c r="C88" s="80">
        <v>4</v>
      </c>
      <c r="D88" s="80">
        <v>14</v>
      </c>
      <c r="E88" s="80">
        <v>2007</v>
      </c>
      <c r="F88" s="80" t="s">
        <v>567</v>
      </c>
      <c r="G88" s="80" t="s">
        <v>1944</v>
      </c>
      <c r="H88" s="80" t="s">
        <v>1945</v>
      </c>
      <c r="I88" s="177"/>
      <c r="J88" s="81">
        <v>124.59154263860317</v>
      </c>
      <c r="K88" s="81">
        <v>8.911814420302278</v>
      </c>
      <c r="L88" s="81">
        <v>29.891225751486928</v>
      </c>
      <c r="M88" s="81">
        <v>70.886558483052752</v>
      </c>
      <c r="N88" s="81">
        <v>72.686881030520667</v>
      </c>
      <c r="O88" s="81">
        <v>48.042479656555358</v>
      </c>
      <c r="P88" s="81">
        <v>56.483012100299284</v>
      </c>
      <c r="Q88" s="81">
        <v>2.7718328162446286</v>
      </c>
      <c r="R88" s="81">
        <v>0</v>
      </c>
      <c r="S88" s="81">
        <v>0</v>
      </c>
      <c r="T88" s="82"/>
      <c r="U88" s="81">
        <v>8369727</v>
      </c>
      <c r="V88" s="81">
        <v>2458</v>
      </c>
      <c r="W88" s="81">
        <v>258</v>
      </c>
      <c r="X88" s="81">
        <v>10513</v>
      </c>
      <c r="Y88" s="81">
        <v>13601</v>
      </c>
      <c r="Z88" s="81">
        <v>23771</v>
      </c>
      <c r="AA88" s="81">
        <v>11061</v>
      </c>
      <c r="AB88" s="81">
        <v>44560</v>
      </c>
      <c r="AC88" s="81">
        <v>0</v>
      </c>
      <c r="AD88" s="81">
        <v>0</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1949</v>
      </c>
      <c r="B89" s="80">
        <v>226</v>
      </c>
      <c r="C89" s="80">
        <v>5</v>
      </c>
      <c r="D89" s="80">
        <v>14</v>
      </c>
      <c r="E89" s="80">
        <v>2008</v>
      </c>
      <c r="F89" s="80" t="s">
        <v>84</v>
      </c>
      <c r="G89" s="80" t="s">
        <v>1944</v>
      </c>
      <c r="H89" s="80" t="s">
        <v>1945</v>
      </c>
      <c r="I89" s="177"/>
      <c r="J89" s="81">
        <v>123.69147859692785</v>
      </c>
      <c r="K89" s="81">
        <v>6.7599284632846599</v>
      </c>
      <c r="L89" s="81">
        <v>24.854124533377128</v>
      </c>
      <c r="M89" s="81">
        <v>67.415456771501695</v>
      </c>
      <c r="N89" s="81">
        <v>75.454722468906837</v>
      </c>
      <c r="O89" s="81">
        <v>46.464214562623965</v>
      </c>
      <c r="P89" s="81">
        <v>55.03125589878745</v>
      </c>
      <c r="Q89" s="81">
        <v>2.693913349996119</v>
      </c>
      <c r="R89" s="81">
        <v>0</v>
      </c>
      <c r="S89" s="81">
        <v>0</v>
      </c>
      <c r="T89" s="82"/>
      <c r="U89" s="81">
        <v>8242960</v>
      </c>
      <c r="V89" s="81">
        <v>2458</v>
      </c>
      <c r="W89" s="81">
        <v>258</v>
      </c>
      <c r="X89" s="81">
        <v>10513</v>
      </c>
      <c r="Y89" s="81">
        <v>13630</v>
      </c>
      <c r="Z89" s="81">
        <v>23797</v>
      </c>
      <c r="AA89" s="81">
        <v>10789</v>
      </c>
      <c r="AB89" s="81">
        <v>44019</v>
      </c>
      <c r="AC89" s="81">
        <v>0</v>
      </c>
      <c r="AD89" s="81">
        <v>0</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1950</v>
      </c>
      <c r="B90" s="80">
        <v>227</v>
      </c>
      <c r="C90" s="80">
        <v>6</v>
      </c>
      <c r="D90" s="80">
        <v>14</v>
      </c>
      <c r="E90" s="80">
        <v>2009</v>
      </c>
      <c r="F90" s="80" t="s">
        <v>85</v>
      </c>
      <c r="G90" s="80" t="s">
        <v>1944</v>
      </c>
      <c r="H90" s="80" t="s">
        <v>1945</v>
      </c>
      <c r="I90" s="177"/>
      <c r="J90" s="81">
        <v>130.94658076458543</v>
      </c>
      <c r="K90" s="81">
        <v>6.2237820059657274</v>
      </c>
      <c r="L90" s="81">
        <v>30.280722404235696</v>
      </c>
      <c r="M90" s="81">
        <v>63.421195646614954</v>
      </c>
      <c r="N90" s="81">
        <v>65.250380392541089</v>
      </c>
      <c r="O90" s="81">
        <v>47.356762322994086</v>
      </c>
      <c r="P90" s="81">
        <v>52.591116057641429</v>
      </c>
      <c r="Q90" s="81">
        <v>2.5405197290891817</v>
      </c>
      <c r="R90" s="81">
        <v>0</v>
      </c>
      <c r="S90" s="81">
        <v>0</v>
      </c>
      <c r="T90" s="82"/>
      <c r="U90" s="81">
        <v>7447293</v>
      </c>
      <c r="V90" s="81">
        <v>2204</v>
      </c>
      <c r="W90" s="81">
        <v>482</v>
      </c>
      <c r="X90" s="81">
        <v>10786</v>
      </c>
      <c r="Y90" s="81">
        <v>13658</v>
      </c>
      <c r="Z90" s="81">
        <v>23940</v>
      </c>
      <c r="AA90" s="81">
        <v>10585</v>
      </c>
      <c r="AB90" s="81">
        <v>43578</v>
      </c>
      <c r="AC90" s="81">
        <v>0</v>
      </c>
      <c r="AD90" s="81">
        <v>0</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44.05</v>
      </c>
      <c r="BJ90" s="81">
        <v>0</v>
      </c>
      <c r="BK90" s="81">
        <v>0</v>
      </c>
      <c r="BL90" s="81">
        <v>0</v>
      </c>
      <c r="BM90" s="82"/>
      <c r="BN90" s="81">
        <v>0</v>
      </c>
      <c r="BO90" s="81">
        <v>0</v>
      </c>
      <c r="BP90" s="81">
        <v>2</v>
      </c>
      <c r="BQ90" s="81">
        <v>0</v>
      </c>
      <c r="BR90" s="81">
        <v>0</v>
      </c>
      <c r="BS90" s="81">
        <v>0</v>
      </c>
      <c r="BT90"/>
      <c r="BU90" s="80"/>
      <c r="BV90" s="80"/>
      <c r="BW90" s="80"/>
      <c r="BX90" s="80"/>
      <c r="BY90" s="80"/>
      <c r="BZ90" s="80"/>
      <c r="CA90" s="80"/>
      <c r="CB90" s="80"/>
      <c r="CC90" s="80"/>
    </row>
    <row r="91" spans="1:81">
      <c r="A91" s="80" t="s">
        <v>1951</v>
      </c>
      <c r="B91" s="80">
        <v>228</v>
      </c>
      <c r="C91" s="80">
        <v>7</v>
      </c>
      <c r="D91" s="80">
        <v>14</v>
      </c>
      <c r="E91" s="80">
        <v>2010</v>
      </c>
      <c r="F91" s="80" t="s">
        <v>86</v>
      </c>
      <c r="G91" s="80" t="s">
        <v>1944</v>
      </c>
      <c r="H91" s="80" t="s">
        <v>1945</v>
      </c>
      <c r="I91" s="177"/>
      <c r="J91" s="81">
        <v>159.60661305059719</v>
      </c>
      <c r="K91" s="81">
        <v>7.0767674061142181</v>
      </c>
      <c r="L91" s="81">
        <v>27.036144433659906</v>
      </c>
      <c r="M91" s="81">
        <v>73.64896185122241</v>
      </c>
      <c r="N91" s="81">
        <v>76.736696597107667</v>
      </c>
      <c r="O91" s="81">
        <v>46.919164411076636</v>
      </c>
      <c r="P91" s="81">
        <v>53.189080477462809</v>
      </c>
      <c r="Q91" s="81">
        <v>2.6135585891976665</v>
      </c>
      <c r="R91" s="81">
        <v>0</v>
      </c>
      <c r="S91" s="81">
        <v>0</v>
      </c>
      <c r="T91" s="82"/>
      <c r="U91" s="81">
        <v>8555712</v>
      </c>
      <c r="V91" s="81">
        <v>2204</v>
      </c>
      <c r="W91" s="81">
        <v>482</v>
      </c>
      <c r="X91" s="81">
        <v>10786</v>
      </c>
      <c r="Y91" s="81">
        <v>13641</v>
      </c>
      <c r="Z91" s="81">
        <v>23829</v>
      </c>
      <c r="AA91" s="81">
        <v>10438</v>
      </c>
      <c r="AB91" s="81">
        <v>42957</v>
      </c>
      <c r="AC91" s="81">
        <v>0</v>
      </c>
      <c r="AD91" s="81">
        <v>0</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58.65</v>
      </c>
      <c r="BJ91" s="81">
        <v>0</v>
      </c>
      <c r="BK91" s="81">
        <v>0</v>
      </c>
      <c r="BL91" s="81">
        <v>0</v>
      </c>
      <c r="BM91" s="82"/>
      <c r="BN91" s="81">
        <v>0</v>
      </c>
      <c r="BO91" s="81">
        <v>0</v>
      </c>
      <c r="BP91" s="81">
        <v>2</v>
      </c>
      <c r="BQ91" s="81">
        <v>0</v>
      </c>
      <c r="BR91" s="81">
        <v>0</v>
      </c>
      <c r="BS91" s="81">
        <v>0</v>
      </c>
      <c r="BT91"/>
      <c r="BU91" s="80">
        <v>58.65</v>
      </c>
      <c r="BV91" s="80">
        <v>0</v>
      </c>
      <c r="BW91" s="80">
        <v>0</v>
      </c>
      <c r="BX91" s="80">
        <v>0</v>
      </c>
      <c r="BY91" s="80">
        <v>0</v>
      </c>
      <c r="BZ91" s="80">
        <v>0</v>
      </c>
      <c r="CA91" s="80">
        <v>0</v>
      </c>
      <c r="CB91" s="80">
        <v>0</v>
      </c>
      <c r="CC91" s="80">
        <v>0</v>
      </c>
    </row>
    <row r="92" spans="1:81">
      <c r="A92" s="80" t="s">
        <v>1952</v>
      </c>
      <c r="B92" s="80">
        <v>229</v>
      </c>
      <c r="C92" s="80">
        <v>8</v>
      </c>
      <c r="D92" s="80">
        <v>14</v>
      </c>
      <c r="E92" s="80">
        <v>2011</v>
      </c>
      <c r="F92" s="80" t="s">
        <v>87</v>
      </c>
      <c r="G92" s="80" t="s">
        <v>1944</v>
      </c>
      <c r="H92" s="80" t="s">
        <v>1945</v>
      </c>
      <c r="I92" s="177"/>
      <c r="J92" s="81">
        <v>139.30884673161725</v>
      </c>
      <c r="K92" s="81">
        <v>7.1953002397030534</v>
      </c>
      <c r="L92" s="81">
        <v>28.281167057935757</v>
      </c>
      <c r="M92" s="81">
        <v>66.889737515816719</v>
      </c>
      <c r="N92" s="81">
        <v>70.911322241966232</v>
      </c>
      <c r="O92" s="81">
        <v>46.330070241688915</v>
      </c>
      <c r="P92" s="81">
        <v>50.365400266828608</v>
      </c>
      <c r="Q92" s="81">
        <v>2.9669286558544989</v>
      </c>
      <c r="R92" s="81">
        <v>0</v>
      </c>
      <c r="S92" s="81">
        <v>0</v>
      </c>
      <c r="T92" s="82"/>
      <c r="U92" s="81">
        <v>8248870</v>
      </c>
      <c r="V92" s="81">
        <v>2204</v>
      </c>
      <c r="W92" s="81">
        <v>482</v>
      </c>
      <c r="X92" s="81">
        <v>10786</v>
      </c>
      <c r="Y92" s="81">
        <v>13647</v>
      </c>
      <c r="Z92" s="81">
        <v>24041</v>
      </c>
      <c r="AA92" s="81">
        <v>10178</v>
      </c>
      <c r="AB92" s="81">
        <v>42277</v>
      </c>
      <c r="AC92" s="81">
        <v>0</v>
      </c>
      <c r="AD92" s="81">
        <v>0</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63.686999999999998</v>
      </c>
      <c r="BJ92" s="81">
        <v>0</v>
      </c>
      <c r="BK92" s="81">
        <v>0</v>
      </c>
      <c r="BL92" s="81">
        <v>0</v>
      </c>
      <c r="BM92" s="82"/>
      <c r="BN92" s="81">
        <v>0</v>
      </c>
      <c r="BO92" s="81">
        <v>0</v>
      </c>
      <c r="BP92" s="81">
        <v>3</v>
      </c>
      <c r="BQ92" s="81">
        <v>0</v>
      </c>
      <c r="BR92" s="81">
        <v>0</v>
      </c>
      <c r="BS92" s="81">
        <v>0</v>
      </c>
      <c r="BT92"/>
      <c r="BU92" s="80">
        <v>63.686999999999998</v>
      </c>
      <c r="BV92" s="80">
        <v>0</v>
      </c>
      <c r="BW92" s="80">
        <v>0</v>
      </c>
      <c r="BX92" s="80">
        <v>0</v>
      </c>
      <c r="BY92" s="80">
        <v>0</v>
      </c>
      <c r="BZ92" s="80">
        <v>0</v>
      </c>
      <c r="CA92" s="80">
        <v>0</v>
      </c>
      <c r="CB92" s="80">
        <v>0</v>
      </c>
      <c r="CC92" s="80">
        <v>0</v>
      </c>
    </row>
    <row r="93" spans="1:81">
      <c r="A93" s="80" t="s">
        <v>1953</v>
      </c>
      <c r="B93" s="80">
        <v>230</v>
      </c>
      <c r="C93" s="80">
        <v>9</v>
      </c>
      <c r="D93" s="80">
        <v>14</v>
      </c>
      <c r="E93" s="80">
        <v>2012</v>
      </c>
      <c r="F93" s="80" t="s">
        <v>88</v>
      </c>
      <c r="G93" s="80" t="s">
        <v>1944</v>
      </c>
      <c r="H93" s="80" t="s">
        <v>1945</v>
      </c>
      <c r="I93" s="177"/>
      <c r="J93" s="81">
        <v>163.90808971295544</v>
      </c>
      <c r="K93" s="81">
        <v>6.757893391283373</v>
      </c>
      <c r="L93" s="81">
        <v>27.452748892539457</v>
      </c>
      <c r="M93" s="81">
        <v>69.036872688256366</v>
      </c>
      <c r="N93" s="81">
        <v>79.977229912756727</v>
      </c>
      <c r="O93" s="81">
        <v>46.342146626884727</v>
      </c>
      <c r="P93" s="81">
        <v>49.706404152688634</v>
      </c>
      <c r="Q93" s="81">
        <v>3.1945994325863478</v>
      </c>
      <c r="R93" s="81">
        <v>0</v>
      </c>
      <c r="S93" s="81">
        <v>0</v>
      </c>
      <c r="T93" s="82"/>
      <c r="U93" s="81">
        <v>8997931</v>
      </c>
      <c r="V93" s="81">
        <v>2204</v>
      </c>
      <c r="W93" s="81">
        <v>482</v>
      </c>
      <c r="X93" s="81">
        <v>10786</v>
      </c>
      <c r="Y93" s="81">
        <v>13782</v>
      </c>
      <c r="Z93" s="81">
        <v>24238</v>
      </c>
      <c r="AA93" s="81">
        <v>9988</v>
      </c>
      <c r="AB93" s="81">
        <v>41898</v>
      </c>
      <c r="AC93" s="81">
        <v>0</v>
      </c>
      <c r="AD93" s="81">
        <v>0</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49.23</v>
      </c>
      <c r="BJ93" s="81">
        <v>0</v>
      </c>
      <c r="BK93" s="81">
        <v>0</v>
      </c>
      <c r="BL93" s="81">
        <v>0</v>
      </c>
      <c r="BM93" s="82"/>
      <c r="BN93" s="81">
        <v>0</v>
      </c>
      <c r="BO93" s="81">
        <v>0</v>
      </c>
      <c r="BP93" s="81">
        <v>3</v>
      </c>
      <c r="BQ93" s="81">
        <v>0</v>
      </c>
      <c r="BR93" s="81">
        <v>0</v>
      </c>
      <c r="BS93" s="81">
        <v>0</v>
      </c>
      <c r="BT93"/>
      <c r="BU93" s="80">
        <v>49.23</v>
      </c>
      <c r="BV93" s="80">
        <v>0</v>
      </c>
      <c r="BW93" s="80">
        <v>0</v>
      </c>
      <c r="BX93" s="80">
        <v>0</v>
      </c>
      <c r="BY93" s="80">
        <v>0</v>
      </c>
      <c r="BZ93" s="80">
        <v>0</v>
      </c>
      <c r="CA93" s="80">
        <v>0</v>
      </c>
      <c r="CB93" s="80">
        <v>0</v>
      </c>
      <c r="CC93" s="80">
        <v>0</v>
      </c>
    </row>
    <row r="94" spans="1:81">
      <c r="A94" s="80" t="s">
        <v>1954</v>
      </c>
      <c r="B94" s="80">
        <v>231</v>
      </c>
      <c r="C94" s="80">
        <v>10</v>
      </c>
      <c r="D94" s="80">
        <v>14</v>
      </c>
      <c r="E94" s="80">
        <v>2013</v>
      </c>
      <c r="F94" s="80" t="s">
        <v>89</v>
      </c>
      <c r="G94" s="80" t="s">
        <v>1944</v>
      </c>
      <c r="H94" s="80" t="s">
        <v>1945</v>
      </c>
      <c r="I94" s="177"/>
      <c r="J94" s="81">
        <v>151.1324491110247</v>
      </c>
      <c r="K94" s="81">
        <v>5.6735740205229428</v>
      </c>
      <c r="L94" s="81">
        <v>24.849237155033254</v>
      </c>
      <c r="M94" s="81">
        <v>66.9695576091096</v>
      </c>
      <c r="N94" s="81">
        <v>69.732585650509336</v>
      </c>
      <c r="O94" s="81">
        <v>44.740348577409137</v>
      </c>
      <c r="P94" s="81">
        <v>49.044480709918176</v>
      </c>
      <c r="Q94" s="81">
        <v>3.215388458911169</v>
      </c>
      <c r="R94" s="81">
        <v>0</v>
      </c>
      <c r="S94" s="81">
        <v>0</v>
      </c>
      <c r="T94" s="82"/>
      <c r="U94" s="81">
        <v>8723226</v>
      </c>
      <c r="V94" s="81">
        <v>2204</v>
      </c>
      <c r="W94" s="81">
        <v>482</v>
      </c>
      <c r="X94" s="81">
        <v>10786</v>
      </c>
      <c r="Y94" s="81">
        <v>13785</v>
      </c>
      <c r="Z94" s="81">
        <v>24445</v>
      </c>
      <c r="AA94" s="81">
        <v>9818</v>
      </c>
      <c r="AB94" s="81">
        <v>41566</v>
      </c>
      <c r="AC94" s="81">
        <v>0</v>
      </c>
      <c r="AD94" s="81">
        <v>0</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41.893999999999998</v>
      </c>
      <c r="BJ94" s="81">
        <v>0</v>
      </c>
      <c r="BK94" s="81">
        <v>0</v>
      </c>
      <c r="BL94" s="81">
        <v>0</v>
      </c>
      <c r="BM94" s="82"/>
      <c r="BN94" s="81">
        <v>0</v>
      </c>
      <c r="BO94" s="81">
        <v>0</v>
      </c>
      <c r="BP94" s="81">
        <v>3</v>
      </c>
      <c r="BQ94" s="81">
        <v>0</v>
      </c>
      <c r="BR94" s="81">
        <v>0</v>
      </c>
      <c r="BS94" s="81">
        <v>0</v>
      </c>
      <c r="BT94"/>
      <c r="BU94" s="80">
        <v>41.893999999999998</v>
      </c>
      <c r="BV94" s="80">
        <v>0</v>
      </c>
      <c r="BW94" s="80">
        <v>0</v>
      </c>
      <c r="BX94" s="80">
        <v>0</v>
      </c>
      <c r="BY94" s="80">
        <v>0</v>
      </c>
      <c r="BZ94" s="80">
        <v>0</v>
      </c>
      <c r="CA94" s="80">
        <v>0</v>
      </c>
      <c r="CB94" s="80">
        <v>0</v>
      </c>
      <c r="CC94" s="80">
        <v>0</v>
      </c>
    </row>
    <row r="95" spans="1:81">
      <c r="A95" s="80" t="s">
        <v>1955</v>
      </c>
      <c r="B95" s="80">
        <v>232</v>
      </c>
      <c r="C95" s="80">
        <v>11</v>
      </c>
      <c r="D95" s="80">
        <v>14</v>
      </c>
      <c r="E95" s="80">
        <v>2014</v>
      </c>
      <c r="F95" s="80" t="s">
        <v>90</v>
      </c>
      <c r="G95" s="80" t="s">
        <v>1944</v>
      </c>
      <c r="H95" s="80" t="s">
        <v>1945</v>
      </c>
      <c r="I95" s="177"/>
      <c r="J95" s="81">
        <v>155.37316947408189</v>
      </c>
      <c r="K95" s="81">
        <v>5.1077503032715121</v>
      </c>
      <c r="L95" s="81">
        <v>21.592992528880366</v>
      </c>
      <c r="M95" s="81">
        <v>67.676608357127975</v>
      </c>
      <c r="N95" s="81">
        <v>70.313720334508602</v>
      </c>
      <c r="O95" s="81">
        <v>42.730178922570076</v>
      </c>
      <c r="P95" s="81">
        <v>48.506192706337217</v>
      </c>
      <c r="Q95" s="81">
        <v>3.0401912763180281</v>
      </c>
      <c r="R95" s="81">
        <v>0</v>
      </c>
      <c r="S95" s="81">
        <v>0</v>
      </c>
      <c r="T95" s="82"/>
      <c r="U95" s="81">
        <v>9262415</v>
      </c>
      <c r="V95" s="81">
        <v>1723</v>
      </c>
      <c r="W95" s="81">
        <v>389</v>
      </c>
      <c r="X95" s="81">
        <v>9944</v>
      </c>
      <c r="Y95" s="81">
        <v>13812</v>
      </c>
      <c r="Z95" s="81">
        <v>24589</v>
      </c>
      <c r="AA95" s="81">
        <v>9660</v>
      </c>
      <c r="AB95" s="81">
        <v>40962</v>
      </c>
      <c r="AC95" s="81">
        <v>0</v>
      </c>
      <c r="AD95" s="81">
        <v>0</v>
      </c>
      <c r="AE95" s="82"/>
      <c r="AF95" s="81">
        <v>156349278.97770661</v>
      </c>
      <c r="AG95" s="81">
        <v>3543154.1147677163</v>
      </c>
      <c r="AH95" s="81">
        <v>2762032.5524389786</v>
      </c>
      <c r="AI95" s="81">
        <v>65244170.335123166</v>
      </c>
      <c r="AJ95" s="81">
        <v>80578680.393590614</v>
      </c>
      <c r="AK95" s="81">
        <v>0</v>
      </c>
      <c r="AL95" s="81">
        <v>0</v>
      </c>
      <c r="AM95" s="81">
        <v>5623470.4960284997</v>
      </c>
      <c r="AN95" s="81">
        <v>0</v>
      </c>
      <c r="AO95" s="81">
        <v>0</v>
      </c>
      <c r="AP95" s="82"/>
      <c r="AQ95" s="81">
        <v>732</v>
      </c>
      <c r="AR95" s="81">
        <v>137</v>
      </c>
      <c r="AS95" s="81">
        <v>0</v>
      </c>
      <c r="AT95" s="81">
        <v>0</v>
      </c>
      <c r="AU95" s="81">
        <v>0</v>
      </c>
      <c r="AV95" s="81">
        <v>0</v>
      </c>
      <c r="AW95" s="81" t="s">
        <v>564</v>
      </c>
      <c r="AX95" s="82"/>
      <c r="AY95" s="81">
        <v>3371.4479999999999</v>
      </c>
      <c r="AZ95" s="81">
        <v>3784.4</v>
      </c>
      <c r="BA95" s="81">
        <v>0</v>
      </c>
      <c r="BB95" s="81">
        <v>0</v>
      </c>
      <c r="BC95" s="81">
        <v>0</v>
      </c>
      <c r="BD95" s="81">
        <v>0</v>
      </c>
      <c r="BE95" s="81" t="s">
        <v>564</v>
      </c>
      <c r="BF95" s="82"/>
      <c r="BG95" s="81">
        <v>0</v>
      </c>
      <c r="BH95" s="81">
        <v>0</v>
      </c>
      <c r="BI95" s="81">
        <v>32.798999999999999</v>
      </c>
      <c r="BJ95" s="81">
        <v>0</v>
      </c>
      <c r="BK95" s="81">
        <v>0</v>
      </c>
      <c r="BL95" s="81">
        <v>0</v>
      </c>
      <c r="BM95" s="82"/>
      <c r="BN95" s="81">
        <v>0</v>
      </c>
      <c r="BO95" s="81">
        <v>0</v>
      </c>
      <c r="BP95" s="81">
        <v>3</v>
      </c>
      <c r="BQ95" s="81">
        <v>0</v>
      </c>
      <c r="BR95" s="81">
        <v>0</v>
      </c>
      <c r="BS95" s="81">
        <v>0</v>
      </c>
      <c r="BT95"/>
      <c r="BU95" s="80">
        <v>32.798999999999999</v>
      </c>
      <c r="BV95" s="80">
        <v>0</v>
      </c>
      <c r="BW95" s="80">
        <v>0</v>
      </c>
      <c r="BX95" s="80">
        <v>0</v>
      </c>
      <c r="BY95" s="80">
        <v>0</v>
      </c>
      <c r="BZ95" s="80">
        <v>0</v>
      </c>
      <c r="CA95" s="80">
        <v>0</v>
      </c>
      <c r="CB95" s="80">
        <v>0</v>
      </c>
      <c r="CC95" s="80">
        <v>0</v>
      </c>
    </row>
    <row r="96" spans="1:81">
      <c r="A96" s="80" t="s">
        <v>1956</v>
      </c>
      <c r="B96" s="80">
        <v>233</v>
      </c>
      <c r="C96" s="80">
        <v>12</v>
      </c>
      <c r="D96" s="80">
        <v>14</v>
      </c>
      <c r="E96" s="80">
        <v>2015</v>
      </c>
      <c r="F96" s="80" t="s">
        <v>91</v>
      </c>
      <c r="G96" s="80" t="s">
        <v>1944</v>
      </c>
      <c r="H96" s="80" t="s">
        <v>1945</v>
      </c>
      <c r="I96" s="177"/>
      <c r="J96" s="81">
        <v>147.87147180081789</v>
      </c>
      <c r="K96" s="81">
        <v>4.8667300219692882</v>
      </c>
      <c r="L96" s="81">
        <v>20.68056186198115</v>
      </c>
      <c r="M96" s="81">
        <v>96.099179818408871</v>
      </c>
      <c r="N96" s="81">
        <v>60.386369173700487</v>
      </c>
      <c r="O96" s="81">
        <v>42.034973387024607</v>
      </c>
      <c r="P96" s="81">
        <v>47.489046058159943</v>
      </c>
      <c r="Q96" s="81">
        <v>2.9418293385064342</v>
      </c>
      <c r="R96" s="81">
        <v>0</v>
      </c>
      <c r="S96" s="81">
        <v>0</v>
      </c>
      <c r="T96" s="82"/>
      <c r="U96" s="81">
        <v>9267875</v>
      </c>
      <c r="V96" s="81">
        <v>1723</v>
      </c>
      <c r="W96" s="81">
        <v>389</v>
      </c>
      <c r="X96" s="81">
        <v>9944</v>
      </c>
      <c r="Y96" s="81">
        <v>13882</v>
      </c>
      <c r="Z96" s="81">
        <v>24422</v>
      </c>
      <c r="AA96" s="81">
        <v>9450</v>
      </c>
      <c r="AB96" s="81">
        <v>40489</v>
      </c>
      <c r="AC96" s="81">
        <v>0</v>
      </c>
      <c r="AD96" s="81">
        <v>0</v>
      </c>
      <c r="AE96" s="82"/>
      <c r="AF96" s="81">
        <v>152770593.87859604</v>
      </c>
      <c r="AG96" s="81">
        <v>3152361.5602700771</v>
      </c>
      <c r="AH96" s="81">
        <v>1897747.4569189718</v>
      </c>
      <c r="AI96" s="81">
        <v>107691658.82278913</v>
      </c>
      <c r="AJ96" s="81">
        <v>70263990.478520766</v>
      </c>
      <c r="AK96" s="81">
        <v>0</v>
      </c>
      <c r="AL96" s="81">
        <v>0</v>
      </c>
      <c r="AM96" s="81">
        <v>5548847.6050329916</v>
      </c>
      <c r="AN96" s="81">
        <v>0</v>
      </c>
      <c r="AO96" s="81">
        <v>0</v>
      </c>
      <c r="AP96" s="82"/>
      <c r="AQ96" s="81">
        <v>769</v>
      </c>
      <c r="AR96" s="81">
        <v>179</v>
      </c>
      <c r="AS96" s="81">
        <v>0</v>
      </c>
      <c r="AT96" s="81">
        <v>0</v>
      </c>
      <c r="AU96" s="81">
        <v>0</v>
      </c>
      <c r="AV96" s="81">
        <v>0</v>
      </c>
      <c r="AW96" s="81" t="s">
        <v>564</v>
      </c>
      <c r="AX96" s="82"/>
      <c r="AY96" s="81">
        <v>3588.1880000000001</v>
      </c>
      <c r="AZ96" s="81">
        <v>5747</v>
      </c>
      <c r="BA96" s="81">
        <v>0</v>
      </c>
      <c r="BB96" s="81">
        <v>0</v>
      </c>
      <c r="BC96" s="81">
        <v>0</v>
      </c>
      <c r="BD96" s="81">
        <v>0</v>
      </c>
      <c r="BE96" s="81" t="s">
        <v>564</v>
      </c>
      <c r="BF96" s="82"/>
      <c r="BG96" s="81">
        <v>0</v>
      </c>
      <c r="BH96" s="81">
        <v>0</v>
      </c>
      <c r="BI96" s="81">
        <v>35.768000000000001</v>
      </c>
      <c r="BJ96" s="81">
        <v>0</v>
      </c>
      <c r="BK96" s="81">
        <v>0</v>
      </c>
      <c r="BL96" s="81">
        <v>0</v>
      </c>
      <c r="BM96" s="82"/>
      <c r="BN96" s="81">
        <v>0</v>
      </c>
      <c r="BO96" s="81">
        <v>0</v>
      </c>
      <c r="BP96" s="81">
        <v>3</v>
      </c>
      <c r="BQ96" s="81">
        <v>0</v>
      </c>
      <c r="BR96" s="81">
        <v>0</v>
      </c>
      <c r="BS96" s="81">
        <v>0</v>
      </c>
      <c r="BT96"/>
      <c r="BU96" s="80">
        <v>31.43</v>
      </c>
      <c r="BV96" s="80">
        <v>0</v>
      </c>
      <c r="BW96" s="80">
        <v>0</v>
      </c>
      <c r="BX96" s="80">
        <v>0</v>
      </c>
      <c r="BY96" s="80">
        <v>0</v>
      </c>
      <c r="BZ96" s="80">
        <v>4.3380000000000001</v>
      </c>
      <c r="CA96" s="80">
        <v>0</v>
      </c>
      <c r="CB96" s="80">
        <v>0</v>
      </c>
      <c r="CC96" s="80">
        <v>0</v>
      </c>
    </row>
    <row r="97" spans="1:81">
      <c r="A97" s="80" t="s">
        <v>1957</v>
      </c>
      <c r="B97" s="80">
        <v>234</v>
      </c>
      <c r="C97" s="80">
        <v>13</v>
      </c>
      <c r="D97" s="80">
        <v>14</v>
      </c>
      <c r="E97" s="80">
        <v>2016</v>
      </c>
      <c r="F97" s="80" t="s">
        <v>92</v>
      </c>
      <c r="G97" s="80" t="s">
        <v>1944</v>
      </c>
      <c r="H97" s="80" t="s">
        <v>1945</v>
      </c>
      <c r="I97" s="177"/>
      <c r="J97" s="81">
        <v>147.30144136992064</v>
      </c>
      <c r="K97" s="81">
        <v>4.7793144297879095</v>
      </c>
      <c r="L97" s="81">
        <v>20.641623224453014</v>
      </c>
      <c r="M97" s="81">
        <v>57.398901423067187</v>
      </c>
      <c r="N97" s="81">
        <v>65.068406741981804</v>
      </c>
      <c r="O97" s="81">
        <v>41.589135009348404</v>
      </c>
      <c r="P97" s="81">
        <v>46.084977544565916</v>
      </c>
      <c r="Q97" s="81">
        <v>2.8233740493002579</v>
      </c>
      <c r="R97" s="81">
        <v>0</v>
      </c>
      <c r="S97" s="81">
        <v>0</v>
      </c>
      <c r="T97" s="82"/>
      <c r="U97" s="81">
        <v>9655041</v>
      </c>
      <c r="V97" s="81">
        <v>1723</v>
      </c>
      <c r="W97" s="81">
        <v>389</v>
      </c>
      <c r="X97" s="81">
        <v>9944</v>
      </c>
      <c r="Y97" s="81">
        <v>13892</v>
      </c>
      <c r="Z97" s="81">
        <v>24460</v>
      </c>
      <c r="AA97" s="81">
        <v>9485</v>
      </c>
      <c r="AB97" s="81">
        <v>39973</v>
      </c>
      <c r="AC97" s="81">
        <v>0</v>
      </c>
      <c r="AD97" s="81">
        <v>0</v>
      </c>
      <c r="AE97" s="82"/>
      <c r="AF97" s="81">
        <v>154746295.1754443</v>
      </c>
      <c r="AG97" s="81">
        <v>3013118.5995428502</v>
      </c>
      <c r="AH97" s="81">
        <v>1371496.5100169659</v>
      </c>
      <c r="AI97" s="81">
        <v>66545185.692298152</v>
      </c>
      <c r="AJ97" s="81">
        <v>79203845.168505102</v>
      </c>
      <c r="AK97" s="81">
        <v>0</v>
      </c>
      <c r="AL97" s="81">
        <v>0</v>
      </c>
      <c r="AM97" s="81">
        <v>5482387.9406024469</v>
      </c>
      <c r="AN97" s="81">
        <v>0</v>
      </c>
      <c r="AO97" s="81">
        <v>0</v>
      </c>
      <c r="AP97" s="82"/>
      <c r="AQ97" s="81">
        <v>810</v>
      </c>
      <c r="AR97" s="81">
        <v>210</v>
      </c>
      <c r="AS97" s="81">
        <v>0</v>
      </c>
      <c r="AT97" s="81">
        <v>0</v>
      </c>
      <c r="AU97" s="81">
        <v>0</v>
      </c>
      <c r="AV97" s="81">
        <v>0</v>
      </c>
      <c r="AW97" s="81" t="s">
        <v>564</v>
      </c>
      <c r="AX97" s="82"/>
      <c r="AY97" s="81">
        <v>3829.2539999999999</v>
      </c>
      <c r="AZ97" s="81">
        <v>7620.3</v>
      </c>
      <c r="BA97" s="81">
        <v>0</v>
      </c>
      <c r="BB97" s="81">
        <v>0</v>
      </c>
      <c r="BC97" s="81">
        <v>0</v>
      </c>
      <c r="BD97" s="81">
        <v>0</v>
      </c>
      <c r="BE97" s="81" t="s">
        <v>564</v>
      </c>
      <c r="BF97" s="82"/>
      <c r="BG97" s="81">
        <v>0</v>
      </c>
      <c r="BH97" s="81">
        <v>0</v>
      </c>
      <c r="BI97" s="81">
        <v>71.569000000000003</v>
      </c>
      <c r="BJ97" s="81">
        <v>0</v>
      </c>
      <c r="BK97" s="81">
        <v>0</v>
      </c>
      <c r="BL97" s="81">
        <v>0</v>
      </c>
      <c r="BM97" s="82"/>
      <c r="BN97" s="81">
        <v>0</v>
      </c>
      <c r="BO97" s="81">
        <v>0</v>
      </c>
      <c r="BP97" s="81">
        <v>4</v>
      </c>
      <c r="BQ97" s="81">
        <v>0</v>
      </c>
      <c r="BR97" s="81">
        <v>0</v>
      </c>
      <c r="BS97" s="81">
        <v>0</v>
      </c>
      <c r="BT97"/>
      <c r="BU97" s="80">
        <v>38.576000000000001</v>
      </c>
      <c r="BV97" s="80">
        <v>0</v>
      </c>
      <c r="BW97" s="80">
        <v>0</v>
      </c>
      <c r="BX97" s="80">
        <v>0</v>
      </c>
      <c r="BY97" s="80">
        <v>0</v>
      </c>
      <c r="BZ97" s="80">
        <v>32.993000000000002</v>
      </c>
      <c r="CA97" s="80">
        <v>0</v>
      </c>
      <c r="CB97" s="80">
        <v>0</v>
      </c>
      <c r="CC97" s="80">
        <v>0</v>
      </c>
    </row>
    <row r="98" spans="1:81">
      <c r="A98" s="80" t="s">
        <v>1958</v>
      </c>
      <c r="B98" s="80">
        <v>235</v>
      </c>
      <c r="C98" s="80">
        <v>14</v>
      </c>
      <c r="D98" s="80">
        <v>14</v>
      </c>
      <c r="E98" s="80">
        <v>2017</v>
      </c>
      <c r="F98" s="80" t="s">
        <v>71</v>
      </c>
      <c r="G98" s="80" t="s">
        <v>1944</v>
      </c>
      <c r="H98" s="80" t="s">
        <v>1945</v>
      </c>
      <c r="I98" s="177"/>
      <c r="J98" s="81">
        <v>163.04292107035522</v>
      </c>
      <c r="K98" s="81">
        <v>4.7343509135899318</v>
      </c>
      <c r="L98" s="81">
        <v>24.16006658997491</v>
      </c>
      <c r="M98" s="81">
        <v>52.050169941248022</v>
      </c>
      <c r="N98" s="81">
        <v>71.806978708652963</v>
      </c>
      <c r="O98" s="81">
        <v>40.786730944848642</v>
      </c>
      <c r="P98" s="81">
        <v>45.324735132609113</v>
      </c>
      <c r="Q98" s="81">
        <v>2.6797080499270534</v>
      </c>
      <c r="R98" s="81">
        <v>0</v>
      </c>
      <c r="S98" s="81">
        <v>0</v>
      </c>
      <c r="T98" s="82"/>
      <c r="U98" s="81">
        <v>10690870</v>
      </c>
      <c r="V98" s="81">
        <v>1723</v>
      </c>
      <c r="W98" s="81">
        <v>389</v>
      </c>
      <c r="X98" s="81">
        <v>9944</v>
      </c>
      <c r="Y98" s="81">
        <v>13838</v>
      </c>
      <c r="Z98" s="81">
        <v>24386</v>
      </c>
      <c r="AA98" s="81">
        <v>9388</v>
      </c>
      <c r="AB98" s="81">
        <v>39234</v>
      </c>
      <c r="AC98" s="81">
        <v>0</v>
      </c>
      <c r="AD98" s="81">
        <v>0</v>
      </c>
      <c r="AE98" s="82"/>
      <c r="AF98" s="81">
        <v>178246793.29481721</v>
      </c>
      <c r="AG98" s="81">
        <v>3025380.0863366751</v>
      </c>
      <c r="AH98" s="81">
        <v>2854642.584975583</v>
      </c>
      <c r="AI98" s="81">
        <v>63146418.828664728</v>
      </c>
      <c r="AJ98" s="81">
        <v>90007146.798811212</v>
      </c>
      <c r="AK98" s="81">
        <v>0</v>
      </c>
      <c r="AL98" s="81">
        <v>0</v>
      </c>
      <c r="AM98" s="81">
        <v>5389452.2552707857</v>
      </c>
      <c r="AN98" s="81">
        <v>0</v>
      </c>
      <c r="AO98" s="81">
        <v>0</v>
      </c>
      <c r="AP98" s="82"/>
      <c r="AQ98" s="81">
        <v>829</v>
      </c>
      <c r="AR98" s="81">
        <v>225</v>
      </c>
      <c r="AS98" s="81">
        <v>0</v>
      </c>
      <c r="AT98" s="81">
        <v>0</v>
      </c>
      <c r="AU98" s="81">
        <v>0</v>
      </c>
      <c r="AV98" s="81">
        <v>0</v>
      </c>
      <c r="AW98" s="81" t="s">
        <v>564</v>
      </c>
      <c r="AX98" s="82"/>
      <c r="AY98" s="81">
        <v>3928.3539999999998</v>
      </c>
      <c r="AZ98" s="81">
        <v>10490.3</v>
      </c>
      <c r="BA98" s="81">
        <v>0</v>
      </c>
      <c r="BB98" s="81">
        <v>0</v>
      </c>
      <c r="BC98" s="81">
        <v>0</v>
      </c>
      <c r="BD98" s="81">
        <v>0</v>
      </c>
      <c r="BE98" s="81" t="s">
        <v>564</v>
      </c>
      <c r="BF98" s="82"/>
      <c r="BG98" s="81">
        <v>0</v>
      </c>
      <c r="BH98" s="81">
        <v>0</v>
      </c>
      <c r="BI98" s="81">
        <v>46.701000000000001</v>
      </c>
      <c r="BJ98" s="81">
        <v>0</v>
      </c>
      <c r="BK98" s="81">
        <v>0</v>
      </c>
      <c r="BL98" s="81">
        <v>0</v>
      </c>
      <c r="BM98" s="82"/>
      <c r="BN98" s="81">
        <v>0</v>
      </c>
      <c r="BO98" s="81">
        <v>0</v>
      </c>
      <c r="BP98" s="81">
        <v>4</v>
      </c>
      <c r="BQ98" s="81">
        <v>0</v>
      </c>
      <c r="BR98" s="81">
        <v>0</v>
      </c>
      <c r="BS98" s="81">
        <v>0</v>
      </c>
      <c r="BT98"/>
      <c r="BU98" s="80">
        <v>42.472999999999999</v>
      </c>
      <c r="BV98" s="80">
        <v>0</v>
      </c>
      <c r="BW98" s="80">
        <v>0</v>
      </c>
      <c r="BX98" s="80">
        <v>0</v>
      </c>
      <c r="BY98" s="80">
        <v>0</v>
      </c>
      <c r="BZ98" s="80">
        <v>4.2279999999999998</v>
      </c>
      <c r="CA98" s="80">
        <v>0</v>
      </c>
      <c r="CB98" s="80">
        <v>0</v>
      </c>
      <c r="CC98" s="80">
        <v>0</v>
      </c>
    </row>
    <row r="99" spans="1:81">
      <c r="A99" s="80" t="s">
        <v>1959</v>
      </c>
      <c r="B99" s="80">
        <v>236</v>
      </c>
      <c r="C99" s="80">
        <v>15</v>
      </c>
      <c r="D99" s="80">
        <v>14</v>
      </c>
      <c r="E99" s="80">
        <v>2018</v>
      </c>
      <c r="F99" s="80" t="s">
        <v>93</v>
      </c>
      <c r="G99" s="80" t="s">
        <v>1944</v>
      </c>
      <c r="H99" s="80" t="s">
        <v>1945</v>
      </c>
      <c r="I99" s="177"/>
      <c r="J99" s="81">
        <v>146.6068545005032</v>
      </c>
      <c r="K99" s="81">
        <v>4.3529691583374985</v>
      </c>
      <c r="L99" s="81">
        <v>21.989201571679114</v>
      </c>
      <c r="M99" s="81">
        <v>48.903109851473289</v>
      </c>
      <c r="N99" s="81">
        <v>56.864260389538735</v>
      </c>
      <c r="O99" s="81">
        <v>39.830066960964871</v>
      </c>
      <c r="P99" s="81">
        <v>44.691926324561337</v>
      </c>
      <c r="Q99" s="81">
        <v>2.4387822652521023</v>
      </c>
      <c r="R99" s="81">
        <v>0</v>
      </c>
      <c r="S99" s="81">
        <v>0</v>
      </c>
      <c r="T99" s="82"/>
      <c r="U99" s="81">
        <v>11073811</v>
      </c>
      <c r="V99" s="81">
        <v>1723</v>
      </c>
      <c r="W99" s="81">
        <v>389</v>
      </c>
      <c r="X99" s="81">
        <v>9944</v>
      </c>
      <c r="Y99" s="81">
        <v>13786</v>
      </c>
      <c r="Z99" s="81">
        <v>24270</v>
      </c>
      <c r="AA99" s="81">
        <v>9350</v>
      </c>
      <c r="AB99" s="81">
        <v>38479</v>
      </c>
      <c r="AC99" s="81">
        <v>0</v>
      </c>
      <c r="AD99" s="81">
        <v>0</v>
      </c>
      <c r="AE99" s="82"/>
      <c r="AF99" s="81">
        <v>169262692.27720949</v>
      </c>
      <c r="AG99" s="81">
        <v>2699222.9609589721</v>
      </c>
      <c r="AH99" s="81">
        <v>2736631.343109638</v>
      </c>
      <c r="AI99" s="81">
        <v>60954745.789967962</v>
      </c>
      <c r="AJ99" s="81">
        <v>72728336.642917499</v>
      </c>
      <c r="AK99" s="81">
        <v>0</v>
      </c>
      <c r="AL99" s="81">
        <v>0</v>
      </c>
      <c r="AM99" s="81">
        <v>5296677.0890735369</v>
      </c>
      <c r="AN99" s="81">
        <v>0</v>
      </c>
      <c r="AO99" s="81">
        <v>0</v>
      </c>
      <c r="AP99" s="82"/>
      <c r="AQ99" s="81">
        <v>865</v>
      </c>
      <c r="AR99" s="81">
        <v>232</v>
      </c>
      <c r="AS99" s="81">
        <v>0</v>
      </c>
      <c r="AT99" s="81">
        <v>0</v>
      </c>
      <c r="AU99" s="81">
        <v>0</v>
      </c>
      <c r="AV99" s="81">
        <v>0</v>
      </c>
      <c r="AW99" s="81" t="s">
        <v>564</v>
      </c>
      <c r="AX99" s="82"/>
      <c r="AY99" s="81">
        <v>4127.5179999999973</v>
      </c>
      <c r="AZ99" s="81">
        <v>10565</v>
      </c>
      <c r="BA99" s="81">
        <v>0</v>
      </c>
      <c r="BB99" s="81">
        <v>0</v>
      </c>
      <c r="BC99" s="81">
        <v>0</v>
      </c>
      <c r="BD99" s="81">
        <v>0</v>
      </c>
      <c r="BE99" s="81" t="s">
        <v>564</v>
      </c>
      <c r="BF99" s="82"/>
      <c r="BG99" s="81">
        <v>0</v>
      </c>
      <c r="BH99" s="81">
        <v>0</v>
      </c>
      <c r="BI99" s="81">
        <v>45.061999999999998</v>
      </c>
      <c r="BJ99" s="81">
        <v>0</v>
      </c>
      <c r="BK99" s="81">
        <v>0</v>
      </c>
      <c r="BL99" s="81">
        <v>0</v>
      </c>
      <c r="BM99" s="82"/>
      <c r="BN99" s="81">
        <v>0</v>
      </c>
      <c r="BO99" s="81">
        <v>0</v>
      </c>
      <c r="BP99" s="81">
        <v>4</v>
      </c>
      <c r="BQ99" s="81">
        <v>0</v>
      </c>
      <c r="BR99" s="81">
        <v>0</v>
      </c>
      <c r="BS99" s="81">
        <v>0</v>
      </c>
      <c r="BT99"/>
      <c r="BU99" s="80">
        <v>41.070999999999998</v>
      </c>
      <c r="BV99" s="80">
        <v>0</v>
      </c>
      <c r="BW99" s="80">
        <v>0</v>
      </c>
      <c r="BX99" s="80">
        <v>0</v>
      </c>
      <c r="BY99" s="80">
        <v>0</v>
      </c>
      <c r="BZ99" s="80">
        <v>3.9910000000000001</v>
      </c>
      <c r="CA99" s="80">
        <v>0</v>
      </c>
      <c r="CB99" s="80">
        <v>0</v>
      </c>
      <c r="CC99" s="80">
        <v>0</v>
      </c>
    </row>
    <row r="100" spans="1:81">
      <c r="A100" s="80" t="s">
        <v>1960</v>
      </c>
      <c r="B100" s="80">
        <v>237</v>
      </c>
      <c r="C100" s="80">
        <v>16</v>
      </c>
      <c r="D100" s="80">
        <v>14</v>
      </c>
      <c r="E100" s="80">
        <v>2019</v>
      </c>
      <c r="F100" s="80" t="s">
        <v>73</v>
      </c>
      <c r="G100" s="80" t="s">
        <v>1944</v>
      </c>
      <c r="H100" s="80" t="s">
        <v>1945</v>
      </c>
      <c r="I100" s="177"/>
      <c r="J100" s="81">
        <v>120.9711571235442</v>
      </c>
      <c r="K100" s="81">
        <v>3.8999491012127576</v>
      </c>
      <c r="L100" s="81">
        <v>22.061164514037522</v>
      </c>
      <c r="M100" s="81">
        <v>48.909958935317952</v>
      </c>
      <c r="N100" s="81">
        <v>52.650709523953296</v>
      </c>
      <c r="O100" s="81">
        <v>38.412728236971269</v>
      </c>
      <c r="P100" s="81">
        <v>43.6804827966169</v>
      </c>
      <c r="Q100" s="81">
        <v>2.3276555558122611</v>
      </c>
      <c r="R100" s="81">
        <v>0</v>
      </c>
      <c r="S100" s="81">
        <v>0</v>
      </c>
      <c r="T100" s="82"/>
      <c r="U100" s="81">
        <v>10326474</v>
      </c>
      <c r="V100" s="81">
        <v>1723</v>
      </c>
      <c r="W100" s="81">
        <v>389</v>
      </c>
      <c r="X100" s="81">
        <v>9944</v>
      </c>
      <c r="Y100" s="81">
        <v>13748</v>
      </c>
      <c r="Z100" s="81">
        <v>24049</v>
      </c>
      <c r="AA100" s="81">
        <v>9070</v>
      </c>
      <c r="AB100" s="81">
        <v>37720</v>
      </c>
      <c r="AC100" s="81">
        <v>0</v>
      </c>
      <c r="AD100" s="81">
        <v>0</v>
      </c>
      <c r="AE100" s="82"/>
      <c r="AF100" s="81">
        <v>153567979.73109359</v>
      </c>
      <c r="AG100" s="81">
        <v>2613966.969091001</v>
      </c>
      <c r="AH100" s="81">
        <v>2870856.1987209991</v>
      </c>
      <c r="AI100" s="81">
        <v>69413781.937957004</v>
      </c>
      <c r="AJ100" s="81">
        <v>78541418.825948253</v>
      </c>
      <c r="AK100" s="81">
        <v>0</v>
      </c>
      <c r="AL100" s="81">
        <v>0</v>
      </c>
      <c r="AM100" s="81">
        <v>5137180.0439920295</v>
      </c>
      <c r="AN100" s="81">
        <v>0</v>
      </c>
      <c r="AO100" s="81">
        <v>0</v>
      </c>
      <c r="AP100" s="82"/>
      <c r="AQ100" s="81">
        <v>892</v>
      </c>
      <c r="AR100" s="81">
        <v>236</v>
      </c>
      <c r="AS100" s="81">
        <v>0</v>
      </c>
      <c r="AT100" s="81">
        <v>1</v>
      </c>
      <c r="AU100" s="81">
        <v>0</v>
      </c>
      <c r="AV100" s="81">
        <v>0</v>
      </c>
      <c r="AW100" s="81" t="s">
        <v>564</v>
      </c>
      <c r="AX100" s="82"/>
      <c r="AY100" s="81">
        <v>4273.5260000000017</v>
      </c>
      <c r="AZ100" s="81">
        <v>11054.3</v>
      </c>
      <c r="BA100" s="81">
        <v>0</v>
      </c>
      <c r="BB100" s="81">
        <v>110</v>
      </c>
      <c r="BC100" s="81">
        <v>0</v>
      </c>
      <c r="BD100" s="81">
        <v>0</v>
      </c>
      <c r="BE100" s="81" t="s">
        <v>564</v>
      </c>
      <c r="BF100" s="82"/>
      <c r="BG100" s="81">
        <v>0</v>
      </c>
      <c r="BH100" s="81">
        <v>0</v>
      </c>
      <c r="BI100" s="81">
        <v>27.265999999999998</v>
      </c>
      <c r="BJ100" s="81">
        <v>0</v>
      </c>
      <c r="BK100" s="81">
        <v>0</v>
      </c>
      <c r="BL100" s="81">
        <v>0</v>
      </c>
      <c r="BM100" s="82"/>
      <c r="BN100" s="81">
        <v>0</v>
      </c>
      <c r="BO100" s="81">
        <v>0</v>
      </c>
      <c r="BP100" s="81">
        <v>3</v>
      </c>
      <c r="BQ100" s="81">
        <v>0</v>
      </c>
      <c r="BR100" s="81">
        <v>0</v>
      </c>
      <c r="BS100" s="81">
        <v>0</v>
      </c>
      <c r="BT100"/>
      <c r="BU100" s="80">
        <v>23.419</v>
      </c>
      <c r="BV100" s="80">
        <v>0</v>
      </c>
      <c r="BW100" s="80">
        <v>0</v>
      </c>
      <c r="BX100" s="80">
        <v>0</v>
      </c>
      <c r="BY100" s="80">
        <v>0</v>
      </c>
      <c r="BZ100" s="80">
        <v>3.847</v>
      </c>
      <c r="CA100" s="80">
        <v>0</v>
      </c>
      <c r="CB100" s="80">
        <v>0</v>
      </c>
      <c r="CC100" s="80">
        <v>0</v>
      </c>
    </row>
    <row r="101" spans="1:81">
      <c r="A101" s="80" t="s">
        <v>1961</v>
      </c>
      <c r="B101" s="80">
        <v>238</v>
      </c>
      <c r="C101" s="80">
        <v>17</v>
      </c>
      <c r="D101" s="80">
        <v>14</v>
      </c>
      <c r="E101" s="80">
        <v>2020</v>
      </c>
      <c r="F101" s="80" t="s">
        <v>218</v>
      </c>
      <c r="G101" s="80" t="s">
        <v>1944</v>
      </c>
      <c r="H101" s="80" t="s">
        <v>1945</v>
      </c>
      <c r="I101" s="177"/>
      <c r="J101" s="81">
        <v>100.7229336067409</v>
      </c>
      <c r="K101" s="81">
        <v>3.5908818818386501</v>
      </c>
      <c r="L101" s="81">
        <v>28.173068315594445</v>
      </c>
      <c r="M101" s="81">
        <v>48.285536948841568</v>
      </c>
      <c r="N101" s="81">
        <v>50.825921102722162</v>
      </c>
      <c r="O101" s="81">
        <v>33.519240308416613</v>
      </c>
      <c r="P101" s="81">
        <v>40.739898176524271</v>
      </c>
      <c r="Q101" s="81">
        <v>2.1876515723786518</v>
      </c>
      <c r="R101" s="81">
        <v>0</v>
      </c>
      <c r="S101" s="81">
        <v>0</v>
      </c>
      <c r="T101" s="82"/>
      <c r="U101" s="81">
        <v>9012020</v>
      </c>
      <c r="V101" s="81">
        <v>1396</v>
      </c>
      <c r="W101" s="81">
        <v>626</v>
      </c>
      <c r="X101" s="81">
        <v>10373</v>
      </c>
      <c r="Y101" s="81">
        <v>13711</v>
      </c>
      <c r="Z101" s="81">
        <v>23952</v>
      </c>
      <c r="AA101" s="81">
        <v>9191</v>
      </c>
      <c r="AB101" s="81">
        <v>37102</v>
      </c>
      <c r="AC101" s="81">
        <v>0</v>
      </c>
      <c r="AD101" s="81">
        <v>0</v>
      </c>
      <c r="AE101" s="82"/>
      <c r="AF101" s="81">
        <v>134334671.4733074</v>
      </c>
      <c r="AG101" s="81">
        <v>2336418.0831528166</v>
      </c>
      <c r="AH101" s="81">
        <v>3356368.8431268199</v>
      </c>
      <c r="AI101" s="81">
        <v>72372284.940834641</v>
      </c>
      <c r="AJ101" s="81">
        <v>79602974.065449253</v>
      </c>
      <c r="AK101" s="81"/>
      <c r="AL101" s="81"/>
      <c r="AM101" s="81">
        <v>4842223.2118175207</v>
      </c>
      <c r="AN101" s="81"/>
      <c r="AO101" s="81"/>
      <c r="AP101" s="82"/>
      <c r="AQ101" s="81">
        <v>921</v>
      </c>
      <c r="AR101" s="81">
        <v>240</v>
      </c>
      <c r="AS101" s="81">
        <v>0</v>
      </c>
      <c r="AT101" s="81">
        <v>3</v>
      </c>
      <c r="AU101" s="81">
        <v>0</v>
      </c>
      <c r="AV101" s="81">
        <v>0</v>
      </c>
      <c r="AW101" s="81">
        <v>0</v>
      </c>
      <c r="AX101" s="82"/>
      <c r="AY101" s="81">
        <v>4432.3650000000034</v>
      </c>
      <c r="AZ101" s="81">
        <v>11384.5</v>
      </c>
      <c r="BA101" s="81">
        <v>0</v>
      </c>
      <c r="BB101" s="81">
        <v>2010</v>
      </c>
      <c r="BC101" s="81">
        <v>0</v>
      </c>
      <c r="BD101" s="81">
        <v>0</v>
      </c>
      <c r="BE101" s="81">
        <v>0</v>
      </c>
      <c r="BF101" s="82"/>
      <c r="BG101" s="81">
        <v>0</v>
      </c>
      <c r="BH101" s="81">
        <v>0</v>
      </c>
      <c r="BI101" s="81">
        <v>22.818000000000001</v>
      </c>
      <c r="BJ101" s="81">
        <v>0</v>
      </c>
      <c r="BK101" s="81">
        <v>0</v>
      </c>
      <c r="BL101" s="81">
        <v>0</v>
      </c>
      <c r="BM101" s="82"/>
      <c r="BN101" s="81">
        <v>0</v>
      </c>
      <c r="BO101" s="81">
        <v>0</v>
      </c>
      <c r="BP101" s="81">
        <v>3</v>
      </c>
      <c r="BQ101" s="81">
        <v>0</v>
      </c>
      <c r="BR101" s="81">
        <v>0</v>
      </c>
      <c r="BS101" s="81">
        <v>0</v>
      </c>
      <c r="BT101"/>
      <c r="BU101" s="80">
        <v>22.818000000000001</v>
      </c>
      <c r="BV101" s="80">
        <v>0</v>
      </c>
      <c r="BW101" s="80">
        <v>0</v>
      </c>
      <c r="BX101" s="80">
        <v>0</v>
      </c>
      <c r="BY101" s="80">
        <v>0</v>
      </c>
      <c r="BZ101" s="80">
        <v>0</v>
      </c>
      <c r="CA101" s="80">
        <v>0</v>
      </c>
      <c r="CB101" s="80">
        <v>0</v>
      </c>
      <c r="CC101" s="80">
        <v>0</v>
      </c>
    </row>
    <row r="102" spans="1:81">
      <c r="A102" s="80" t="s">
        <v>1962</v>
      </c>
      <c r="B102" s="80">
        <v>238</v>
      </c>
      <c r="C102" s="80">
        <v>18</v>
      </c>
      <c r="D102" s="80">
        <v>14</v>
      </c>
      <c r="E102" s="80">
        <v>2021</v>
      </c>
      <c r="F102" s="80" t="s">
        <v>75</v>
      </c>
      <c r="G102" s="174" t="s">
        <v>1944</v>
      </c>
      <c r="H102" s="80" t="s">
        <v>1945</v>
      </c>
      <c r="I102" s="177"/>
      <c r="J102" s="81">
        <v>94.516417684127987</v>
      </c>
      <c r="K102" s="81">
        <v>3.6448785946459816</v>
      </c>
      <c r="L102" s="81">
        <v>24.863945319242976</v>
      </c>
      <c r="M102" s="81">
        <v>47.588651142979188</v>
      </c>
      <c r="N102" s="81">
        <v>48.182411444755253</v>
      </c>
      <c r="O102" s="81">
        <v>32.16963479053031</v>
      </c>
      <c r="P102" s="81">
        <v>41.634873911910439</v>
      </c>
      <c r="Q102" s="81">
        <v>2.1704051688356993</v>
      </c>
      <c r="R102" s="81">
        <v>0</v>
      </c>
      <c r="S102" s="81">
        <v>0</v>
      </c>
      <c r="T102" s="82"/>
      <c r="U102" s="81">
        <v>9116076</v>
      </c>
      <c r="V102" s="81">
        <v>1396</v>
      </c>
      <c r="W102" s="81">
        <v>626</v>
      </c>
      <c r="X102" s="81">
        <v>10373</v>
      </c>
      <c r="Y102" s="81">
        <v>13604</v>
      </c>
      <c r="Z102" s="81">
        <v>23670</v>
      </c>
      <c r="AA102" s="81">
        <v>9160</v>
      </c>
      <c r="AB102" s="81">
        <v>36373</v>
      </c>
      <c r="AC102" s="81">
        <v>0</v>
      </c>
      <c r="AD102" s="81">
        <v>0</v>
      </c>
      <c r="AE102" s="82"/>
      <c r="AF102" s="81">
        <v>127561947.41670333</v>
      </c>
      <c r="AG102" s="81">
        <v>2320724.8545106449</v>
      </c>
      <c r="AH102" s="81">
        <v>2929424.3439823855</v>
      </c>
      <c r="AI102" s="81">
        <v>69820728.509422943</v>
      </c>
      <c r="AJ102" s="81">
        <v>71842249.963782072</v>
      </c>
      <c r="AK102" s="81">
        <v>0</v>
      </c>
      <c r="AL102" s="81">
        <v>0</v>
      </c>
      <c r="AM102" s="81">
        <v>4774461.3912332151</v>
      </c>
      <c r="AN102" s="81">
        <v>0</v>
      </c>
      <c r="AO102" s="81">
        <v>0</v>
      </c>
      <c r="AP102" s="82"/>
      <c r="AQ102" s="81">
        <v>939</v>
      </c>
      <c r="AR102" s="81">
        <v>241</v>
      </c>
      <c r="AS102" s="81">
        <v>0</v>
      </c>
      <c r="AT102" s="81">
        <v>3</v>
      </c>
      <c r="AU102" s="81">
        <v>0</v>
      </c>
      <c r="AV102" s="81">
        <v>0</v>
      </c>
      <c r="AW102" s="81"/>
      <c r="AX102" s="82"/>
      <c r="AY102" s="81">
        <v>4552.6150000000016</v>
      </c>
      <c r="AZ102" s="81">
        <v>11434</v>
      </c>
      <c r="BA102" s="81">
        <v>0</v>
      </c>
      <c r="BB102" s="81">
        <v>2010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1963</v>
      </c>
      <c r="B103" s="80">
        <v>238</v>
      </c>
      <c r="C103" s="80">
        <v>19</v>
      </c>
      <c r="D103" s="80">
        <v>14</v>
      </c>
      <c r="E103" s="80">
        <v>2022</v>
      </c>
      <c r="F103" s="80" t="s">
        <v>568</v>
      </c>
      <c r="G103" s="174" t="s">
        <v>1944</v>
      </c>
      <c r="H103" s="80" t="s">
        <v>1945</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981</v>
      </c>
      <c r="AR103" s="81">
        <v>243</v>
      </c>
      <c r="AS103" s="81">
        <v>0</v>
      </c>
      <c r="AT103" s="81">
        <v>3</v>
      </c>
      <c r="AU103" s="81">
        <v>0</v>
      </c>
      <c r="AV103" s="81">
        <v>0</v>
      </c>
      <c r="AW103" s="81"/>
      <c r="AX103" s="82"/>
      <c r="AY103" s="81">
        <v>4801.738000000003</v>
      </c>
      <c r="AZ103" s="81">
        <v>11533.000000000002</v>
      </c>
      <c r="BA103" s="81">
        <v>0</v>
      </c>
      <c r="BB103" s="81">
        <v>2010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1964</v>
      </c>
      <c r="B104" s="80">
        <v>409</v>
      </c>
      <c r="C104" s="80">
        <v>1</v>
      </c>
      <c r="D104" s="80">
        <v>25</v>
      </c>
      <c r="E104" s="80">
        <v>1990</v>
      </c>
      <c r="F104" s="80" t="s">
        <v>562</v>
      </c>
      <c r="G104" s="80" t="s">
        <v>1965</v>
      </c>
      <c r="H104" s="80" t="s">
        <v>1966</v>
      </c>
      <c r="I104" s="177"/>
      <c r="J104" s="81">
        <v>175.9202111964608</v>
      </c>
      <c r="K104" s="81">
        <v>6.0127594236852522</v>
      </c>
      <c r="L104" s="81">
        <v>1.5195527521151768</v>
      </c>
      <c r="M104" s="81">
        <v>35.168755388260571</v>
      </c>
      <c r="N104" s="81">
        <v>30.401377550462509</v>
      </c>
      <c r="O104" s="81">
        <v>21.961447090944279</v>
      </c>
      <c r="P104" s="81">
        <v>22.074773951189503</v>
      </c>
      <c r="Q104" s="81">
        <v>1.5698480579402734</v>
      </c>
      <c r="R104" s="81">
        <v>1.1634677838540171</v>
      </c>
      <c r="S104" s="81">
        <v>1.6055051933985496</v>
      </c>
      <c r="T104" s="82"/>
      <c r="U104" s="81">
        <v>8311540</v>
      </c>
      <c r="V104" s="81">
        <v>1404</v>
      </c>
      <c r="W104" s="81">
        <v>16</v>
      </c>
      <c r="X104" s="81">
        <v>7625</v>
      </c>
      <c r="Y104" s="81">
        <v>6989</v>
      </c>
      <c r="Z104" s="81">
        <v>9033</v>
      </c>
      <c r="AA104" s="81">
        <v>5360</v>
      </c>
      <c r="AB104" s="81">
        <v>25489</v>
      </c>
      <c r="AC104" s="81">
        <v>201514.71428571429</v>
      </c>
      <c r="AD104" s="81">
        <v>1.6055051933985496</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1967</v>
      </c>
      <c r="B105" s="80">
        <v>410</v>
      </c>
      <c r="C105" s="80">
        <v>2</v>
      </c>
      <c r="D105" s="80">
        <v>25</v>
      </c>
      <c r="E105" s="80">
        <v>2005</v>
      </c>
      <c r="F105" s="80" t="s">
        <v>565</v>
      </c>
      <c r="G105" s="80" t="s">
        <v>1965</v>
      </c>
      <c r="H105" s="80" t="s">
        <v>1966</v>
      </c>
      <c r="I105" s="177"/>
      <c r="J105" s="81">
        <v>420.3030583391722</v>
      </c>
      <c r="K105" s="81">
        <v>6.6515841830973104</v>
      </c>
      <c r="L105" s="81">
        <v>2.2080582555941297</v>
      </c>
      <c r="M105" s="81">
        <v>89.001432871411225</v>
      </c>
      <c r="N105" s="81">
        <v>59.09470382055585</v>
      </c>
      <c r="O105" s="81">
        <v>38.19600121996983</v>
      </c>
      <c r="P105" s="81">
        <v>34.290456461285352</v>
      </c>
      <c r="Q105" s="81">
        <v>1.9803032696614165</v>
      </c>
      <c r="R105" s="81">
        <v>1.4865975760203232</v>
      </c>
      <c r="S105" s="81">
        <v>4.822272655575043</v>
      </c>
      <c r="T105" s="82"/>
      <c r="U105" s="81">
        <v>17146091</v>
      </c>
      <c r="V105" s="81">
        <v>1764</v>
      </c>
      <c r="W105" s="81">
        <v>24</v>
      </c>
      <c r="X105" s="81">
        <v>8296</v>
      </c>
      <c r="Y105" s="81">
        <v>11919</v>
      </c>
      <c r="Z105" s="81">
        <v>18180</v>
      </c>
      <c r="AA105" s="81">
        <v>6819</v>
      </c>
      <c r="AB105" s="81">
        <v>33613</v>
      </c>
      <c r="AC105" s="81">
        <v>262874</v>
      </c>
      <c r="AD105" s="81">
        <v>4.822272655575043</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1968</v>
      </c>
      <c r="B106" s="80">
        <v>411</v>
      </c>
      <c r="C106" s="80">
        <v>3</v>
      </c>
      <c r="D106" s="80">
        <v>25</v>
      </c>
      <c r="E106" s="80">
        <v>2006</v>
      </c>
      <c r="F106" s="80" t="s">
        <v>566</v>
      </c>
      <c r="G106" s="80" t="s">
        <v>1965</v>
      </c>
      <c r="H106" s="80" t="s">
        <v>1966</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1969</v>
      </c>
      <c r="B107" s="80">
        <v>412</v>
      </c>
      <c r="C107" s="80">
        <v>4</v>
      </c>
      <c r="D107" s="80">
        <v>25</v>
      </c>
      <c r="E107" s="80">
        <v>2007</v>
      </c>
      <c r="F107" s="80" t="s">
        <v>567</v>
      </c>
      <c r="G107" s="80" t="s">
        <v>1965</v>
      </c>
      <c r="H107" s="80" t="s">
        <v>1966</v>
      </c>
      <c r="I107" s="177"/>
      <c r="J107" s="81">
        <v>429.86356245205934</v>
      </c>
      <c r="K107" s="81">
        <v>5.7288003637412439</v>
      </c>
      <c r="L107" s="81">
        <v>1.8076955969297237</v>
      </c>
      <c r="M107" s="81">
        <v>96.097533430022779</v>
      </c>
      <c r="N107" s="81">
        <v>54.494589025162291</v>
      </c>
      <c r="O107" s="81">
        <v>37.545124083119298</v>
      </c>
      <c r="P107" s="81">
        <v>34.713996587816155</v>
      </c>
      <c r="Q107" s="81">
        <v>2.1303799436881969</v>
      </c>
      <c r="R107" s="81">
        <v>1.3998726023112229</v>
      </c>
      <c r="S107" s="81">
        <v>3.1347414271929579</v>
      </c>
      <c r="T107" s="82"/>
      <c r="U107" s="81">
        <v>19276692</v>
      </c>
      <c r="V107" s="81">
        <v>1540</v>
      </c>
      <c r="W107" s="81">
        <v>24</v>
      </c>
      <c r="X107" s="81">
        <v>12439</v>
      </c>
      <c r="Y107" s="81">
        <v>12378</v>
      </c>
      <c r="Z107" s="81">
        <v>18577</v>
      </c>
      <c r="AA107" s="81">
        <v>6798</v>
      </c>
      <c r="AB107" s="81">
        <v>34248</v>
      </c>
      <c r="AC107" s="81">
        <v>254641</v>
      </c>
      <c r="AD107" s="81">
        <v>3.1347414271929579</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1970</v>
      </c>
      <c r="B108" s="80">
        <v>413</v>
      </c>
      <c r="C108" s="80">
        <v>5</v>
      </c>
      <c r="D108" s="80">
        <v>25</v>
      </c>
      <c r="E108" s="80">
        <v>2008</v>
      </c>
      <c r="F108" s="80" t="s">
        <v>84</v>
      </c>
      <c r="G108" s="80" t="s">
        <v>1965</v>
      </c>
      <c r="H108" s="80" t="s">
        <v>1966</v>
      </c>
      <c r="I108" s="177"/>
      <c r="J108" s="81">
        <v>474.74411339636856</v>
      </c>
      <c r="K108" s="81">
        <v>4.4349848059097701</v>
      </c>
      <c r="L108" s="81">
        <v>1.6422551939329559</v>
      </c>
      <c r="M108" s="81">
        <v>107.41490382073438</v>
      </c>
      <c r="N108" s="81">
        <v>58.617377525344793</v>
      </c>
      <c r="O108" s="81">
        <v>36.9300396788448</v>
      </c>
      <c r="P108" s="81">
        <v>33.81752030855138</v>
      </c>
      <c r="Q108" s="81">
        <v>2.1016306220544929</v>
      </c>
      <c r="R108" s="81">
        <v>1.6094706296413481</v>
      </c>
      <c r="S108" s="81">
        <v>4.4680560725778165</v>
      </c>
      <c r="T108" s="82"/>
      <c r="U108" s="81">
        <v>24649865</v>
      </c>
      <c r="V108" s="81">
        <v>1540</v>
      </c>
      <c r="W108" s="81">
        <v>24</v>
      </c>
      <c r="X108" s="81">
        <v>12439</v>
      </c>
      <c r="Y108" s="81">
        <v>12598</v>
      </c>
      <c r="Z108" s="81">
        <v>18914</v>
      </c>
      <c r="AA108" s="81">
        <v>6630</v>
      </c>
      <c r="AB108" s="81">
        <v>34341</v>
      </c>
      <c r="AC108" s="81">
        <v>304006.85714285716</v>
      </c>
      <c r="AD108" s="81">
        <v>4.4680560725778165</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1971</v>
      </c>
      <c r="B109" s="80">
        <v>414</v>
      </c>
      <c r="C109" s="80">
        <v>6</v>
      </c>
      <c r="D109" s="80">
        <v>25</v>
      </c>
      <c r="E109" s="80">
        <v>2009</v>
      </c>
      <c r="F109" s="80" t="s">
        <v>85</v>
      </c>
      <c r="G109" s="80" t="s">
        <v>1965</v>
      </c>
      <c r="H109" s="80" t="s">
        <v>1966</v>
      </c>
      <c r="I109" s="177"/>
      <c r="J109" s="81">
        <v>393.24215962625158</v>
      </c>
      <c r="K109" s="81">
        <v>4.7784120396218315</v>
      </c>
      <c r="L109" s="81">
        <v>1.9383612336569942</v>
      </c>
      <c r="M109" s="81">
        <v>111.94892554099471</v>
      </c>
      <c r="N109" s="81">
        <v>53.138758514724159</v>
      </c>
      <c r="O109" s="81">
        <v>38.192022145783071</v>
      </c>
      <c r="P109" s="81">
        <v>32.791815397301221</v>
      </c>
      <c r="Q109" s="81">
        <v>2.0109387198862323</v>
      </c>
      <c r="R109" s="81">
        <v>1.6317337922266968</v>
      </c>
      <c r="S109" s="81">
        <v>4.1783285252956635</v>
      </c>
      <c r="T109" s="82"/>
      <c r="U109" s="81">
        <v>18277073</v>
      </c>
      <c r="V109" s="81">
        <v>1656</v>
      </c>
      <c r="W109" s="81">
        <v>43</v>
      </c>
      <c r="X109" s="81">
        <v>14467</v>
      </c>
      <c r="Y109" s="81">
        <v>12810</v>
      </c>
      <c r="Z109" s="81">
        <v>19307</v>
      </c>
      <c r="AA109" s="81">
        <v>6600</v>
      </c>
      <c r="AB109" s="81">
        <v>34494</v>
      </c>
      <c r="AC109" s="81">
        <v>300685.57142857142</v>
      </c>
      <c r="AD109" s="81">
        <v>4.1783285252956635</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21.299999999999997</v>
      </c>
      <c r="BJ109" s="81">
        <v>197.50200000000001</v>
      </c>
      <c r="BK109" s="81">
        <v>60.924999999999997</v>
      </c>
      <c r="BL109" s="81">
        <v>0</v>
      </c>
      <c r="BM109" s="82"/>
      <c r="BN109" s="81">
        <v>0</v>
      </c>
      <c r="BO109" s="81">
        <v>0</v>
      </c>
      <c r="BP109" s="81">
        <v>3</v>
      </c>
      <c r="BQ109" s="81">
        <v>1</v>
      </c>
      <c r="BR109" s="81">
        <v>4</v>
      </c>
      <c r="BS109" s="81">
        <v>0</v>
      </c>
      <c r="BT109"/>
      <c r="BU109" s="80"/>
      <c r="BV109" s="80"/>
      <c r="BW109" s="80"/>
      <c r="BX109" s="80"/>
      <c r="BY109" s="80"/>
      <c r="BZ109" s="80"/>
      <c r="CA109" s="80"/>
      <c r="CB109" s="80"/>
      <c r="CC109" s="80"/>
    </row>
    <row r="110" spans="1:81">
      <c r="A110" s="80" t="s">
        <v>1972</v>
      </c>
      <c r="B110" s="80">
        <v>415</v>
      </c>
      <c r="C110" s="80">
        <v>7</v>
      </c>
      <c r="D110" s="80">
        <v>25</v>
      </c>
      <c r="E110" s="80">
        <v>2010</v>
      </c>
      <c r="F110" s="80" t="s">
        <v>86</v>
      </c>
      <c r="G110" s="80" t="s">
        <v>1965</v>
      </c>
      <c r="H110" s="80" t="s">
        <v>1966</v>
      </c>
      <c r="I110" s="177"/>
      <c r="J110" s="81">
        <v>402.06656186432303</v>
      </c>
      <c r="K110" s="81">
        <v>5.0659935035453971</v>
      </c>
      <c r="L110" s="81">
        <v>1.8898351092316559</v>
      </c>
      <c r="M110" s="81">
        <v>116.05964873123457</v>
      </c>
      <c r="N110" s="81">
        <v>56.716981052442982</v>
      </c>
      <c r="O110" s="81">
        <v>38.743900210531493</v>
      </c>
      <c r="P110" s="81">
        <v>33.64701076764581</v>
      </c>
      <c r="Q110" s="81">
        <v>2.1058990024419493</v>
      </c>
      <c r="R110" s="81">
        <v>1.5027847335067281</v>
      </c>
      <c r="S110" s="81">
        <v>4.1949466658646068</v>
      </c>
      <c r="T110" s="82"/>
      <c r="U110" s="81">
        <v>21189496</v>
      </c>
      <c r="V110" s="81">
        <v>1656</v>
      </c>
      <c r="W110" s="81">
        <v>43</v>
      </c>
      <c r="X110" s="81">
        <v>14467</v>
      </c>
      <c r="Y110" s="81">
        <v>12954</v>
      </c>
      <c r="Z110" s="81">
        <v>19677</v>
      </c>
      <c r="AA110" s="81">
        <v>6603</v>
      </c>
      <c r="AB110" s="81">
        <v>34613</v>
      </c>
      <c r="AC110" s="81">
        <v>262429.14285714284</v>
      </c>
      <c r="AD110" s="81">
        <v>4.1949466658646068</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18.238</v>
      </c>
      <c r="BJ110" s="81">
        <v>198.87899999999999</v>
      </c>
      <c r="BK110" s="81">
        <v>61.102000000000004</v>
      </c>
      <c r="BL110" s="81">
        <v>0</v>
      </c>
      <c r="BM110" s="82"/>
      <c r="BN110" s="81">
        <v>0</v>
      </c>
      <c r="BO110" s="81">
        <v>0</v>
      </c>
      <c r="BP110" s="81">
        <v>3</v>
      </c>
      <c r="BQ110" s="81">
        <v>1</v>
      </c>
      <c r="BR110" s="81">
        <v>4</v>
      </c>
      <c r="BS110" s="81">
        <v>0</v>
      </c>
      <c r="BT110"/>
      <c r="BU110" s="80">
        <v>278.21899999999999</v>
      </c>
      <c r="BV110" s="80">
        <v>0</v>
      </c>
      <c r="BW110" s="80">
        <v>0</v>
      </c>
      <c r="BX110" s="80">
        <v>0</v>
      </c>
      <c r="BY110" s="80">
        <v>0</v>
      </c>
      <c r="BZ110" s="80">
        <v>0</v>
      </c>
      <c r="CA110" s="80">
        <v>0</v>
      </c>
      <c r="CB110" s="80">
        <v>0</v>
      </c>
      <c r="CC110" s="80">
        <v>0</v>
      </c>
    </row>
    <row r="111" spans="1:81">
      <c r="A111" s="80" t="s">
        <v>1973</v>
      </c>
      <c r="B111" s="80">
        <v>416</v>
      </c>
      <c r="C111" s="80">
        <v>8</v>
      </c>
      <c r="D111" s="80">
        <v>25</v>
      </c>
      <c r="E111" s="80">
        <v>2011</v>
      </c>
      <c r="F111" s="80" t="s">
        <v>87</v>
      </c>
      <c r="G111" s="80" t="s">
        <v>1965</v>
      </c>
      <c r="H111" s="80" t="s">
        <v>1966</v>
      </c>
      <c r="I111" s="177"/>
      <c r="J111" s="81">
        <v>464.07953176217751</v>
      </c>
      <c r="K111" s="81">
        <v>5.7236359484319834</v>
      </c>
      <c r="L111" s="81">
        <v>2.121636263492225</v>
      </c>
      <c r="M111" s="81">
        <v>112.97471195647076</v>
      </c>
      <c r="N111" s="81">
        <v>59.288708367109635</v>
      </c>
      <c r="O111" s="81">
        <v>38.557965367318822</v>
      </c>
      <c r="P111" s="81">
        <v>32.546004868828042</v>
      </c>
      <c r="Q111" s="81">
        <v>2.437854333256229</v>
      </c>
      <c r="R111" s="81">
        <v>1.713713741460976</v>
      </c>
      <c r="S111" s="81">
        <v>4.8743669233413964</v>
      </c>
      <c r="T111" s="82"/>
      <c r="U111" s="81">
        <v>25952025</v>
      </c>
      <c r="V111" s="81">
        <v>1656</v>
      </c>
      <c r="W111" s="81">
        <v>43</v>
      </c>
      <c r="X111" s="81">
        <v>14467</v>
      </c>
      <c r="Y111" s="81">
        <v>13132</v>
      </c>
      <c r="Z111" s="81">
        <v>20008</v>
      </c>
      <c r="AA111" s="81">
        <v>6577</v>
      </c>
      <c r="AB111" s="81">
        <v>34738</v>
      </c>
      <c r="AC111" s="81">
        <v>298768.42857142858</v>
      </c>
      <c r="AD111" s="81">
        <v>4.8743669233413964</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13.364000000000001</v>
      </c>
      <c r="BJ111" s="81">
        <v>227.554</v>
      </c>
      <c r="BK111" s="81">
        <v>60.1</v>
      </c>
      <c r="BL111" s="81">
        <v>0</v>
      </c>
      <c r="BM111" s="82"/>
      <c r="BN111" s="81">
        <v>0</v>
      </c>
      <c r="BO111" s="81">
        <v>0</v>
      </c>
      <c r="BP111" s="81">
        <v>2</v>
      </c>
      <c r="BQ111" s="81">
        <v>1</v>
      </c>
      <c r="BR111" s="81">
        <v>4</v>
      </c>
      <c r="BS111" s="81">
        <v>0</v>
      </c>
      <c r="BT111"/>
      <c r="BU111" s="80">
        <v>301.01799999999997</v>
      </c>
      <c r="BV111" s="80">
        <v>0</v>
      </c>
      <c r="BW111" s="80">
        <v>0</v>
      </c>
      <c r="BX111" s="80">
        <v>0</v>
      </c>
      <c r="BY111" s="80">
        <v>0</v>
      </c>
      <c r="BZ111" s="80">
        <v>0</v>
      </c>
      <c r="CA111" s="80">
        <v>0</v>
      </c>
      <c r="CB111" s="80">
        <v>0</v>
      </c>
      <c r="CC111" s="80">
        <v>0</v>
      </c>
    </row>
    <row r="112" spans="1:81">
      <c r="A112" s="80" t="s">
        <v>1974</v>
      </c>
      <c r="B112" s="80">
        <v>417</v>
      </c>
      <c r="C112" s="80">
        <v>9</v>
      </c>
      <c r="D112" s="80">
        <v>25</v>
      </c>
      <c r="E112" s="80">
        <v>2012</v>
      </c>
      <c r="F112" s="80" t="s">
        <v>88</v>
      </c>
      <c r="G112" s="80" t="s">
        <v>1965</v>
      </c>
      <c r="H112" s="80" t="s">
        <v>1966</v>
      </c>
      <c r="I112" s="177"/>
      <c r="J112" s="81">
        <v>445.39606465316399</v>
      </c>
      <c r="K112" s="81">
        <v>5.0655846972854528</v>
      </c>
      <c r="L112" s="81">
        <v>2.0470099811403717</v>
      </c>
      <c r="M112" s="81">
        <v>117.101599055991</v>
      </c>
      <c r="N112" s="81">
        <v>52.847418731812958</v>
      </c>
      <c r="O112" s="81">
        <v>39.101544709399271</v>
      </c>
      <c r="P112" s="81">
        <v>32.611740730133022</v>
      </c>
      <c r="Q112" s="81">
        <v>2.6763481474822997</v>
      </c>
      <c r="R112" s="81">
        <v>1.9390403607661568</v>
      </c>
      <c r="S112" s="81">
        <v>5.2007967491061935</v>
      </c>
      <c r="T112" s="82"/>
      <c r="U112" s="81">
        <v>28046346</v>
      </c>
      <c r="V112" s="81">
        <v>1656</v>
      </c>
      <c r="W112" s="81">
        <v>43</v>
      </c>
      <c r="X112" s="81">
        <v>14467</v>
      </c>
      <c r="Y112" s="81">
        <v>13448</v>
      </c>
      <c r="Z112" s="81">
        <v>20451</v>
      </c>
      <c r="AA112" s="81">
        <v>6553</v>
      </c>
      <c r="AB112" s="81">
        <v>35101</v>
      </c>
      <c r="AC112" s="81">
        <v>329296</v>
      </c>
      <c r="AD112" s="81">
        <v>5.2007967491061935</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20.497</v>
      </c>
      <c r="BJ112" s="81">
        <v>209.40899999999999</v>
      </c>
      <c r="BK112" s="81">
        <v>63.713999999999999</v>
      </c>
      <c r="BL112" s="81">
        <v>0</v>
      </c>
      <c r="BM112" s="82"/>
      <c r="BN112" s="81">
        <v>0</v>
      </c>
      <c r="BO112" s="81">
        <v>0</v>
      </c>
      <c r="BP112" s="81">
        <v>3</v>
      </c>
      <c r="BQ112" s="81">
        <v>1</v>
      </c>
      <c r="BR112" s="81">
        <v>4</v>
      </c>
      <c r="BS112" s="81">
        <v>0</v>
      </c>
      <c r="BT112"/>
      <c r="BU112" s="80">
        <v>293.62</v>
      </c>
      <c r="BV112" s="80">
        <v>0</v>
      </c>
      <c r="BW112" s="80">
        <v>0</v>
      </c>
      <c r="BX112" s="80">
        <v>0</v>
      </c>
      <c r="BY112" s="80">
        <v>0</v>
      </c>
      <c r="BZ112" s="80">
        <v>0</v>
      </c>
      <c r="CA112" s="80">
        <v>0</v>
      </c>
      <c r="CB112" s="80">
        <v>0</v>
      </c>
      <c r="CC112" s="80">
        <v>0</v>
      </c>
    </row>
    <row r="113" spans="1:81">
      <c r="A113" s="80" t="s">
        <v>1975</v>
      </c>
      <c r="B113" s="80">
        <v>418</v>
      </c>
      <c r="C113" s="80">
        <v>10</v>
      </c>
      <c r="D113" s="80">
        <v>25</v>
      </c>
      <c r="E113" s="80">
        <v>2013</v>
      </c>
      <c r="F113" s="80" t="s">
        <v>89</v>
      </c>
      <c r="G113" s="80" t="s">
        <v>1965</v>
      </c>
      <c r="H113" s="80" t="s">
        <v>1966</v>
      </c>
      <c r="I113" s="177"/>
      <c r="J113" s="81">
        <v>433.71640385366237</v>
      </c>
      <c r="K113" s="81">
        <v>4.7062228928919874</v>
      </c>
      <c r="L113" s="81">
        <v>1.8347481491800963</v>
      </c>
      <c r="M113" s="81">
        <v>120.87333016422537</v>
      </c>
      <c r="N113" s="81">
        <v>53.731363920114752</v>
      </c>
      <c r="O113" s="81">
        <v>37.822021000292885</v>
      </c>
      <c r="P113" s="81">
        <v>32.324998438977438</v>
      </c>
      <c r="Q113" s="81">
        <v>2.7335365917467156</v>
      </c>
      <c r="R113" s="81">
        <v>1.9978564887394921</v>
      </c>
      <c r="S113" s="81">
        <v>4.202697024535337</v>
      </c>
      <c r="T113" s="82"/>
      <c r="U113" s="81">
        <v>26366381</v>
      </c>
      <c r="V113" s="81">
        <v>1656</v>
      </c>
      <c r="W113" s="81">
        <v>43</v>
      </c>
      <c r="X113" s="81">
        <v>14467</v>
      </c>
      <c r="Y113" s="81">
        <v>13667</v>
      </c>
      <c r="Z113" s="81">
        <v>20665</v>
      </c>
      <c r="AA113" s="81">
        <v>6471</v>
      </c>
      <c r="AB113" s="81">
        <v>35337</v>
      </c>
      <c r="AC113" s="81">
        <v>331188.28571428574</v>
      </c>
      <c r="AD113" s="81">
        <v>4.202697024535337</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20.457999999999998</v>
      </c>
      <c r="BJ113" s="81">
        <v>174.459</v>
      </c>
      <c r="BK113" s="81">
        <v>59.042000000000002</v>
      </c>
      <c r="BL113" s="81">
        <v>0</v>
      </c>
      <c r="BM113" s="82"/>
      <c r="BN113" s="81">
        <v>0</v>
      </c>
      <c r="BO113" s="81">
        <v>0</v>
      </c>
      <c r="BP113" s="81">
        <v>3</v>
      </c>
      <c r="BQ113" s="81">
        <v>1</v>
      </c>
      <c r="BR113" s="81">
        <v>4</v>
      </c>
      <c r="BS113" s="81">
        <v>0</v>
      </c>
      <c r="BT113"/>
      <c r="BU113" s="80">
        <v>253.959</v>
      </c>
      <c r="BV113" s="80">
        <v>0</v>
      </c>
      <c r="BW113" s="80">
        <v>0</v>
      </c>
      <c r="BX113" s="80">
        <v>0</v>
      </c>
      <c r="BY113" s="80">
        <v>0</v>
      </c>
      <c r="BZ113" s="80">
        <v>0</v>
      </c>
      <c r="CA113" s="80">
        <v>0</v>
      </c>
      <c r="CB113" s="80">
        <v>0</v>
      </c>
      <c r="CC113" s="80">
        <v>0</v>
      </c>
    </row>
    <row r="114" spans="1:81">
      <c r="A114" s="80" t="s">
        <v>1976</v>
      </c>
      <c r="B114" s="80">
        <v>419</v>
      </c>
      <c r="C114" s="80">
        <v>11</v>
      </c>
      <c r="D114" s="80">
        <v>25</v>
      </c>
      <c r="E114" s="80">
        <v>2014</v>
      </c>
      <c r="F114" s="80" t="s">
        <v>90</v>
      </c>
      <c r="G114" s="80" t="s">
        <v>1965</v>
      </c>
      <c r="H114" s="80" t="s">
        <v>1966</v>
      </c>
      <c r="I114" s="177"/>
      <c r="J114" s="81">
        <v>419.15456482406341</v>
      </c>
      <c r="K114" s="81">
        <v>4.8559693187456059</v>
      </c>
      <c r="L114" s="81">
        <v>1.9669821902404423</v>
      </c>
      <c r="M114" s="81">
        <v>98.100751684750719</v>
      </c>
      <c r="N114" s="81">
        <v>54.20082218666424</v>
      </c>
      <c r="O114" s="81">
        <v>36.390771353757373</v>
      </c>
      <c r="P114" s="81">
        <v>32.824532269288447</v>
      </c>
      <c r="Q114" s="81">
        <v>2.6123883732201052</v>
      </c>
      <c r="R114" s="81">
        <v>1.8668754515845514</v>
      </c>
      <c r="S114" s="81">
        <v>6.03671188958758</v>
      </c>
      <c r="T114" s="82"/>
      <c r="U114" s="81">
        <v>25131996</v>
      </c>
      <c r="V114" s="81">
        <v>1567</v>
      </c>
      <c r="W114" s="81">
        <v>41</v>
      </c>
      <c r="X114" s="81">
        <v>13289</v>
      </c>
      <c r="Y114" s="81">
        <v>13750</v>
      </c>
      <c r="Z114" s="81">
        <v>20941</v>
      </c>
      <c r="AA114" s="81">
        <v>6537</v>
      </c>
      <c r="AB114" s="81">
        <v>35198</v>
      </c>
      <c r="AC114" s="81">
        <v>310448.42857142858</v>
      </c>
      <c r="AD114" s="81">
        <v>6.03671188958758</v>
      </c>
      <c r="AE114" s="82"/>
      <c r="AF114" s="81">
        <v>261109848.84644264</v>
      </c>
      <c r="AG114" s="81">
        <v>3060264.4796880498</v>
      </c>
      <c r="AH114" s="81">
        <v>470851.22704975517</v>
      </c>
      <c r="AI114" s="81">
        <v>92234488.704712316</v>
      </c>
      <c r="AJ114" s="81">
        <v>56565082.148699544</v>
      </c>
      <c r="AK114" s="81">
        <v>0</v>
      </c>
      <c r="AL114" s="81">
        <v>0</v>
      </c>
      <c r="AM114" s="81">
        <v>4832159.4287195727</v>
      </c>
      <c r="AN114" s="81">
        <v>0</v>
      </c>
      <c r="AO114" s="81">
        <v>0</v>
      </c>
      <c r="AP114" s="82"/>
      <c r="AQ114" s="81">
        <v>121</v>
      </c>
      <c r="AR114" s="81">
        <v>165</v>
      </c>
      <c r="AS114" s="81">
        <v>0</v>
      </c>
      <c r="AT114" s="81">
        <v>0</v>
      </c>
      <c r="AU114" s="81">
        <v>0</v>
      </c>
      <c r="AV114" s="81">
        <v>0</v>
      </c>
      <c r="AW114" s="81" t="s">
        <v>564</v>
      </c>
      <c r="AX114" s="82"/>
      <c r="AY114" s="81">
        <v>638.6</v>
      </c>
      <c r="AZ114" s="81">
        <v>3440.9</v>
      </c>
      <c r="BA114" s="81">
        <v>0</v>
      </c>
      <c r="BB114" s="81">
        <v>0</v>
      </c>
      <c r="BC114" s="81">
        <v>0</v>
      </c>
      <c r="BD114" s="81">
        <v>0</v>
      </c>
      <c r="BE114" s="81" t="s">
        <v>564</v>
      </c>
      <c r="BF114" s="82"/>
      <c r="BG114" s="81">
        <v>0</v>
      </c>
      <c r="BH114" s="81">
        <v>0</v>
      </c>
      <c r="BI114" s="81">
        <v>19.420000000000002</v>
      </c>
      <c r="BJ114" s="81">
        <v>212.12799999999999</v>
      </c>
      <c r="BK114" s="81">
        <v>56.43</v>
      </c>
      <c r="BL114" s="81">
        <v>0</v>
      </c>
      <c r="BM114" s="82"/>
      <c r="BN114" s="81">
        <v>0</v>
      </c>
      <c r="BO114" s="81">
        <v>0</v>
      </c>
      <c r="BP114" s="81">
        <v>3</v>
      </c>
      <c r="BQ114" s="81">
        <v>1</v>
      </c>
      <c r="BR114" s="81">
        <v>4</v>
      </c>
      <c r="BS114" s="81">
        <v>0</v>
      </c>
      <c r="BT114"/>
      <c r="BU114" s="80">
        <v>287.97800000000001</v>
      </c>
      <c r="BV114" s="80">
        <v>0</v>
      </c>
      <c r="BW114" s="80">
        <v>0</v>
      </c>
      <c r="BX114" s="80">
        <v>0</v>
      </c>
      <c r="BY114" s="80">
        <v>0</v>
      </c>
      <c r="BZ114" s="80">
        <v>0</v>
      </c>
      <c r="CA114" s="80">
        <v>0</v>
      </c>
      <c r="CB114" s="80">
        <v>0</v>
      </c>
      <c r="CC114" s="80">
        <v>0</v>
      </c>
    </row>
    <row r="115" spans="1:81">
      <c r="A115" s="80" t="s">
        <v>1977</v>
      </c>
      <c r="B115" s="80">
        <v>420</v>
      </c>
      <c r="C115" s="80">
        <v>12</v>
      </c>
      <c r="D115" s="80">
        <v>25</v>
      </c>
      <c r="E115" s="80">
        <v>2015</v>
      </c>
      <c r="F115" s="80" t="s">
        <v>91</v>
      </c>
      <c r="G115" s="80" t="s">
        <v>1965</v>
      </c>
      <c r="H115" s="80" t="s">
        <v>1966</v>
      </c>
      <c r="I115" s="177"/>
      <c r="J115" s="81">
        <v>250.08669284943306</v>
      </c>
      <c r="K115" s="81">
        <v>4.8294462548744672</v>
      </c>
      <c r="L115" s="81">
        <v>2.259168070261377</v>
      </c>
      <c r="M115" s="81">
        <v>88.81368593161551</v>
      </c>
      <c r="N115" s="81">
        <v>51.958208691816239</v>
      </c>
      <c r="O115" s="81">
        <v>36.602888545101351</v>
      </c>
      <c r="P115" s="81">
        <v>32.860409753895013</v>
      </c>
      <c r="Q115" s="81">
        <v>2.5661174288663648</v>
      </c>
      <c r="R115" s="81">
        <v>1.6834276266557771</v>
      </c>
      <c r="S115" s="81">
        <v>5.2111057280628232</v>
      </c>
      <c r="T115" s="82"/>
      <c r="U115" s="81">
        <v>14551812</v>
      </c>
      <c r="V115" s="81">
        <v>1567</v>
      </c>
      <c r="W115" s="81">
        <v>41</v>
      </c>
      <c r="X115" s="81">
        <v>13289</v>
      </c>
      <c r="Y115" s="81">
        <v>13919</v>
      </c>
      <c r="Z115" s="81">
        <v>21266</v>
      </c>
      <c r="AA115" s="81">
        <v>6539</v>
      </c>
      <c r="AB115" s="81">
        <v>35318</v>
      </c>
      <c r="AC115" s="81">
        <v>288375.85714285716</v>
      </c>
      <c r="AD115" s="81">
        <v>5.2111057280628232</v>
      </c>
      <c r="AE115" s="82"/>
      <c r="AF115" s="81">
        <v>188844970.25537813</v>
      </c>
      <c r="AG115" s="81">
        <v>3092961.1797244465</v>
      </c>
      <c r="AH115" s="81">
        <v>454272.46894734091</v>
      </c>
      <c r="AI115" s="81">
        <v>89512692.32437022</v>
      </c>
      <c r="AJ115" s="81">
        <v>53901501.110986002</v>
      </c>
      <c r="AK115" s="81">
        <v>0</v>
      </c>
      <c r="AL115" s="81">
        <v>0</v>
      </c>
      <c r="AM115" s="81">
        <v>4840183.7465621578</v>
      </c>
      <c r="AN115" s="81">
        <v>0</v>
      </c>
      <c r="AO115" s="81">
        <v>0</v>
      </c>
      <c r="AP115" s="82"/>
      <c r="AQ115" s="81">
        <v>140</v>
      </c>
      <c r="AR115" s="81">
        <v>182</v>
      </c>
      <c r="AS115" s="81">
        <v>0</v>
      </c>
      <c r="AT115" s="81">
        <v>0</v>
      </c>
      <c r="AU115" s="81">
        <v>0</v>
      </c>
      <c r="AV115" s="81">
        <v>0</v>
      </c>
      <c r="AW115" s="81" t="s">
        <v>564</v>
      </c>
      <c r="AX115" s="82"/>
      <c r="AY115" s="81">
        <v>742.1</v>
      </c>
      <c r="AZ115" s="81">
        <v>4260.1000000000004</v>
      </c>
      <c r="BA115" s="81">
        <v>0</v>
      </c>
      <c r="BB115" s="81">
        <v>0</v>
      </c>
      <c r="BC115" s="81">
        <v>0</v>
      </c>
      <c r="BD115" s="81">
        <v>0</v>
      </c>
      <c r="BE115" s="81" t="s">
        <v>564</v>
      </c>
      <c r="BF115" s="82"/>
      <c r="BG115" s="81">
        <v>0</v>
      </c>
      <c r="BH115" s="81">
        <v>0</v>
      </c>
      <c r="BI115" s="81">
        <v>18.289000000000001</v>
      </c>
      <c r="BJ115" s="81">
        <v>52.25</v>
      </c>
      <c r="BK115" s="81">
        <v>54.637999999999998</v>
      </c>
      <c r="BL115" s="81">
        <v>0</v>
      </c>
      <c r="BM115" s="82"/>
      <c r="BN115" s="81">
        <v>0</v>
      </c>
      <c r="BO115" s="81">
        <v>0</v>
      </c>
      <c r="BP115" s="81">
        <v>3</v>
      </c>
      <c r="BQ115" s="81">
        <v>1</v>
      </c>
      <c r="BR115" s="81">
        <v>4</v>
      </c>
      <c r="BS115" s="81">
        <v>0</v>
      </c>
      <c r="BT115"/>
      <c r="BU115" s="80">
        <v>125.17700000000001</v>
      </c>
      <c r="BV115" s="80">
        <v>0</v>
      </c>
      <c r="BW115" s="80">
        <v>0</v>
      </c>
      <c r="BX115" s="80">
        <v>0</v>
      </c>
      <c r="BY115" s="80">
        <v>0</v>
      </c>
      <c r="BZ115" s="80">
        <v>0</v>
      </c>
      <c r="CA115" s="80">
        <v>0</v>
      </c>
      <c r="CB115" s="80">
        <v>0</v>
      </c>
      <c r="CC115" s="80">
        <v>0</v>
      </c>
    </row>
    <row r="116" spans="1:81">
      <c r="A116" s="80" t="s">
        <v>1978</v>
      </c>
      <c r="B116" s="80">
        <v>421</v>
      </c>
      <c r="C116" s="80">
        <v>13</v>
      </c>
      <c r="D116" s="80">
        <v>25</v>
      </c>
      <c r="E116" s="80">
        <v>2016</v>
      </c>
      <c r="F116" s="80" t="s">
        <v>92</v>
      </c>
      <c r="G116" s="80" t="s">
        <v>1965</v>
      </c>
      <c r="H116" s="80" t="s">
        <v>1966</v>
      </c>
      <c r="I116" s="177"/>
      <c r="J116" s="81">
        <v>88.583389879763814</v>
      </c>
      <c r="K116" s="81">
        <v>4.6052458316907972</v>
      </c>
      <c r="L116" s="81">
        <v>2.1560768875969392</v>
      </c>
      <c r="M116" s="81">
        <v>92.049353144284794</v>
      </c>
      <c r="N116" s="81">
        <v>51.85502934435187</v>
      </c>
      <c r="O116" s="81">
        <v>36.716098993943973</v>
      </c>
      <c r="P116" s="81">
        <v>32.378522968580626</v>
      </c>
      <c r="Q116" s="81">
        <v>2.4824332508620035</v>
      </c>
      <c r="R116" s="81">
        <v>1.8802618885875708</v>
      </c>
      <c r="S116" s="81">
        <v>5.5856548585770023</v>
      </c>
      <c r="T116" s="82"/>
      <c r="U116" s="81">
        <v>4258811</v>
      </c>
      <c r="V116" s="81">
        <v>1567</v>
      </c>
      <c r="W116" s="81">
        <v>41</v>
      </c>
      <c r="X116" s="81">
        <v>13289</v>
      </c>
      <c r="Y116" s="81">
        <v>13955</v>
      </c>
      <c r="Z116" s="81">
        <v>21594</v>
      </c>
      <c r="AA116" s="81">
        <v>6664</v>
      </c>
      <c r="AB116" s="81">
        <v>35146</v>
      </c>
      <c r="AC116" s="81">
        <v>321130.22225037293</v>
      </c>
      <c r="AD116" s="81">
        <v>5.5856548585770023</v>
      </c>
      <c r="AE116" s="82"/>
      <c r="AF116" s="81">
        <v>73541137.155641049</v>
      </c>
      <c r="AG116" s="81">
        <v>2696419.6354634538</v>
      </c>
      <c r="AH116" s="81">
        <v>341431.87827133748</v>
      </c>
      <c r="AI116" s="81">
        <v>96090412.566446498</v>
      </c>
      <c r="AJ116" s="81">
        <v>57254686.667946979</v>
      </c>
      <c r="AK116" s="81">
        <v>0</v>
      </c>
      <c r="AL116" s="81">
        <v>0</v>
      </c>
      <c r="AM116" s="81">
        <v>4820353.9028947949</v>
      </c>
      <c r="AN116" s="81">
        <v>0</v>
      </c>
      <c r="AO116" s="81">
        <v>0</v>
      </c>
      <c r="AP116" s="82"/>
      <c r="AQ116" s="81">
        <v>158</v>
      </c>
      <c r="AR116" s="81">
        <v>195</v>
      </c>
      <c r="AS116" s="81">
        <v>0</v>
      </c>
      <c r="AT116" s="81">
        <v>0</v>
      </c>
      <c r="AU116" s="81">
        <v>0</v>
      </c>
      <c r="AV116" s="81">
        <v>0</v>
      </c>
      <c r="AW116" s="81" t="s">
        <v>564</v>
      </c>
      <c r="AX116" s="82"/>
      <c r="AY116" s="81">
        <v>845.6</v>
      </c>
      <c r="AZ116" s="81">
        <v>4605.6000000000004</v>
      </c>
      <c r="BA116" s="81">
        <v>0</v>
      </c>
      <c r="BB116" s="81">
        <v>0</v>
      </c>
      <c r="BC116" s="81">
        <v>0</v>
      </c>
      <c r="BD116" s="81">
        <v>0</v>
      </c>
      <c r="BE116" s="81" t="s">
        <v>564</v>
      </c>
      <c r="BF116" s="82"/>
      <c r="BG116" s="81">
        <v>0</v>
      </c>
      <c r="BH116" s="81">
        <v>0</v>
      </c>
      <c r="BI116" s="81">
        <v>18.216000000000001</v>
      </c>
      <c r="BJ116" s="81">
        <v>0</v>
      </c>
      <c r="BK116" s="81">
        <v>83.12299999999999</v>
      </c>
      <c r="BL116" s="81">
        <v>0</v>
      </c>
      <c r="BM116" s="82"/>
      <c r="BN116" s="81">
        <v>0</v>
      </c>
      <c r="BO116" s="81">
        <v>0</v>
      </c>
      <c r="BP116" s="81">
        <v>3</v>
      </c>
      <c r="BQ116" s="81">
        <v>0</v>
      </c>
      <c r="BR116" s="81">
        <v>5</v>
      </c>
      <c r="BS116" s="81">
        <v>0</v>
      </c>
      <c r="BT116"/>
      <c r="BU116" s="80">
        <v>101.339</v>
      </c>
      <c r="BV116" s="80">
        <v>0</v>
      </c>
      <c r="BW116" s="80">
        <v>0</v>
      </c>
      <c r="BX116" s="80">
        <v>0</v>
      </c>
      <c r="BY116" s="80">
        <v>0</v>
      </c>
      <c r="BZ116" s="80">
        <v>0</v>
      </c>
      <c r="CA116" s="80">
        <v>0</v>
      </c>
      <c r="CB116" s="80">
        <v>0</v>
      </c>
      <c r="CC116" s="80">
        <v>0</v>
      </c>
    </row>
    <row r="117" spans="1:81">
      <c r="A117" s="80" t="s">
        <v>1979</v>
      </c>
      <c r="B117" s="80">
        <v>422</v>
      </c>
      <c r="C117" s="80">
        <v>14</v>
      </c>
      <c r="D117" s="80">
        <v>25</v>
      </c>
      <c r="E117" s="80">
        <v>2017</v>
      </c>
      <c r="F117" s="80" t="s">
        <v>71</v>
      </c>
      <c r="G117" s="80" t="s">
        <v>1965</v>
      </c>
      <c r="H117" s="80" t="s">
        <v>1966</v>
      </c>
      <c r="I117" s="177"/>
      <c r="J117" s="81">
        <v>80.746363350674713</v>
      </c>
      <c r="K117" s="81">
        <v>4.9576810722386186</v>
      </c>
      <c r="L117" s="81">
        <v>1.6739586763402872</v>
      </c>
      <c r="M117" s="81">
        <v>92.429122627334948</v>
      </c>
      <c r="N117" s="81">
        <v>54.205807311505154</v>
      </c>
      <c r="O117" s="81">
        <v>36.675610438720618</v>
      </c>
      <c r="P117" s="81">
        <v>32.723802165405253</v>
      </c>
      <c r="Q117" s="81">
        <v>2.4037733881106367</v>
      </c>
      <c r="R117" s="81">
        <v>2.0687807712187198</v>
      </c>
      <c r="S117" s="81">
        <v>4.7389030765789029</v>
      </c>
      <c r="T117" s="82"/>
      <c r="U117" s="81">
        <v>4272812</v>
      </c>
      <c r="V117" s="81">
        <v>1567</v>
      </c>
      <c r="W117" s="81">
        <v>41</v>
      </c>
      <c r="X117" s="81">
        <v>13289</v>
      </c>
      <c r="Y117" s="81">
        <v>14184</v>
      </c>
      <c r="Z117" s="81">
        <v>21928</v>
      </c>
      <c r="AA117" s="81">
        <v>6778</v>
      </c>
      <c r="AB117" s="81">
        <v>35194</v>
      </c>
      <c r="AC117" s="81">
        <v>360338.14285714278</v>
      </c>
      <c r="AD117" s="81">
        <v>4.7389030765789029</v>
      </c>
      <c r="AE117" s="82"/>
      <c r="AF117" s="81">
        <v>63596877.206428863</v>
      </c>
      <c r="AG117" s="81">
        <v>2916926.3970543598</v>
      </c>
      <c r="AH117" s="81">
        <v>356956.64945722913</v>
      </c>
      <c r="AI117" s="81">
        <v>98532579.068583056</v>
      </c>
      <c r="AJ117" s="81">
        <v>59455900.666139178</v>
      </c>
      <c r="AK117" s="81">
        <v>0</v>
      </c>
      <c r="AL117" s="81">
        <v>0</v>
      </c>
      <c r="AM117" s="81">
        <v>4834490.051282051</v>
      </c>
      <c r="AN117" s="81">
        <v>0</v>
      </c>
      <c r="AO117" s="81">
        <v>0</v>
      </c>
      <c r="AP117" s="82"/>
      <c r="AQ117" s="81">
        <v>179</v>
      </c>
      <c r="AR117" s="81">
        <v>201</v>
      </c>
      <c r="AS117" s="81">
        <v>0</v>
      </c>
      <c r="AT117" s="81">
        <v>0</v>
      </c>
      <c r="AU117" s="81">
        <v>0</v>
      </c>
      <c r="AV117" s="81">
        <v>0</v>
      </c>
      <c r="AW117" s="81" t="s">
        <v>564</v>
      </c>
      <c r="AX117" s="82"/>
      <c r="AY117" s="81">
        <v>966.19999999999993</v>
      </c>
      <c r="AZ117" s="81">
        <v>4790.7999999999993</v>
      </c>
      <c r="BA117" s="81">
        <v>0</v>
      </c>
      <c r="BB117" s="81">
        <v>0</v>
      </c>
      <c r="BC117" s="81">
        <v>0</v>
      </c>
      <c r="BD117" s="81">
        <v>0</v>
      </c>
      <c r="BE117" s="81" t="s">
        <v>564</v>
      </c>
      <c r="BF117" s="82"/>
      <c r="BG117" s="81">
        <v>0</v>
      </c>
      <c r="BH117" s="81">
        <v>0</v>
      </c>
      <c r="BI117" s="81">
        <v>17.942</v>
      </c>
      <c r="BJ117" s="81">
        <v>0</v>
      </c>
      <c r="BK117" s="81">
        <v>76.715999999999994</v>
      </c>
      <c r="BL117" s="81">
        <v>0</v>
      </c>
      <c r="BM117" s="82"/>
      <c r="BN117" s="81">
        <v>0</v>
      </c>
      <c r="BO117" s="81">
        <v>0</v>
      </c>
      <c r="BP117" s="81">
        <v>3</v>
      </c>
      <c r="BQ117" s="81">
        <v>0</v>
      </c>
      <c r="BR117" s="81">
        <v>5</v>
      </c>
      <c r="BS117" s="81">
        <v>0</v>
      </c>
      <c r="BT117"/>
      <c r="BU117" s="80">
        <v>94.658000000000001</v>
      </c>
      <c r="BV117" s="80">
        <v>0</v>
      </c>
      <c r="BW117" s="80">
        <v>0</v>
      </c>
      <c r="BX117" s="80">
        <v>0</v>
      </c>
      <c r="BY117" s="80">
        <v>0</v>
      </c>
      <c r="BZ117" s="80">
        <v>0</v>
      </c>
      <c r="CA117" s="80">
        <v>0</v>
      </c>
      <c r="CB117" s="80">
        <v>0</v>
      </c>
      <c r="CC117" s="80">
        <v>0</v>
      </c>
    </row>
    <row r="118" spans="1:81">
      <c r="A118" s="80" t="s">
        <v>1980</v>
      </c>
      <c r="B118" s="80">
        <v>423</v>
      </c>
      <c r="C118" s="80">
        <v>15</v>
      </c>
      <c r="D118" s="80">
        <v>25</v>
      </c>
      <c r="E118" s="80">
        <v>2018</v>
      </c>
      <c r="F118" s="80" t="s">
        <v>93</v>
      </c>
      <c r="G118" s="80" t="s">
        <v>1965</v>
      </c>
      <c r="H118" s="80" t="s">
        <v>1966</v>
      </c>
      <c r="I118" s="177"/>
      <c r="J118" s="81">
        <v>157.93111703014668</v>
      </c>
      <c r="K118" s="81">
        <v>4.7299998694600918</v>
      </c>
      <c r="L118" s="81">
        <v>1.5758242185492337</v>
      </c>
      <c r="M118" s="81">
        <v>106.94214230040065</v>
      </c>
      <c r="N118" s="81">
        <v>49.780255987586862</v>
      </c>
      <c r="O118" s="81">
        <v>36.577360215326948</v>
      </c>
      <c r="P118" s="81">
        <v>32.331143279073032</v>
      </c>
      <c r="Q118" s="81">
        <v>2.2386929798912334</v>
      </c>
      <c r="R118" s="81">
        <v>1.912222940063506</v>
      </c>
      <c r="S118" s="81">
        <v>4.6432710708813349</v>
      </c>
      <c r="T118" s="82"/>
      <c r="U118" s="81">
        <v>8614150</v>
      </c>
      <c r="V118" s="81">
        <v>1567</v>
      </c>
      <c r="W118" s="81">
        <v>41</v>
      </c>
      <c r="X118" s="81">
        <v>13289</v>
      </c>
      <c r="Y118" s="81">
        <v>14509</v>
      </c>
      <c r="Z118" s="81">
        <v>22288</v>
      </c>
      <c r="AA118" s="81">
        <v>6764</v>
      </c>
      <c r="AB118" s="81">
        <v>35322</v>
      </c>
      <c r="AC118" s="81">
        <v>331763.71428571432</v>
      </c>
      <c r="AD118" s="81">
        <v>4.6432710708813349</v>
      </c>
      <c r="AE118" s="82"/>
      <c r="AF118" s="81">
        <v>101125396.1310526</v>
      </c>
      <c r="AG118" s="81">
        <v>2611980.4269009042</v>
      </c>
      <c r="AH118" s="81">
        <v>329737.38600769843</v>
      </c>
      <c r="AI118" s="81">
        <v>115546650.52243111</v>
      </c>
      <c r="AJ118" s="81">
        <v>53678220.418513983</v>
      </c>
      <c r="AK118" s="81">
        <v>0</v>
      </c>
      <c r="AL118" s="81">
        <v>0</v>
      </c>
      <c r="AM118" s="81">
        <v>4862112.5325568607</v>
      </c>
      <c r="AN118" s="81">
        <v>0</v>
      </c>
      <c r="AO118" s="81">
        <v>0</v>
      </c>
      <c r="AP118" s="82"/>
      <c r="AQ118" s="81">
        <v>201</v>
      </c>
      <c r="AR118" s="81">
        <v>198</v>
      </c>
      <c r="AS118" s="81">
        <v>0</v>
      </c>
      <c r="AT118" s="81">
        <v>0</v>
      </c>
      <c r="AU118" s="81">
        <v>0</v>
      </c>
      <c r="AV118" s="81">
        <v>0</v>
      </c>
      <c r="AW118" s="81" t="s">
        <v>564</v>
      </c>
      <c r="AX118" s="82"/>
      <c r="AY118" s="81">
        <v>1080</v>
      </c>
      <c r="AZ118" s="81">
        <v>4622</v>
      </c>
      <c r="BA118" s="81">
        <v>0</v>
      </c>
      <c r="BB118" s="81">
        <v>0</v>
      </c>
      <c r="BC118" s="81">
        <v>0</v>
      </c>
      <c r="BD118" s="81">
        <v>0</v>
      </c>
      <c r="BE118" s="81" t="s">
        <v>564</v>
      </c>
      <c r="BF118" s="82"/>
      <c r="BG118" s="81">
        <v>0</v>
      </c>
      <c r="BH118" s="81">
        <v>0</v>
      </c>
      <c r="BI118" s="81">
        <v>17.606999999999999</v>
      </c>
      <c r="BJ118" s="81">
        <v>0</v>
      </c>
      <c r="BK118" s="81">
        <v>59.165999999999997</v>
      </c>
      <c r="BL118" s="81">
        <v>0</v>
      </c>
      <c r="BM118" s="82"/>
      <c r="BN118" s="81">
        <v>0</v>
      </c>
      <c r="BO118" s="81">
        <v>0</v>
      </c>
      <c r="BP118" s="81">
        <v>3</v>
      </c>
      <c r="BQ118" s="81">
        <v>0</v>
      </c>
      <c r="BR118" s="81">
        <v>5</v>
      </c>
      <c r="BS118" s="81">
        <v>0</v>
      </c>
      <c r="BT118"/>
      <c r="BU118" s="80">
        <v>76.772999999999996</v>
      </c>
      <c r="BV118" s="80">
        <v>0</v>
      </c>
      <c r="BW118" s="80">
        <v>0</v>
      </c>
      <c r="BX118" s="80">
        <v>0</v>
      </c>
      <c r="BY118" s="80">
        <v>0</v>
      </c>
      <c r="BZ118" s="80">
        <v>0</v>
      </c>
      <c r="CA118" s="80">
        <v>0</v>
      </c>
      <c r="CB118" s="80">
        <v>0</v>
      </c>
      <c r="CC118" s="80">
        <v>0</v>
      </c>
    </row>
    <row r="119" spans="1:81">
      <c r="A119" s="80" t="s">
        <v>1981</v>
      </c>
      <c r="B119" s="80">
        <v>424</v>
      </c>
      <c r="C119" s="80">
        <v>16</v>
      </c>
      <c r="D119" s="80">
        <v>25</v>
      </c>
      <c r="E119" s="80">
        <v>2019</v>
      </c>
      <c r="F119" s="80" t="s">
        <v>73</v>
      </c>
      <c r="G119" s="80" t="s">
        <v>1965</v>
      </c>
      <c r="H119" s="80" t="s">
        <v>1966</v>
      </c>
      <c r="I119" s="177"/>
      <c r="J119" s="81">
        <v>77.870214405948104</v>
      </c>
      <c r="K119" s="81">
        <v>4.4257551482245461</v>
      </c>
      <c r="L119" s="81">
        <v>1.6025241651853583</v>
      </c>
      <c r="M119" s="81">
        <v>88.014736531364989</v>
      </c>
      <c r="N119" s="81">
        <v>49.991982666594893</v>
      </c>
      <c r="O119" s="81">
        <v>35.78841485623429</v>
      </c>
      <c r="P119" s="81">
        <v>32.160778844080234</v>
      </c>
      <c r="Q119" s="81">
        <v>2.1876383114819848</v>
      </c>
      <c r="R119" s="81">
        <v>2.1286301585625633</v>
      </c>
      <c r="S119" s="81">
        <v>4.1585270694966745</v>
      </c>
      <c r="T119" s="82"/>
      <c r="U119" s="81">
        <v>4268790</v>
      </c>
      <c r="V119" s="81">
        <v>1567</v>
      </c>
      <c r="W119" s="81">
        <v>41</v>
      </c>
      <c r="X119" s="81">
        <v>13289</v>
      </c>
      <c r="Y119" s="81">
        <v>14840</v>
      </c>
      <c r="Z119" s="81">
        <v>22406</v>
      </c>
      <c r="AA119" s="81">
        <v>6678</v>
      </c>
      <c r="AB119" s="81">
        <v>35451</v>
      </c>
      <c r="AC119" s="81">
        <v>375358.42857142858</v>
      </c>
      <c r="AD119" s="81">
        <v>4.1585270694966736</v>
      </c>
      <c r="AE119" s="82"/>
      <c r="AF119" s="81">
        <v>63475204.730700143</v>
      </c>
      <c r="AG119" s="81">
        <v>2539180.8999773702</v>
      </c>
      <c r="AH119" s="81">
        <v>364282.72225722531</v>
      </c>
      <c r="AI119" s="81">
        <v>91235315.914214447</v>
      </c>
      <c r="AJ119" s="81">
        <v>53008104.715227135</v>
      </c>
      <c r="AK119" s="81">
        <v>0</v>
      </c>
      <c r="AL119" s="81">
        <v>0</v>
      </c>
      <c r="AM119" s="81">
        <v>4828159.3250148837</v>
      </c>
      <c r="AN119" s="81">
        <v>0</v>
      </c>
      <c r="AO119" s="81">
        <v>0</v>
      </c>
      <c r="AP119" s="82"/>
      <c r="AQ119" s="81">
        <v>218</v>
      </c>
      <c r="AR119" s="81">
        <v>199</v>
      </c>
      <c r="AS119" s="81">
        <v>0</v>
      </c>
      <c r="AT119" s="81">
        <v>0</v>
      </c>
      <c r="AU119" s="81">
        <v>0</v>
      </c>
      <c r="AV119" s="81">
        <v>0</v>
      </c>
      <c r="AW119" s="81" t="s">
        <v>564</v>
      </c>
      <c r="AX119" s="82"/>
      <c r="AY119" s="81">
        <v>1177.0999999999999</v>
      </c>
      <c r="AZ119" s="81">
        <v>4645.2999999999993</v>
      </c>
      <c r="BA119" s="81">
        <v>0</v>
      </c>
      <c r="BB119" s="81">
        <v>0</v>
      </c>
      <c r="BC119" s="81">
        <v>0</v>
      </c>
      <c r="BD119" s="81">
        <v>0</v>
      </c>
      <c r="BE119" s="81" t="s">
        <v>564</v>
      </c>
      <c r="BF119" s="82"/>
      <c r="BG119" s="81">
        <v>0</v>
      </c>
      <c r="BH119" s="81">
        <v>0</v>
      </c>
      <c r="BI119" s="81">
        <v>18.13</v>
      </c>
      <c r="BJ119" s="81">
        <v>0</v>
      </c>
      <c r="BK119" s="81">
        <v>56.366</v>
      </c>
      <c r="BL119" s="81">
        <v>0</v>
      </c>
      <c r="BM119" s="82"/>
      <c r="BN119" s="81">
        <v>0</v>
      </c>
      <c r="BO119" s="81">
        <v>0</v>
      </c>
      <c r="BP119" s="81">
        <v>3</v>
      </c>
      <c r="BQ119" s="81">
        <v>0</v>
      </c>
      <c r="BR119" s="81">
        <v>5</v>
      </c>
      <c r="BS119" s="81">
        <v>0</v>
      </c>
      <c r="BT119"/>
      <c r="BU119" s="80">
        <v>74.495999999999995</v>
      </c>
      <c r="BV119" s="80">
        <v>0</v>
      </c>
      <c r="BW119" s="80">
        <v>0</v>
      </c>
      <c r="BX119" s="80">
        <v>0</v>
      </c>
      <c r="BY119" s="80">
        <v>0</v>
      </c>
      <c r="BZ119" s="80">
        <v>0</v>
      </c>
      <c r="CA119" s="80">
        <v>0</v>
      </c>
      <c r="CB119" s="80">
        <v>0</v>
      </c>
      <c r="CC119" s="80">
        <v>0</v>
      </c>
    </row>
    <row r="120" spans="1:81">
      <c r="A120" s="80" t="s">
        <v>1982</v>
      </c>
      <c r="B120" s="80">
        <v>425</v>
      </c>
      <c r="C120" s="80">
        <v>17</v>
      </c>
      <c r="D120" s="80">
        <v>25</v>
      </c>
      <c r="E120" s="80">
        <v>2020</v>
      </c>
      <c r="F120" s="80" t="s">
        <v>218</v>
      </c>
      <c r="G120" s="80" t="s">
        <v>1965</v>
      </c>
      <c r="H120" s="80" t="s">
        <v>1966</v>
      </c>
      <c r="I120" s="177"/>
      <c r="J120" s="81">
        <v>89.027844963568782</v>
      </c>
      <c r="K120" s="81">
        <v>5.1637200797114771</v>
      </c>
      <c r="L120" s="81">
        <v>0.87320851459744653</v>
      </c>
      <c r="M120" s="81">
        <v>74.296664581937677</v>
      </c>
      <c r="N120" s="81">
        <v>47.126050090965492</v>
      </c>
      <c r="O120" s="81">
        <v>31.711171734666021</v>
      </c>
      <c r="P120" s="81">
        <v>30.221371533842071</v>
      </c>
      <c r="Q120" s="81">
        <v>2.0904802664846298</v>
      </c>
      <c r="R120" s="81">
        <v>2.3139456079483831</v>
      </c>
      <c r="S120" s="81">
        <v>3.8346851178656269</v>
      </c>
      <c r="T120" s="82"/>
      <c r="U120" s="81">
        <v>5703019</v>
      </c>
      <c r="V120" s="81">
        <v>2158</v>
      </c>
      <c r="W120" s="81">
        <v>22</v>
      </c>
      <c r="X120" s="81">
        <v>14516</v>
      </c>
      <c r="Y120" s="81">
        <v>15004</v>
      </c>
      <c r="Z120" s="81">
        <v>22660</v>
      </c>
      <c r="AA120" s="81">
        <v>6818</v>
      </c>
      <c r="AB120" s="81">
        <v>35454</v>
      </c>
      <c r="AC120" s="81">
        <v>410165.28571428568</v>
      </c>
      <c r="AD120" s="81">
        <v>3.8346851178656269</v>
      </c>
      <c r="AE120" s="82"/>
      <c r="AF120" s="81">
        <v>75951917.941225797</v>
      </c>
      <c r="AG120" s="81">
        <v>2954965.2637201757</v>
      </c>
      <c r="AH120" s="81">
        <v>218915.5174515727</v>
      </c>
      <c r="AI120" s="81">
        <v>83446669.268036813</v>
      </c>
      <c r="AJ120" s="81">
        <v>55983750.102029495</v>
      </c>
      <c r="AK120" s="81"/>
      <c r="AL120" s="81"/>
      <c r="AM120" s="81">
        <v>4627140.9021556349</v>
      </c>
      <c r="AN120" s="81"/>
      <c r="AO120" s="81"/>
      <c r="AP120" s="82"/>
      <c r="AQ120" s="81">
        <v>246</v>
      </c>
      <c r="AR120" s="81">
        <v>206</v>
      </c>
      <c r="AS120" s="81">
        <v>0</v>
      </c>
      <c r="AT120" s="81">
        <v>0</v>
      </c>
      <c r="AU120" s="81">
        <v>0</v>
      </c>
      <c r="AV120" s="81">
        <v>0</v>
      </c>
      <c r="AW120" s="81">
        <v>0</v>
      </c>
      <c r="AX120" s="82"/>
      <c r="AY120" s="81">
        <v>1330.5</v>
      </c>
      <c r="AZ120" s="81">
        <v>4944.2999999999975</v>
      </c>
      <c r="BA120" s="81">
        <v>0</v>
      </c>
      <c r="BB120" s="81">
        <v>0</v>
      </c>
      <c r="BC120" s="81">
        <v>0</v>
      </c>
      <c r="BD120" s="81">
        <v>0</v>
      </c>
      <c r="BE120" s="81">
        <v>0</v>
      </c>
      <c r="BF120" s="82"/>
      <c r="BG120" s="81">
        <v>0</v>
      </c>
      <c r="BH120" s="81">
        <v>0</v>
      </c>
      <c r="BI120" s="81">
        <v>16.943000000000001</v>
      </c>
      <c r="BJ120" s="81">
        <v>0</v>
      </c>
      <c r="BK120" s="81">
        <v>54.42</v>
      </c>
      <c r="BL120" s="81">
        <v>0</v>
      </c>
      <c r="BM120" s="82"/>
      <c r="BN120" s="81">
        <v>0</v>
      </c>
      <c r="BO120" s="81">
        <v>0</v>
      </c>
      <c r="BP120" s="81">
        <v>3</v>
      </c>
      <c r="BQ120" s="81">
        <v>0</v>
      </c>
      <c r="BR120" s="81">
        <v>5</v>
      </c>
      <c r="BS120" s="81">
        <v>0</v>
      </c>
      <c r="BT120"/>
      <c r="BU120" s="80">
        <v>71.363</v>
      </c>
      <c r="BV120" s="80">
        <v>0</v>
      </c>
      <c r="BW120" s="80">
        <v>0</v>
      </c>
      <c r="BX120" s="80">
        <v>0</v>
      </c>
      <c r="BY120" s="80">
        <v>0</v>
      </c>
      <c r="BZ120" s="80">
        <v>0</v>
      </c>
      <c r="CA120" s="80">
        <v>0</v>
      </c>
      <c r="CB120" s="80">
        <v>0</v>
      </c>
      <c r="CC120" s="80">
        <v>0</v>
      </c>
    </row>
    <row r="121" spans="1:81">
      <c r="A121" s="80" t="s">
        <v>1983</v>
      </c>
      <c r="B121" s="80">
        <v>425</v>
      </c>
      <c r="C121" s="80">
        <v>18</v>
      </c>
      <c r="D121" s="80">
        <v>25</v>
      </c>
      <c r="E121" s="80">
        <v>2021</v>
      </c>
      <c r="F121" s="80" t="s">
        <v>75</v>
      </c>
      <c r="G121" s="174" t="s">
        <v>1965</v>
      </c>
      <c r="H121" s="80" t="s">
        <v>1966</v>
      </c>
      <c r="I121" s="177"/>
      <c r="J121" s="81">
        <v>69.465777949655262</v>
      </c>
      <c r="K121" s="81">
        <v>5.4682311062989166</v>
      </c>
      <c r="L121" s="81">
        <v>0.9412946663315096</v>
      </c>
      <c r="M121" s="81">
        <v>79.98020088344029</v>
      </c>
      <c r="N121" s="81">
        <v>47.293056912800637</v>
      </c>
      <c r="O121" s="81">
        <v>31.158472632348872</v>
      </c>
      <c r="P121" s="81">
        <v>30.953437919225994</v>
      </c>
      <c r="Q121" s="81">
        <v>2.1232055842936206</v>
      </c>
      <c r="R121" s="81">
        <v>2.5232132458119119</v>
      </c>
      <c r="S121" s="81">
        <v>3.8883667877792281</v>
      </c>
      <c r="T121" s="82"/>
      <c r="U121" s="81">
        <v>4713341</v>
      </c>
      <c r="V121" s="81">
        <v>2158</v>
      </c>
      <c r="W121" s="81">
        <v>22</v>
      </c>
      <c r="X121" s="81">
        <v>14516</v>
      </c>
      <c r="Y121" s="81">
        <v>15229</v>
      </c>
      <c r="Z121" s="81">
        <v>22926</v>
      </c>
      <c r="AA121" s="81">
        <v>6810</v>
      </c>
      <c r="AB121" s="81">
        <v>35582</v>
      </c>
      <c r="AC121" s="81">
        <v>433512.57142857136</v>
      </c>
      <c r="AD121" s="81">
        <v>3.8883667877792281</v>
      </c>
      <c r="AE121" s="82"/>
      <c r="AF121" s="81">
        <v>58695135.135717064</v>
      </c>
      <c r="AG121" s="81">
        <v>3166712.0512880171</v>
      </c>
      <c r="AH121" s="81">
        <v>231471.50051886283</v>
      </c>
      <c r="AI121" s="81">
        <v>91433678.687795177</v>
      </c>
      <c r="AJ121" s="81">
        <v>56357048.856358588</v>
      </c>
      <c r="AK121" s="81">
        <v>0</v>
      </c>
      <c r="AL121" s="81">
        <v>0</v>
      </c>
      <c r="AM121" s="81">
        <v>4670631.6559772436</v>
      </c>
      <c r="AN121" s="81">
        <v>0</v>
      </c>
      <c r="AO121" s="81">
        <v>0</v>
      </c>
      <c r="AP121" s="82"/>
      <c r="AQ121" s="81">
        <v>281</v>
      </c>
      <c r="AR121" s="81">
        <v>206</v>
      </c>
      <c r="AS121" s="81">
        <v>0</v>
      </c>
      <c r="AT121" s="81">
        <v>0</v>
      </c>
      <c r="AU121" s="81">
        <v>0</v>
      </c>
      <c r="AV121" s="81">
        <v>0</v>
      </c>
      <c r="AW121" s="81"/>
      <c r="AX121" s="82"/>
      <c r="AY121" s="81">
        <v>1516.7</v>
      </c>
      <c r="AZ121" s="81">
        <v>4944.2999999999975</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1984</v>
      </c>
      <c r="B122" s="80">
        <v>425</v>
      </c>
      <c r="C122" s="80">
        <v>19</v>
      </c>
      <c r="D122" s="80">
        <v>25</v>
      </c>
      <c r="E122" s="80">
        <v>2022</v>
      </c>
      <c r="F122" s="80" t="s">
        <v>568</v>
      </c>
      <c r="G122" s="174" t="s">
        <v>1965</v>
      </c>
      <c r="H122" s="80" t="s">
        <v>1966</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337</v>
      </c>
      <c r="AR122" s="81">
        <v>206</v>
      </c>
      <c r="AS122" s="81">
        <v>0</v>
      </c>
      <c r="AT122" s="81">
        <v>0</v>
      </c>
      <c r="AU122" s="81">
        <v>0</v>
      </c>
      <c r="AV122" s="81">
        <v>0</v>
      </c>
      <c r="AW122" s="81"/>
      <c r="AX122" s="82"/>
      <c r="AY122" s="81">
        <v>1841.2000000000003</v>
      </c>
      <c r="AZ122" s="81">
        <v>4944.2999999999965</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1985</v>
      </c>
      <c r="B123" s="80">
        <v>239</v>
      </c>
      <c r="C123" s="80">
        <v>1</v>
      </c>
      <c r="D123" s="80">
        <v>15</v>
      </c>
      <c r="E123" s="80">
        <v>1990</v>
      </c>
      <c r="F123" s="80" t="s">
        <v>562</v>
      </c>
      <c r="G123" s="80" t="s">
        <v>1986</v>
      </c>
      <c r="H123" s="80" t="s">
        <v>1987</v>
      </c>
      <c r="I123" s="177"/>
      <c r="J123" s="81">
        <v>78.241232456438098</v>
      </c>
      <c r="K123" s="81">
        <v>5.6071991385016382</v>
      </c>
      <c r="L123" s="81">
        <v>30.709369941277544</v>
      </c>
      <c r="M123" s="81">
        <v>31.669701288853052</v>
      </c>
      <c r="N123" s="81">
        <v>33.224434519746445</v>
      </c>
      <c r="O123" s="81">
        <v>33.478260427576963</v>
      </c>
      <c r="P123" s="81">
        <v>51.505060267458191</v>
      </c>
      <c r="Q123" s="81">
        <v>3.1550934250917777</v>
      </c>
      <c r="R123" s="81">
        <v>0</v>
      </c>
      <c r="S123" s="81">
        <v>3.3676500400527116</v>
      </c>
      <c r="T123" s="82"/>
      <c r="U123" s="81">
        <v>1892509</v>
      </c>
      <c r="V123" s="81">
        <v>1905</v>
      </c>
      <c r="W123" s="81">
        <v>297</v>
      </c>
      <c r="X123" s="81">
        <v>10669</v>
      </c>
      <c r="Y123" s="81">
        <v>14953</v>
      </c>
      <c r="Z123" s="81">
        <v>13770</v>
      </c>
      <c r="AA123" s="81">
        <v>12506</v>
      </c>
      <c r="AB123" s="81">
        <v>51228</v>
      </c>
      <c r="AC123" s="81">
        <v>0</v>
      </c>
      <c r="AD123" s="81">
        <v>3.3676500400527116</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1988</v>
      </c>
      <c r="B124" s="80">
        <v>240</v>
      </c>
      <c r="C124" s="80">
        <v>2</v>
      </c>
      <c r="D124" s="80">
        <v>15</v>
      </c>
      <c r="E124" s="80">
        <v>2005</v>
      </c>
      <c r="F124" s="80" t="s">
        <v>565</v>
      </c>
      <c r="G124" s="80" t="s">
        <v>1986</v>
      </c>
      <c r="H124" s="80" t="s">
        <v>1987</v>
      </c>
      <c r="I124" s="177"/>
      <c r="J124" s="81">
        <v>61.441942823203732</v>
      </c>
      <c r="K124" s="81">
        <v>4.3792803794012904</v>
      </c>
      <c r="L124" s="81">
        <v>23.449920662383843</v>
      </c>
      <c r="M124" s="81">
        <v>46.986209564749721</v>
      </c>
      <c r="N124" s="81">
        <v>44.178140832896837</v>
      </c>
      <c r="O124" s="81">
        <v>45.660819280176256</v>
      </c>
      <c r="P124" s="81">
        <v>56.688123726069769</v>
      </c>
      <c r="Q124" s="81">
        <v>2.6941150215198557</v>
      </c>
      <c r="R124" s="81">
        <v>0</v>
      </c>
      <c r="S124" s="81">
        <v>3.9660505515748614</v>
      </c>
      <c r="T124" s="82"/>
      <c r="U124" s="81">
        <v>1559694</v>
      </c>
      <c r="V124" s="81">
        <v>1851</v>
      </c>
      <c r="W124" s="81">
        <v>250</v>
      </c>
      <c r="X124" s="81">
        <v>8795</v>
      </c>
      <c r="Y124" s="81">
        <v>16826</v>
      </c>
      <c r="Z124" s="81">
        <v>21733</v>
      </c>
      <c r="AA124" s="81">
        <v>11273</v>
      </c>
      <c r="AB124" s="81">
        <v>45729</v>
      </c>
      <c r="AC124" s="81">
        <v>0</v>
      </c>
      <c r="AD124" s="81">
        <v>3.9660505515748614</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1989</v>
      </c>
      <c r="B125" s="80">
        <v>241</v>
      </c>
      <c r="C125" s="80">
        <v>3</v>
      </c>
      <c r="D125" s="80">
        <v>15</v>
      </c>
      <c r="E125" s="80">
        <v>2006</v>
      </c>
      <c r="F125" s="80" t="s">
        <v>566</v>
      </c>
      <c r="G125" s="80" t="s">
        <v>1986</v>
      </c>
      <c r="H125" s="80" t="s">
        <v>1987</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1990</v>
      </c>
      <c r="B126" s="80">
        <v>242</v>
      </c>
      <c r="C126" s="80">
        <v>4</v>
      </c>
      <c r="D126" s="80">
        <v>15</v>
      </c>
      <c r="E126" s="80">
        <v>2007</v>
      </c>
      <c r="F126" s="80" t="s">
        <v>567</v>
      </c>
      <c r="G126" s="80" t="s">
        <v>1986</v>
      </c>
      <c r="H126" s="80" t="s">
        <v>1987</v>
      </c>
      <c r="I126" s="177"/>
      <c r="J126" s="81">
        <v>56.979595891932419</v>
      </c>
      <c r="K126" s="81">
        <v>3.8813161672772081</v>
      </c>
      <c r="L126" s="81">
        <v>28.358174880778783</v>
      </c>
      <c r="M126" s="81">
        <v>47.583693407244169</v>
      </c>
      <c r="N126" s="81">
        <v>53.233303056842729</v>
      </c>
      <c r="O126" s="81">
        <v>44.360118883586452</v>
      </c>
      <c r="P126" s="81">
        <v>56.426840584785012</v>
      </c>
      <c r="Q126" s="81">
        <v>2.7751918596036327</v>
      </c>
      <c r="R126" s="81">
        <v>0</v>
      </c>
      <c r="S126" s="81">
        <v>4.8860803507164139</v>
      </c>
      <c r="T126" s="82"/>
      <c r="U126" s="81">
        <v>1625151</v>
      </c>
      <c r="V126" s="81">
        <v>1600</v>
      </c>
      <c r="W126" s="81">
        <v>348</v>
      </c>
      <c r="X126" s="81">
        <v>10665</v>
      </c>
      <c r="Y126" s="81">
        <v>16992</v>
      </c>
      <c r="Z126" s="81">
        <v>21949</v>
      </c>
      <c r="AA126" s="81">
        <v>11050</v>
      </c>
      <c r="AB126" s="81">
        <v>44614</v>
      </c>
      <c r="AC126" s="81">
        <v>0</v>
      </c>
      <c r="AD126" s="81">
        <v>4.8860803507164139</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1991</v>
      </c>
      <c r="B127" s="80">
        <v>243</v>
      </c>
      <c r="C127" s="80">
        <v>5</v>
      </c>
      <c r="D127" s="80">
        <v>15</v>
      </c>
      <c r="E127" s="80">
        <v>2008</v>
      </c>
      <c r="F127" s="80" t="s">
        <v>84</v>
      </c>
      <c r="G127" s="80" t="s">
        <v>1986</v>
      </c>
      <c r="H127" s="80" t="s">
        <v>1987</v>
      </c>
      <c r="I127" s="177"/>
      <c r="J127" s="81">
        <v>47.965659162576479</v>
      </c>
      <c r="K127" s="81">
        <v>3.054344632988776</v>
      </c>
      <c r="L127" s="81">
        <v>24.883687350689399</v>
      </c>
      <c r="M127" s="81">
        <v>53.7165839580151</v>
      </c>
      <c r="N127" s="81">
        <v>50.666808506085871</v>
      </c>
      <c r="O127" s="81">
        <v>43.258170090134641</v>
      </c>
      <c r="P127" s="81">
        <v>55.505619305830471</v>
      </c>
      <c r="Q127" s="81">
        <v>2.6904862129053222</v>
      </c>
      <c r="R127" s="81">
        <v>0</v>
      </c>
      <c r="S127" s="81">
        <v>2.4258515114574926</v>
      </c>
      <c r="T127" s="82"/>
      <c r="U127" s="81">
        <v>1580409</v>
      </c>
      <c r="V127" s="81">
        <v>1600</v>
      </c>
      <c r="W127" s="81">
        <v>348</v>
      </c>
      <c r="X127" s="81">
        <v>10665</v>
      </c>
      <c r="Y127" s="81">
        <v>17062</v>
      </c>
      <c r="Z127" s="81">
        <v>22155</v>
      </c>
      <c r="AA127" s="81">
        <v>10882</v>
      </c>
      <c r="AB127" s="81">
        <v>43963</v>
      </c>
      <c r="AC127" s="81">
        <v>0</v>
      </c>
      <c r="AD127" s="81">
        <v>2.4258515114574926</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1992</v>
      </c>
      <c r="B128" s="80">
        <v>244</v>
      </c>
      <c r="C128" s="80">
        <v>6</v>
      </c>
      <c r="D128" s="80">
        <v>15</v>
      </c>
      <c r="E128" s="80">
        <v>2009</v>
      </c>
      <c r="F128" s="80" t="s">
        <v>85</v>
      </c>
      <c r="G128" s="80" t="s">
        <v>1986</v>
      </c>
      <c r="H128" s="80" t="s">
        <v>1987</v>
      </c>
      <c r="I128" s="177"/>
      <c r="J128" s="81">
        <v>53.655840490548236</v>
      </c>
      <c r="K128" s="81">
        <v>2.4579526261559979</v>
      </c>
      <c r="L128" s="81">
        <v>27.22445631489353</v>
      </c>
      <c r="M128" s="81">
        <v>48.995330245500313</v>
      </c>
      <c r="N128" s="81">
        <v>46.813656745584048</v>
      </c>
      <c r="O128" s="81">
        <v>44.126453514579325</v>
      </c>
      <c r="P128" s="81">
        <v>53.142614771141488</v>
      </c>
      <c r="Q128" s="81">
        <v>2.5315418035698896</v>
      </c>
      <c r="R128" s="81">
        <v>0</v>
      </c>
      <c r="S128" s="81">
        <v>1.7077701609540403</v>
      </c>
      <c r="T128" s="82"/>
      <c r="U128" s="81">
        <v>1527666</v>
      </c>
      <c r="V128" s="81">
        <v>1655</v>
      </c>
      <c r="W128" s="81">
        <v>491</v>
      </c>
      <c r="X128" s="81">
        <v>11072</v>
      </c>
      <c r="Y128" s="81">
        <v>17109</v>
      </c>
      <c r="Z128" s="81">
        <v>22307</v>
      </c>
      <c r="AA128" s="81">
        <v>10696</v>
      </c>
      <c r="AB128" s="81">
        <v>43424</v>
      </c>
      <c r="AC128" s="81">
        <v>0</v>
      </c>
      <c r="AD128" s="81">
        <v>1.7077701609540403</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0</v>
      </c>
      <c r="BJ128" s="81">
        <v>0</v>
      </c>
      <c r="BK128" s="81">
        <v>0</v>
      </c>
      <c r="BL128" s="81">
        <v>0</v>
      </c>
      <c r="BM128" s="82"/>
      <c r="BN128" s="81">
        <v>0</v>
      </c>
      <c r="BO128" s="81">
        <v>0</v>
      </c>
      <c r="BP128" s="81">
        <v>0</v>
      </c>
      <c r="BQ128" s="81">
        <v>0</v>
      </c>
      <c r="BR128" s="81">
        <v>0</v>
      </c>
      <c r="BS128" s="81">
        <v>0</v>
      </c>
      <c r="BT128"/>
      <c r="BU128" s="80"/>
      <c r="BV128" s="80"/>
      <c r="BW128" s="80"/>
      <c r="BX128" s="80"/>
      <c r="BY128" s="80"/>
      <c r="BZ128" s="80"/>
      <c r="CA128" s="80"/>
      <c r="CB128" s="80"/>
      <c r="CC128" s="80"/>
    </row>
    <row r="129" spans="1:81">
      <c r="A129" s="80" t="s">
        <v>1993</v>
      </c>
      <c r="B129" s="80">
        <v>245</v>
      </c>
      <c r="C129" s="80">
        <v>7</v>
      </c>
      <c r="D129" s="80">
        <v>15</v>
      </c>
      <c r="E129" s="80">
        <v>2010</v>
      </c>
      <c r="F129" s="80" t="s">
        <v>86</v>
      </c>
      <c r="G129" s="80" t="s">
        <v>1986</v>
      </c>
      <c r="H129" s="80" t="s">
        <v>1987</v>
      </c>
      <c r="I129" s="177"/>
      <c r="J129" s="81">
        <v>49.782494462826705</v>
      </c>
      <c r="K129" s="81">
        <v>2.6195021131702045</v>
      </c>
      <c r="L129" s="81">
        <v>25.774935481362551</v>
      </c>
      <c r="M129" s="81">
        <v>48.907296049934423</v>
      </c>
      <c r="N129" s="81">
        <v>47.94700219755601</v>
      </c>
      <c r="O129" s="81">
        <v>44.272836114946415</v>
      </c>
      <c r="P129" s="81">
        <v>53.55597200786876</v>
      </c>
      <c r="Q129" s="81">
        <v>2.6127068113675396</v>
      </c>
      <c r="R129" s="81">
        <v>0</v>
      </c>
      <c r="S129" s="81">
        <v>1.6409781692068521</v>
      </c>
      <c r="T129" s="82"/>
      <c r="U129" s="81">
        <v>1286215</v>
      </c>
      <c r="V129" s="81">
        <v>1655</v>
      </c>
      <c r="W129" s="81">
        <v>491</v>
      </c>
      <c r="X129" s="81">
        <v>11072</v>
      </c>
      <c r="Y129" s="81">
        <v>17154</v>
      </c>
      <c r="Z129" s="81">
        <v>22485</v>
      </c>
      <c r="AA129" s="81">
        <v>10510</v>
      </c>
      <c r="AB129" s="81">
        <v>42943</v>
      </c>
      <c r="AC129" s="81">
        <v>0</v>
      </c>
      <c r="AD129" s="81">
        <v>1.6409781692068521</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0</v>
      </c>
      <c r="BJ129" s="81">
        <v>0</v>
      </c>
      <c r="BK129" s="81">
        <v>0</v>
      </c>
      <c r="BL129" s="81">
        <v>0</v>
      </c>
      <c r="BM129" s="82"/>
      <c r="BN129" s="81">
        <v>0</v>
      </c>
      <c r="BO129" s="81">
        <v>0</v>
      </c>
      <c r="BP129" s="81">
        <v>0</v>
      </c>
      <c r="BQ129" s="81">
        <v>0</v>
      </c>
      <c r="BR129" s="81">
        <v>0</v>
      </c>
      <c r="BS129" s="81">
        <v>0</v>
      </c>
      <c r="BT129"/>
      <c r="BU129" s="80">
        <v>0</v>
      </c>
      <c r="BV129" s="80">
        <v>0</v>
      </c>
      <c r="BW129" s="80">
        <v>0</v>
      </c>
      <c r="BX129" s="80">
        <v>0</v>
      </c>
      <c r="BY129" s="80">
        <v>0</v>
      </c>
      <c r="BZ129" s="80">
        <v>0</v>
      </c>
      <c r="CA129" s="80">
        <v>0</v>
      </c>
      <c r="CB129" s="80">
        <v>0</v>
      </c>
      <c r="CC129" s="80">
        <v>0</v>
      </c>
    </row>
    <row r="130" spans="1:81">
      <c r="A130" s="80" t="s">
        <v>1994</v>
      </c>
      <c r="B130" s="80">
        <v>246</v>
      </c>
      <c r="C130" s="80">
        <v>8</v>
      </c>
      <c r="D130" s="80">
        <v>15</v>
      </c>
      <c r="E130" s="80">
        <v>2011</v>
      </c>
      <c r="F130" s="80" t="s">
        <v>87</v>
      </c>
      <c r="G130" s="80" t="s">
        <v>1986</v>
      </c>
      <c r="H130" s="80" t="s">
        <v>1987</v>
      </c>
      <c r="I130" s="177"/>
      <c r="J130" s="81">
        <v>48.942435189667293</v>
      </c>
      <c r="K130" s="81">
        <v>4.1351364327873572</v>
      </c>
      <c r="L130" s="81">
        <v>25.12906293379287</v>
      </c>
      <c r="M130" s="81">
        <v>56.661533052884351</v>
      </c>
      <c r="N130" s="81">
        <v>50.302699139729278</v>
      </c>
      <c r="O130" s="81">
        <v>43.734229610452495</v>
      </c>
      <c r="P130" s="81">
        <v>51.112617346833638</v>
      </c>
      <c r="Q130" s="81">
        <v>2.970016501748427</v>
      </c>
      <c r="R130" s="81">
        <v>0</v>
      </c>
      <c r="S130" s="81">
        <v>1.991625232982549</v>
      </c>
      <c r="T130" s="82"/>
      <c r="U130" s="81">
        <v>1323864</v>
      </c>
      <c r="V130" s="81">
        <v>1655</v>
      </c>
      <c r="W130" s="81">
        <v>491</v>
      </c>
      <c r="X130" s="81">
        <v>11072</v>
      </c>
      <c r="Y130" s="81">
        <v>17127</v>
      </c>
      <c r="Z130" s="81">
        <v>22694</v>
      </c>
      <c r="AA130" s="81">
        <v>10329</v>
      </c>
      <c r="AB130" s="81">
        <v>42321</v>
      </c>
      <c r="AC130" s="81">
        <v>0</v>
      </c>
      <c r="AD130" s="81">
        <v>1.991625232982549</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0</v>
      </c>
      <c r="BJ130" s="81">
        <v>0</v>
      </c>
      <c r="BK130" s="81">
        <v>0</v>
      </c>
      <c r="BL130" s="81">
        <v>0</v>
      </c>
      <c r="BM130" s="82"/>
      <c r="BN130" s="81">
        <v>0</v>
      </c>
      <c r="BO130" s="81">
        <v>0</v>
      </c>
      <c r="BP130" s="81">
        <v>0</v>
      </c>
      <c r="BQ130" s="81">
        <v>0</v>
      </c>
      <c r="BR130" s="81">
        <v>0</v>
      </c>
      <c r="BS130" s="81">
        <v>0</v>
      </c>
      <c r="BT130"/>
      <c r="BU130" s="80">
        <v>0</v>
      </c>
      <c r="BV130" s="80">
        <v>0</v>
      </c>
      <c r="BW130" s="80">
        <v>0</v>
      </c>
      <c r="BX130" s="80">
        <v>0</v>
      </c>
      <c r="BY130" s="80">
        <v>0</v>
      </c>
      <c r="BZ130" s="80">
        <v>0</v>
      </c>
      <c r="CA130" s="80">
        <v>0</v>
      </c>
      <c r="CB130" s="80">
        <v>0</v>
      </c>
      <c r="CC130" s="80">
        <v>0</v>
      </c>
    </row>
    <row r="131" spans="1:81">
      <c r="A131" s="80" t="s">
        <v>1995</v>
      </c>
      <c r="B131" s="80">
        <v>247</v>
      </c>
      <c r="C131" s="80">
        <v>9</v>
      </c>
      <c r="D131" s="80">
        <v>15</v>
      </c>
      <c r="E131" s="80">
        <v>2012</v>
      </c>
      <c r="F131" s="80" t="s">
        <v>88</v>
      </c>
      <c r="G131" s="80" t="s">
        <v>1986</v>
      </c>
      <c r="H131" s="80" t="s">
        <v>1987</v>
      </c>
      <c r="I131" s="177"/>
      <c r="J131" s="81">
        <v>44.793598105846087</v>
      </c>
      <c r="K131" s="81">
        <v>4.1027752740585042</v>
      </c>
      <c r="L131" s="81">
        <v>25.229346551903401</v>
      </c>
      <c r="M131" s="81">
        <v>63.319422352121208</v>
      </c>
      <c r="N131" s="81">
        <v>55.974185127754147</v>
      </c>
      <c r="O131" s="81">
        <v>43.661575227805088</v>
      </c>
      <c r="P131" s="81">
        <v>50.851024993209109</v>
      </c>
      <c r="Q131" s="81">
        <v>3.2044353036733599</v>
      </c>
      <c r="R131" s="81">
        <v>0</v>
      </c>
      <c r="S131" s="81">
        <v>1.7272906128874497</v>
      </c>
      <c r="T131" s="82"/>
      <c r="U131" s="81">
        <v>1217469</v>
      </c>
      <c r="V131" s="81">
        <v>1655</v>
      </c>
      <c r="W131" s="81">
        <v>491</v>
      </c>
      <c r="X131" s="81">
        <v>11072</v>
      </c>
      <c r="Y131" s="81">
        <v>17336</v>
      </c>
      <c r="Z131" s="81">
        <v>22836</v>
      </c>
      <c r="AA131" s="81">
        <v>10218</v>
      </c>
      <c r="AB131" s="81">
        <v>42027</v>
      </c>
      <c r="AC131" s="81">
        <v>0</v>
      </c>
      <c r="AD131" s="81">
        <v>1.7272906128874497</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0</v>
      </c>
      <c r="BJ131" s="81">
        <v>0</v>
      </c>
      <c r="BK131" s="81">
        <v>0</v>
      </c>
      <c r="BL131" s="81">
        <v>0</v>
      </c>
      <c r="BM131" s="82"/>
      <c r="BN131" s="81">
        <v>0</v>
      </c>
      <c r="BO131" s="81">
        <v>0</v>
      </c>
      <c r="BP131" s="81">
        <v>0</v>
      </c>
      <c r="BQ131" s="81">
        <v>0</v>
      </c>
      <c r="BR131" s="81">
        <v>0</v>
      </c>
      <c r="BS131" s="81">
        <v>0</v>
      </c>
      <c r="BT131"/>
      <c r="BU131" s="80">
        <v>0</v>
      </c>
      <c r="BV131" s="80">
        <v>0</v>
      </c>
      <c r="BW131" s="80">
        <v>0</v>
      </c>
      <c r="BX131" s="80">
        <v>0</v>
      </c>
      <c r="BY131" s="80">
        <v>0</v>
      </c>
      <c r="BZ131" s="80">
        <v>0</v>
      </c>
      <c r="CA131" s="80">
        <v>0</v>
      </c>
      <c r="CB131" s="80">
        <v>0</v>
      </c>
      <c r="CC131" s="80">
        <v>0</v>
      </c>
    </row>
    <row r="132" spans="1:81">
      <c r="A132" s="80" t="s">
        <v>1996</v>
      </c>
      <c r="B132" s="80">
        <v>248</v>
      </c>
      <c r="C132" s="80">
        <v>10</v>
      </c>
      <c r="D132" s="80">
        <v>15</v>
      </c>
      <c r="E132" s="80">
        <v>2013</v>
      </c>
      <c r="F132" s="80" t="s">
        <v>89</v>
      </c>
      <c r="G132" s="80" t="s">
        <v>1986</v>
      </c>
      <c r="H132" s="80" t="s">
        <v>1987</v>
      </c>
      <c r="I132" s="177"/>
      <c r="J132" s="81">
        <v>44.347949786093174</v>
      </c>
      <c r="K132" s="81">
        <v>3.6567505862776777</v>
      </c>
      <c r="L132" s="81">
        <v>25.235753195930986</v>
      </c>
      <c r="M132" s="81">
        <v>62.780357871853198</v>
      </c>
      <c r="N132" s="81">
        <v>58.794206916229967</v>
      </c>
      <c r="O132" s="81">
        <v>42.278668526821477</v>
      </c>
      <c r="P132" s="81">
        <v>50.553080544344255</v>
      </c>
      <c r="Q132" s="81">
        <v>3.2238202864149295</v>
      </c>
      <c r="R132" s="81">
        <v>0</v>
      </c>
      <c r="S132" s="81">
        <v>1.7338909816407726</v>
      </c>
      <c r="T132" s="82"/>
      <c r="U132" s="81">
        <v>1174151</v>
      </c>
      <c r="V132" s="81">
        <v>1655</v>
      </c>
      <c r="W132" s="81">
        <v>491</v>
      </c>
      <c r="X132" s="81">
        <v>11072</v>
      </c>
      <c r="Y132" s="81">
        <v>17326</v>
      </c>
      <c r="Z132" s="81">
        <v>23100</v>
      </c>
      <c r="AA132" s="81">
        <v>10120</v>
      </c>
      <c r="AB132" s="81">
        <v>41675</v>
      </c>
      <c r="AC132" s="81">
        <v>0</v>
      </c>
      <c r="AD132" s="81">
        <v>1.7338909816407726</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0</v>
      </c>
      <c r="BJ132" s="81">
        <v>0</v>
      </c>
      <c r="BK132" s="81">
        <v>0</v>
      </c>
      <c r="BL132" s="81">
        <v>0</v>
      </c>
      <c r="BM132" s="82"/>
      <c r="BN132" s="81">
        <v>0</v>
      </c>
      <c r="BO132" s="81">
        <v>0</v>
      </c>
      <c r="BP132" s="81">
        <v>0</v>
      </c>
      <c r="BQ132" s="81">
        <v>0</v>
      </c>
      <c r="BR132" s="81">
        <v>0</v>
      </c>
      <c r="BS132" s="81">
        <v>0</v>
      </c>
      <c r="BT132"/>
      <c r="BU132" s="80">
        <v>0</v>
      </c>
      <c r="BV132" s="80">
        <v>0</v>
      </c>
      <c r="BW132" s="80">
        <v>0</v>
      </c>
      <c r="BX132" s="80">
        <v>0</v>
      </c>
      <c r="BY132" s="80">
        <v>0</v>
      </c>
      <c r="BZ132" s="80">
        <v>0</v>
      </c>
      <c r="CA132" s="80">
        <v>0</v>
      </c>
      <c r="CB132" s="80">
        <v>0</v>
      </c>
      <c r="CC132" s="80">
        <v>0</v>
      </c>
    </row>
    <row r="133" spans="1:81">
      <c r="A133" s="80" t="s">
        <v>1997</v>
      </c>
      <c r="B133" s="80">
        <v>249</v>
      </c>
      <c r="C133" s="80">
        <v>11</v>
      </c>
      <c r="D133" s="80">
        <v>15</v>
      </c>
      <c r="E133" s="80">
        <v>2014</v>
      </c>
      <c r="F133" s="80" t="s">
        <v>90</v>
      </c>
      <c r="G133" s="80" t="s">
        <v>1986</v>
      </c>
      <c r="H133" s="80" t="s">
        <v>1987</v>
      </c>
      <c r="I133" s="177"/>
      <c r="J133" s="81">
        <v>41.291626301215373</v>
      </c>
      <c r="K133" s="81">
        <v>3.3998970050236621</v>
      </c>
      <c r="L133" s="81">
        <v>28.882525566139329</v>
      </c>
      <c r="M133" s="81">
        <v>54.544861164291035</v>
      </c>
      <c r="N133" s="81">
        <v>48.290949838682963</v>
      </c>
      <c r="O133" s="81">
        <v>40.093972430824223</v>
      </c>
      <c r="P133" s="81">
        <v>49.992510826531408</v>
      </c>
      <c r="Q133" s="81">
        <v>3.0455351016169612</v>
      </c>
      <c r="R133" s="81">
        <v>0</v>
      </c>
      <c r="S133" s="81">
        <v>1.3227959407925125</v>
      </c>
      <c r="T133" s="82"/>
      <c r="U133" s="81">
        <v>1203480</v>
      </c>
      <c r="V133" s="81">
        <v>1422</v>
      </c>
      <c r="W133" s="81">
        <v>504</v>
      </c>
      <c r="X133" s="81">
        <v>10460</v>
      </c>
      <c r="Y133" s="81">
        <v>17298</v>
      </c>
      <c r="Z133" s="81">
        <v>23072</v>
      </c>
      <c r="AA133" s="81">
        <v>9956</v>
      </c>
      <c r="AB133" s="81">
        <v>41034</v>
      </c>
      <c r="AC133" s="81">
        <v>0</v>
      </c>
      <c r="AD133" s="81">
        <v>1.3227959407925125</v>
      </c>
      <c r="AE133" s="82"/>
      <c r="AF133" s="81">
        <v>12988034.565208714</v>
      </c>
      <c r="AG133" s="81">
        <v>3276789.2711016983</v>
      </c>
      <c r="AH133" s="81">
        <v>7179192.1970229587</v>
      </c>
      <c r="AI133" s="81">
        <v>75836930.60433355</v>
      </c>
      <c r="AJ133" s="81">
        <v>66481834.806349665</v>
      </c>
      <c r="AK133" s="81">
        <v>0</v>
      </c>
      <c r="AL133" s="81">
        <v>0</v>
      </c>
      <c r="AM133" s="81">
        <v>5633355.0201170221</v>
      </c>
      <c r="AN133" s="81">
        <v>0</v>
      </c>
      <c r="AO133" s="81">
        <v>0</v>
      </c>
      <c r="AP133" s="82"/>
      <c r="AQ133" s="81">
        <v>668</v>
      </c>
      <c r="AR133" s="81">
        <v>177</v>
      </c>
      <c r="AS133" s="81">
        <v>0</v>
      </c>
      <c r="AT133" s="81">
        <v>0</v>
      </c>
      <c r="AU133" s="81">
        <v>0</v>
      </c>
      <c r="AV133" s="81">
        <v>0</v>
      </c>
      <c r="AW133" s="81" t="s">
        <v>564</v>
      </c>
      <c r="AX133" s="82"/>
      <c r="AY133" s="81">
        <v>2840.8999999999996</v>
      </c>
      <c r="AZ133" s="81">
        <v>8750.9</v>
      </c>
      <c r="BA133" s="81">
        <v>0</v>
      </c>
      <c r="BB133" s="81">
        <v>0</v>
      </c>
      <c r="BC133" s="81">
        <v>0</v>
      </c>
      <c r="BD133" s="81">
        <v>0</v>
      </c>
      <c r="BE133" s="81" t="s">
        <v>564</v>
      </c>
      <c r="BF133" s="82"/>
      <c r="BG133" s="81">
        <v>0</v>
      </c>
      <c r="BH133" s="81">
        <v>0</v>
      </c>
      <c r="BI133" s="81">
        <v>0</v>
      </c>
      <c r="BJ133" s="81">
        <v>0</v>
      </c>
      <c r="BK133" s="81">
        <v>0</v>
      </c>
      <c r="BL133" s="81">
        <v>0</v>
      </c>
      <c r="BM133" s="82"/>
      <c r="BN133" s="81">
        <v>0</v>
      </c>
      <c r="BO133" s="81">
        <v>0</v>
      </c>
      <c r="BP133" s="81">
        <v>0</v>
      </c>
      <c r="BQ133" s="81">
        <v>0</v>
      </c>
      <c r="BR133" s="81">
        <v>0</v>
      </c>
      <c r="BS133" s="81">
        <v>0</v>
      </c>
      <c r="BT133"/>
      <c r="BU133" s="80">
        <v>0</v>
      </c>
      <c r="BV133" s="80">
        <v>0</v>
      </c>
      <c r="BW133" s="80">
        <v>0</v>
      </c>
      <c r="BX133" s="80">
        <v>0</v>
      </c>
      <c r="BY133" s="80">
        <v>0</v>
      </c>
      <c r="BZ133" s="80">
        <v>0</v>
      </c>
      <c r="CA133" s="80">
        <v>0</v>
      </c>
      <c r="CB133" s="80">
        <v>0</v>
      </c>
      <c r="CC133" s="80">
        <v>0</v>
      </c>
    </row>
    <row r="134" spans="1:81">
      <c r="A134" s="80" t="s">
        <v>1998</v>
      </c>
      <c r="B134" s="80">
        <v>250</v>
      </c>
      <c r="C134" s="80">
        <v>12</v>
      </c>
      <c r="D134" s="80">
        <v>15</v>
      </c>
      <c r="E134" s="80">
        <v>2015</v>
      </c>
      <c r="F134" s="80" t="s">
        <v>91</v>
      </c>
      <c r="G134" s="80" t="s">
        <v>1986</v>
      </c>
      <c r="H134" s="80" t="s">
        <v>1987</v>
      </c>
      <c r="I134" s="177"/>
      <c r="J134" s="81">
        <v>44.44920928320667</v>
      </c>
      <c r="K134" s="81">
        <v>3.3763802792373054</v>
      </c>
      <c r="L134" s="81">
        <v>30.33870087445872</v>
      </c>
      <c r="M134" s="81">
        <v>55.415618550614589</v>
      </c>
      <c r="N134" s="81">
        <v>44.981726690095577</v>
      </c>
      <c r="O134" s="81">
        <v>39.814634525782211</v>
      </c>
      <c r="P134" s="81">
        <v>49.438860859278044</v>
      </c>
      <c r="Q134" s="81">
        <v>2.9344909314529346</v>
      </c>
      <c r="R134" s="81">
        <v>0</v>
      </c>
      <c r="S134" s="81">
        <v>1.635593858841061</v>
      </c>
      <c r="T134" s="82"/>
      <c r="U134" s="81">
        <v>1280847</v>
      </c>
      <c r="V134" s="81">
        <v>1422</v>
      </c>
      <c r="W134" s="81">
        <v>504</v>
      </c>
      <c r="X134" s="81">
        <v>10460</v>
      </c>
      <c r="Y134" s="81">
        <v>17336</v>
      </c>
      <c r="Z134" s="81">
        <v>23132</v>
      </c>
      <c r="AA134" s="81">
        <v>9838</v>
      </c>
      <c r="AB134" s="81">
        <v>40388</v>
      </c>
      <c r="AC134" s="81">
        <v>0</v>
      </c>
      <c r="AD134" s="81">
        <v>1.635593858841061</v>
      </c>
      <c r="AE134" s="82"/>
      <c r="AF134" s="81">
        <v>13756297.27890514</v>
      </c>
      <c r="AG134" s="81">
        <v>2905525.8390937475</v>
      </c>
      <c r="AH134" s="81">
        <v>6339960.179419037</v>
      </c>
      <c r="AI134" s="81">
        <v>78625033.001994148</v>
      </c>
      <c r="AJ134" s="81">
        <v>60366977.527897969</v>
      </c>
      <c r="AK134" s="81">
        <v>0</v>
      </c>
      <c r="AL134" s="81">
        <v>0</v>
      </c>
      <c r="AM134" s="81">
        <v>5535005.9787120568</v>
      </c>
      <c r="AN134" s="81">
        <v>0</v>
      </c>
      <c r="AO134" s="81">
        <v>0</v>
      </c>
      <c r="AP134" s="82"/>
      <c r="AQ134" s="81">
        <v>711</v>
      </c>
      <c r="AR134" s="81">
        <v>275</v>
      </c>
      <c r="AS134" s="81">
        <v>0</v>
      </c>
      <c r="AT134" s="81">
        <v>0</v>
      </c>
      <c r="AU134" s="81">
        <v>0</v>
      </c>
      <c r="AV134" s="81">
        <v>0</v>
      </c>
      <c r="AW134" s="81" t="s">
        <v>564</v>
      </c>
      <c r="AX134" s="82"/>
      <c r="AY134" s="81">
        <v>3062.5</v>
      </c>
      <c r="AZ134" s="81">
        <v>12528.6</v>
      </c>
      <c r="BA134" s="81">
        <v>0</v>
      </c>
      <c r="BB134" s="81">
        <v>0</v>
      </c>
      <c r="BC134" s="81">
        <v>0</v>
      </c>
      <c r="BD134" s="81">
        <v>0</v>
      </c>
      <c r="BE134" s="81" t="s">
        <v>564</v>
      </c>
      <c r="BF134" s="82"/>
      <c r="BG134" s="81">
        <v>0</v>
      </c>
      <c r="BH134" s="81">
        <v>0</v>
      </c>
      <c r="BI134" s="81">
        <v>0</v>
      </c>
      <c r="BJ134" s="81">
        <v>0</v>
      </c>
      <c r="BK134" s="81">
        <v>0</v>
      </c>
      <c r="BL134" s="81">
        <v>0</v>
      </c>
      <c r="BM134" s="82"/>
      <c r="BN134" s="81">
        <v>0</v>
      </c>
      <c r="BO134" s="81">
        <v>0</v>
      </c>
      <c r="BP134" s="81">
        <v>0</v>
      </c>
      <c r="BQ134" s="81">
        <v>0</v>
      </c>
      <c r="BR134" s="81">
        <v>0</v>
      </c>
      <c r="BS134" s="81">
        <v>0</v>
      </c>
      <c r="BT134"/>
      <c r="BU134" s="80">
        <v>0</v>
      </c>
      <c r="BV134" s="80">
        <v>0</v>
      </c>
      <c r="BW134" s="80">
        <v>0</v>
      </c>
      <c r="BX134" s="80">
        <v>0</v>
      </c>
      <c r="BY134" s="80">
        <v>0</v>
      </c>
      <c r="BZ134" s="80">
        <v>0</v>
      </c>
      <c r="CA134" s="80">
        <v>0</v>
      </c>
      <c r="CB134" s="80">
        <v>0</v>
      </c>
      <c r="CC134" s="80">
        <v>0</v>
      </c>
    </row>
    <row r="135" spans="1:81">
      <c r="A135" s="80" t="s">
        <v>1999</v>
      </c>
      <c r="B135" s="80">
        <v>251</v>
      </c>
      <c r="C135" s="80">
        <v>13</v>
      </c>
      <c r="D135" s="80">
        <v>15</v>
      </c>
      <c r="E135" s="80">
        <v>2016</v>
      </c>
      <c r="F135" s="80" t="s">
        <v>92</v>
      </c>
      <c r="G135" s="80" t="s">
        <v>1986</v>
      </c>
      <c r="H135" s="80" t="s">
        <v>1987</v>
      </c>
      <c r="I135" s="177"/>
      <c r="J135" s="81">
        <v>47.364301464828728</v>
      </c>
      <c r="K135" s="81">
        <v>3.2538347603121873</v>
      </c>
      <c r="L135" s="81">
        <v>35.289263600842048</v>
      </c>
      <c r="M135" s="81">
        <v>47.65878621650473</v>
      </c>
      <c r="N135" s="81">
        <v>47.060937575418592</v>
      </c>
      <c r="O135" s="81">
        <v>39.200225169277495</v>
      </c>
      <c r="P135" s="81">
        <v>47.814682553091529</v>
      </c>
      <c r="Q135" s="81">
        <v>2.8064223626159444</v>
      </c>
      <c r="R135" s="81">
        <v>0</v>
      </c>
      <c r="S135" s="81">
        <v>1.4192676173447343</v>
      </c>
      <c r="T135" s="82"/>
      <c r="U135" s="81">
        <v>1289475</v>
      </c>
      <c r="V135" s="81">
        <v>1422</v>
      </c>
      <c r="W135" s="81">
        <v>504</v>
      </c>
      <c r="X135" s="81">
        <v>10460</v>
      </c>
      <c r="Y135" s="81">
        <v>17306</v>
      </c>
      <c r="Z135" s="81">
        <v>23055</v>
      </c>
      <c r="AA135" s="81">
        <v>9841</v>
      </c>
      <c r="AB135" s="81">
        <v>39733</v>
      </c>
      <c r="AC135" s="81">
        <v>0</v>
      </c>
      <c r="AD135" s="81">
        <v>1.4192676173447341</v>
      </c>
      <c r="AE135" s="82"/>
      <c r="AF135" s="81">
        <v>15212059.22835017</v>
      </c>
      <c r="AG135" s="81">
        <v>2768507.6160346968</v>
      </c>
      <c r="AH135" s="81">
        <v>5837998.9853577269</v>
      </c>
      <c r="AI135" s="81">
        <v>73164807.555228129</v>
      </c>
      <c r="AJ135" s="81">
        <v>64052625.659374721</v>
      </c>
      <c r="AK135" s="81">
        <v>0</v>
      </c>
      <c r="AL135" s="81">
        <v>0</v>
      </c>
      <c r="AM135" s="81">
        <v>5449471.3942900728</v>
      </c>
      <c r="AN135" s="81">
        <v>0</v>
      </c>
      <c r="AO135" s="81">
        <v>0</v>
      </c>
      <c r="AP135" s="82"/>
      <c r="AQ135" s="81">
        <v>757</v>
      </c>
      <c r="AR135" s="81">
        <v>329</v>
      </c>
      <c r="AS135" s="81">
        <v>0</v>
      </c>
      <c r="AT135" s="81">
        <v>0</v>
      </c>
      <c r="AU135" s="81">
        <v>0</v>
      </c>
      <c r="AV135" s="81">
        <v>0</v>
      </c>
      <c r="AW135" s="81" t="s">
        <v>564</v>
      </c>
      <c r="AX135" s="82"/>
      <c r="AY135" s="81">
        <v>3292.5</v>
      </c>
      <c r="AZ135" s="81">
        <v>14551.2</v>
      </c>
      <c r="BA135" s="81">
        <v>0</v>
      </c>
      <c r="BB135" s="81">
        <v>0</v>
      </c>
      <c r="BC135" s="81">
        <v>0</v>
      </c>
      <c r="BD135" s="81">
        <v>0</v>
      </c>
      <c r="BE135" s="81" t="s">
        <v>564</v>
      </c>
      <c r="BF135" s="82"/>
      <c r="BG135" s="81">
        <v>0</v>
      </c>
      <c r="BH135" s="81">
        <v>0</v>
      </c>
      <c r="BI135" s="81">
        <v>0</v>
      </c>
      <c r="BJ135" s="81">
        <v>0</v>
      </c>
      <c r="BK135" s="81">
        <v>0</v>
      </c>
      <c r="BL135" s="81">
        <v>0</v>
      </c>
      <c r="BM135" s="82"/>
      <c r="BN135" s="81">
        <v>0</v>
      </c>
      <c r="BO135" s="81">
        <v>0</v>
      </c>
      <c r="BP135" s="81">
        <v>0</v>
      </c>
      <c r="BQ135" s="81">
        <v>0</v>
      </c>
      <c r="BR135" s="81">
        <v>0</v>
      </c>
      <c r="BS135" s="81">
        <v>0</v>
      </c>
      <c r="BT135"/>
      <c r="BU135" s="80">
        <v>0</v>
      </c>
      <c r="BV135" s="80">
        <v>0</v>
      </c>
      <c r="BW135" s="80">
        <v>0</v>
      </c>
      <c r="BX135" s="80">
        <v>0</v>
      </c>
      <c r="BY135" s="80">
        <v>0</v>
      </c>
      <c r="BZ135" s="80">
        <v>0</v>
      </c>
      <c r="CA135" s="80">
        <v>0</v>
      </c>
      <c r="CB135" s="80">
        <v>0</v>
      </c>
      <c r="CC135" s="80">
        <v>0</v>
      </c>
    </row>
    <row r="136" spans="1:81">
      <c r="A136" s="80" t="s">
        <v>2000</v>
      </c>
      <c r="B136" s="80">
        <v>252</v>
      </c>
      <c r="C136" s="80">
        <v>14</v>
      </c>
      <c r="D136" s="80">
        <v>15</v>
      </c>
      <c r="E136" s="80">
        <v>2017</v>
      </c>
      <c r="F136" s="80" t="s">
        <v>71</v>
      </c>
      <c r="G136" s="80" t="s">
        <v>1986</v>
      </c>
      <c r="H136" s="80" t="s">
        <v>1987</v>
      </c>
      <c r="I136" s="177"/>
      <c r="J136" s="81">
        <v>44.150722667744198</v>
      </c>
      <c r="K136" s="81">
        <v>3.2569995923128885</v>
      </c>
      <c r="L136" s="81">
        <v>32.369784320005685</v>
      </c>
      <c r="M136" s="81">
        <v>48.355334107204911</v>
      </c>
      <c r="N136" s="81">
        <v>51.938325065708106</v>
      </c>
      <c r="O136" s="81">
        <v>38.49199647194073</v>
      </c>
      <c r="P136" s="81">
        <v>46.835881499940456</v>
      </c>
      <c r="Q136" s="81">
        <v>2.6655015128830399</v>
      </c>
      <c r="R136" s="81">
        <v>0</v>
      </c>
      <c r="S136" s="81">
        <v>2.2177955436992383</v>
      </c>
      <c r="T136" s="82"/>
      <c r="U136" s="81">
        <v>1280518</v>
      </c>
      <c r="V136" s="81">
        <v>1422</v>
      </c>
      <c r="W136" s="81">
        <v>504</v>
      </c>
      <c r="X136" s="81">
        <v>10460</v>
      </c>
      <c r="Y136" s="81">
        <v>17263</v>
      </c>
      <c r="Z136" s="81">
        <v>23014</v>
      </c>
      <c r="AA136" s="81">
        <v>9701</v>
      </c>
      <c r="AB136" s="81">
        <v>39026</v>
      </c>
      <c r="AC136" s="81">
        <v>0</v>
      </c>
      <c r="AD136" s="81">
        <v>2.2177955436992378</v>
      </c>
      <c r="AE136" s="82"/>
      <c r="AF136" s="81">
        <v>14163579.619745679</v>
      </c>
      <c r="AG136" s="81">
        <v>2797594.2724742042</v>
      </c>
      <c r="AH136" s="81">
        <v>7178545.9501639241</v>
      </c>
      <c r="AI136" s="81">
        <v>77816378.816000372</v>
      </c>
      <c r="AJ136" s="81">
        <v>72244284.013858393</v>
      </c>
      <c r="AK136" s="81">
        <v>0</v>
      </c>
      <c r="AL136" s="81">
        <v>0</v>
      </c>
      <c r="AM136" s="81">
        <v>5360879.943778296</v>
      </c>
      <c r="AN136" s="81">
        <v>0</v>
      </c>
      <c r="AO136" s="81">
        <v>0</v>
      </c>
      <c r="AP136" s="82"/>
      <c r="AQ136" s="81">
        <v>780</v>
      </c>
      <c r="AR136" s="81">
        <v>391</v>
      </c>
      <c r="AS136" s="81">
        <v>0</v>
      </c>
      <c r="AT136" s="81">
        <v>0</v>
      </c>
      <c r="AU136" s="81">
        <v>0</v>
      </c>
      <c r="AV136" s="81">
        <v>0</v>
      </c>
      <c r="AW136" s="81" t="s">
        <v>564</v>
      </c>
      <c r="AX136" s="82"/>
      <c r="AY136" s="81">
        <v>3441.4</v>
      </c>
      <c r="AZ136" s="81">
        <v>17311.100000000031</v>
      </c>
      <c r="BA136" s="81">
        <v>0</v>
      </c>
      <c r="BB136" s="81">
        <v>0</v>
      </c>
      <c r="BC136" s="81">
        <v>0</v>
      </c>
      <c r="BD136" s="81">
        <v>0</v>
      </c>
      <c r="BE136" s="81" t="s">
        <v>564</v>
      </c>
      <c r="BF136" s="82"/>
      <c r="BG136" s="81">
        <v>0</v>
      </c>
      <c r="BH136" s="81">
        <v>0</v>
      </c>
      <c r="BI136" s="81">
        <v>0</v>
      </c>
      <c r="BJ136" s="81">
        <v>0</v>
      </c>
      <c r="BK136" s="81">
        <v>0</v>
      </c>
      <c r="BL136" s="81">
        <v>0</v>
      </c>
      <c r="BM136" s="82"/>
      <c r="BN136" s="81">
        <v>0</v>
      </c>
      <c r="BO136" s="81">
        <v>0</v>
      </c>
      <c r="BP136" s="81">
        <v>0</v>
      </c>
      <c r="BQ136" s="81">
        <v>0</v>
      </c>
      <c r="BR136" s="81">
        <v>0</v>
      </c>
      <c r="BS136" s="81">
        <v>0</v>
      </c>
      <c r="BT136"/>
      <c r="BU136" s="80">
        <v>0</v>
      </c>
      <c r="BV136" s="80">
        <v>0</v>
      </c>
      <c r="BW136" s="80">
        <v>0</v>
      </c>
      <c r="BX136" s="80">
        <v>0</v>
      </c>
      <c r="BY136" s="80">
        <v>0</v>
      </c>
      <c r="BZ136" s="80">
        <v>0</v>
      </c>
      <c r="CA136" s="80">
        <v>0</v>
      </c>
      <c r="CB136" s="80">
        <v>0</v>
      </c>
      <c r="CC136" s="80">
        <v>0</v>
      </c>
    </row>
    <row r="137" spans="1:81">
      <c r="A137" s="80" t="s">
        <v>2001</v>
      </c>
      <c r="B137" s="80">
        <v>253</v>
      </c>
      <c r="C137" s="80">
        <v>15</v>
      </c>
      <c r="D137" s="80">
        <v>15</v>
      </c>
      <c r="E137" s="80">
        <v>2018</v>
      </c>
      <c r="F137" s="80" t="s">
        <v>93</v>
      </c>
      <c r="G137" s="80" t="s">
        <v>1986</v>
      </c>
      <c r="H137" s="80" t="s">
        <v>1987</v>
      </c>
      <c r="I137" s="177"/>
      <c r="J137" s="81">
        <v>39.798675428321786</v>
      </c>
      <c r="K137" s="81">
        <v>3.0754427257118704</v>
      </c>
      <c r="L137" s="81">
        <v>30.272083461912924</v>
      </c>
      <c r="M137" s="81">
        <v>49.334866572982257</v>
      </c>
      <c r="N137" s="81">
        <v>43.4505116929179</v>
      </c>
      <c r="O137" s="81">
        <v>37.553828688411997</v>
      </c>
      <c r="P137" s="81">
        <v>45.824759109472673</v>
      </c>
      <c r="Q137" s="81">
        <v>2.4338386592153118</v>
      </c>
      <c r="R137" s="81">
        <v>0</v>
      </c>
      <c r="S137" s="81">
        <v>2.2327797061692944</v>
      </c>
      <c r="T137" s="82"/>
      <c r="U137" s="81">
        <v>1280535</v>
      </c>
      <c r="V137" s="81">
        <v>1422</v>
      </c>
      <c r="W137" s="81">
        <v>504</v>
      </c>
      <c r="X137" s="81">
        <v>10460</v>
      </c>
      <c r="Y137" s="81">
        <v>17246</v>
      </c>
      <c r="Z137" s="81">
        <v>22883</v>
      </c>
      <c r="AA137" s="81">
        <v>9587</v>
      </c>
      <c r="AB137" s="81">
        <v>38401</v>
      </c>
      <c r="AC137" s="81">
        <v>0</v>
      </c>
      <c r="AD137" s="81">
        <v>2.232779706169294</v>
      </c>
      <c r="AE137" s="82"/>
      <c r="AF137" s="81">
        <v>13182786.845423089</v>
      </c>
      <c r="AG137" s="81">
        <v>2550948.934771087</v>
      </c>
      <c r="AH137" s="81">
        <v>6779357.7355818273</v>
      </c>
      <c r="AI137" s="81">
        <v>77610480.709192395</v>
      </c>
      <c r="AJ137" s="81">
        <v>63617431.487435132</v>
      </c>
      <c r="AK137" s="81">
        <v>0</v>
      </c>
      <c r="AL137" s="81">
        <v>0</v>
      </c>
      <c r="AM137" s="81">
        <v>5285940.3024380282</v>
      </c>
      <c r="AN137" s="81">
        <v>0</v>
      </c>
      <c r="AO137" s="81">
        <v>0</v>
      </c>
      <c r="AP137" s="82"/>
      <c r="AQ137" s="81">
        <v>811</v>
      </c>
      <c r="AR137" s="81">
        <v>431</v>
      </c>
      <c r="AS137" s="81">
        <v>0</v>
      </c>
      <c r="AT137" s="81">
        <v>0</v>
      </c>
      <c r="AU137" s="81">
        <v>0</v>
      </c>
      <c r="AV137" s="81">
        <v>0</v>
      </c>
      <c r="AW137" s="81" t="s">
        <v>564</v>
      </c>
      <c r="AX137" s="82"/>
      <c r="AY137" s="81">
        <v>3600.1</v>
      </c>
      <c r="AZ137" s="81">
        <v>18940.5</v>
      </c>
      <c r="BA137" s="81">
        <v>0</v>
      </c>
      <c r="BB137" s="81">
        <v>0</v>
      </c>
      <c r="BC137" s="81">
        <v>0</v>
      </c>
      <c r="BD137" s="81">
        <v>0</v>
      </c>
      <c r="BE137" s="81" t="s">
        <v>564</v>
      </c>
      <c r="BF137" s="82"/>
      <c r="BG137" s="81">
        <v>0</v>
      </c>
      <c r="BH137" s="81">
        <v>0</v>
      </c>
      <c r="BI137" s="81">
        <v>0</v>
      </c>
      <c r="BJ137" s="81">
        <v>0</v>
      </c>
      <c r="BK137" s="81">
        <v>0</v>
      </c>
      <c r="BL137" s="81">
        <v>0</v>
      </c>
      <c r="BM137" s="82"/>
      <c r="BN137" s="81">
        <v>0</v>
      </c>
      <c r="BO137" s="81">
        <v>0</v>
      </c>
      <c r="BP137" s="81">
        <v>0</v>
      </c>
      <c r="BQ137" s="81">
        <v>0</v>
      </c>
      <c r="BR137" s="81">
        <v>0</v>
      </c>
      <c r="BS137" s="81">
        <v>0</v>
      </c>
      <c r="BT137"/>
      <c r="BU137" s="80">
        <v>0</v>
      </c>
      <c r="BV137" s="80">
        <v>0</v>
      </c>
      <c r="BW137" s="80">
        <v>0</v>
      </c>
      <c r="BX137" s="80">
        <v>0</v>
      </c>
      <c r="BY137" s="80">
        <v>0</v>
      </c>
      <c r="BZ137" s="80">
        <v>0</v>
      </c>
      <c r="CA137" s="80">
        <v>0</v>
      </c>
      <c r="CB137" s="80">
        <v>0</v>
      </c>
      <c r="CC137" s="80">
        <v>0</v>
      </c>
    </row>
    <row r="138" spans="1:81">
      <c r="A138" s="80" t="s">
        <v>2002</v>
      </c>
      <c r="B138" s="80">
        <v>254</v>
      </c>
      <c r="C138" s="80">
        <v>16</v>
      </c>
      <c r="D138" s="80">
        <v>15</v>
      </c>
      <c r="E138" s="80">
        <v>2019</v>
      </c>
      <c r="F138" s="80" t="s">
        <v>73</v>
      </c>
      <c r="G138" s="80" t="s">
        <v>1986</v>
      </c>
      <c r="H138" s="80" t="s">
        <v>1987</v>
      </c>
      <c r="I138" s="177"/>
      <c r="J138" s="81">
        <v>40.343744226589607</v>
      </c>
      <c r="K138" s="81">
        <v>2.8026099782090248</v>
      </c>
      <c r="L138" s="81">
        <v>30.523707463267463</v>
      </c>
      <c r="M138" s="81">
        <v>45.036040462606451</v>
      </c>
      <c r="N138" s="81">
        <v>41.195687203233938</v>
      </c>
      <c r="O138" s="81">
        <v>36.43051709546512</v>
      </c>
      <c r="P138" s="81">
        <v>45.308267050779691</v>
      </c>
      <c r="Q138" s="81">
        <v>2.3254340393751125</v>
      </c>
      <c r="R138" s="81">
        <v>0</v>
      </c>
      <c r="S138" s="81">
        <v>2.5721428825717316</v>
      </c>
      <c r="T138" s="82"/>
      <c r="U138" s="81">
        <v>1303163</v>
      </c>
      <c r="V138" s="81">
        <v>1422</v>
      </c>
      <c r="W138" s="81">
        <v>504</v>
      </c>
      <c r="X138" s="81">
        <v>10460</v>
      </c>
      <c r="Y138" s="81">
        <v>17192</v>
      </c>
      <c r="Z138" s="81">
        <v>22808</v>
      </c>
      <c r="AA138" s="81">
        <v>9408</v>
      </c>
      <c r="AB138" s="81">
        <v>37684</v>
      </c>
      <c r="AC138" s="81">
        <v>0</v>
      </c>
      <c r="AD138" s="81">
        <v>2.5721428825717321</v>
      </c>
      <c r="AE138" s="82"/>
      <c r="AF138" s="81">
        <v>13523695.04614055</v>
      </c>
      <c r="AG138" s="81">
        <v>2463838.8823929601</v>
      </c>
      <c r="AH138" s="81">
        <v>7064965.7116358634</v>
      </c>
      <c r="AI138" s="81">
        <v>73725423.571211129</v>
      </c>
      <c r="AJ138" s="81">
        <v>59906279.791721754</v>
      </c>
      <c r="AK138" s="81">
        <v>0</v>
      </c>
      <c r="AL138" s="81">
        <v>0</v>
      </c>
      <c r="AM138" s="81">
        <v>5132277.1149998847</v>
      </c>
      <c r="AN138" s="81">
        <v>0</v>
      </c>
      <c r="AO138" s="81">
        <v>0</v>
      </c>
      <c r="AP138" s="82"/>
      <c r="AQ138" s="81">
        <v>841</v>
      </c>
      <c r="AR138" s="81">
        <v>475</v>
      </c>
      <c r="AS138" s="81">
        <v>0</v>
      </c>
      <c r="AT138" s="81">
        <v>0</v>
      </c>
      <c r="AU138" s="81">
        <v>0</v>
      </c>
      <c r="AV138" s="81">
        <v>0</v>
      </c>
      <c r="AW138" s="81" t="s">
        <v>564</v>
      </c>
      <c r="AX138" s="82"/>
      <c r="AY138" s="81">
        <v>3746.2000000000012</v>
      </c>
      <c r="AZ138" s="81">
        <v>20716.900000000031</v>
      </c>
      <c r="BA138" s="81">
        <v>0</v>
      </c>
      <c r="BB138" s="81">
        <v>0</v>
      </c>
      <c r="BC138" s="81">
        <v>0</v>
      </c>
      <c r="BD138" s="81">
        <v>0</v>
      </c>
      <c r="BE138" s="81" t="s">
        <v>564</v>
      </c>
      <c r="BF138" s="82"/>
      <c r="BG138" s="81">
        <v>0</v>
      </c>
      <c r="BH138" s="81">
        <v>0</v>
      </c>
      <c r="BI138" s="81">
        <v>0</v>
      </c>
      <c r="BJ138" s="81">
        <v>0</v>
      </c>
      <c r="BK138" s="81">
        <v>0</v>
      </c>
      <c r="BL138" s="81">
        <v>0</v>
      </c>
      <c r="BM138" s="82"/>
      <c r="BN138" s="81">
        <v>0</v>
      </c>
      <c r="BO138" s="81">
        <v>0</v>
      </c>
      <c r="BP138" s="81">
        <v>0</v>
      </c>
      <c r="BQ138" s="81">
        <v>0</v>
      </c>
      <c r="BR138" s="81">
        <v>0</v>
      </c>
      <c r="BS138" s="81">
        <v>0</v>
      </c>
      <c r="BT138"/>
      <c r="BU138" s="80">
        <v>0</v>
      </c>
      <c r="BV138" s="80">
        <v>0</v>
      </c>
      <c r="BW138" s="80">
        <v>0</v>
      </c>
      <c r="BX138" s="80">
        <v>0</v>
      </c>
      <c r="BY138" s="80">
        <v>0</v>
      </c>
      <c r="BZ138" s="80">
        <v>0</v>
      </c>
      <c r="CA138" s="80">
        <v>0</v>
      </c>
      <c r="CB138" s="80">
        <v>0</v>
      </c>
      <c r="CC138" s="80">
        <v>0</v>
      </c>
    </row>
    <row r="139" spans="1:81">
      <c r="A139" s="80" t="s">
        <v>2003</v>
      </c>
      <c r="B139" s="80">
        <v>255</v>
      </c>
      <c r="C139" s="80">
        <v>17</v>
      </c>
      <c r="D139" s="80">
        <v>15</v>
      </c>
      <c r="E139" s="80">
        <v>2020</v>
      </c>
      <c r="F139" s="80" t="s">
        <v>218</v>
      </c>
      <c r="G139" s="80" t="s">
        <v>1986</v>
      </c>
      <c r="H139" s="80" t="s">
        <v>1987</v>
      </c>
      <c r="I139" s="177"/>
      <c r="J139" s="81">
        <v>40.626326016991143</v>
      </c>
      <c r="K139" s="81">
        <v>2.347709753795832</v>
      </c>
      <c r="L139" s="81">
        <v>25.130208939478532</v>
      </c>
      <c r="M139" s="81">
        <v>37.667721647932034</v>
      </c>
      <c r="N139" s="81">
        <v>40.215740878609232</v>
      </c>
      <c r="O139" s="81">
        <v>31.870707197055776</v>
      </c>
      <c r="P139" s="81">
        <v>42.455308969072945</v>
      </c>
      <c r="Q139" s="81">
        <v>2.1830524450365805</v>
      </c>
      <c r="R139" s="81">
        <v>0</v>
      </c>
      <c r="S139" s="81">
        <v>2.2667944614807038</v>
      </c>
      <c r="T139" s="82"/>
      <c r="U139" s="81">
        <v>1393971</v>
      </c>
      <c r="V139" s="81">
        <v>1118</v>
      </c>
      <c r="W139" s="81">
        <v>441</v>
      </c>
      <c r="X139" s="81">
        <v>9180</v>
      </c>
      <c r="Y139" s="81">
        <v>17168</v>
      </c>
      <c r="Z139" s="81">
        <v>22774</v>
      </c>
      <c r="AA139" s="81">
        <v>9578</v>
      </c>
      <c r="AB139" s="81">
        <v>37024</v>
      </c>
      <c r="AC139" s="81">
        <v>0</v>
      </c>
      <c r="AD139" s="81">
        <v>2.2667944614807038</v>
      </c>
      <c r="AE139" s="82"/>
      <c r="AF139" s="81">
        <v>14156830.90223847</v>
      </c>
      <c r="AG139" s="81">
        <v>1887523.9920446863</v>
      </c>
      <c r="AH139" s="81">
        <v>6153767.8697555289</v>
      </c>
      <c r="AI139" s="81">
        <v>63063031.666661404</v>
      </c>
      <c r="AJ139" s="81">
        <v>58672045.893778913</v>
      </c>
      <c r="AK139" s="81"/>
      <c r="AL139" s="81"/>
      <c r="AM139" s="81">
        <v>4832043.3452194463</v>
      </c>
      <c r="AN139" s="81"/>
      <c r="AO139" s="81"/>
      <c r="AP139" s="82"/>
      <c r="AQ139" s="81">
        <v>875</v>
      </c>
      <c r="AR139" s="81">
        <v>503</v>
      </c>
      <c r="AS139" s="81">
        <v>0</v>
      </c>
      <c r="AT139" s="81">
        <v>0</v>
      </c>
      <c r="AU139" s="81">
        <v>0</v>
      </c>
      <c r="AV139" s="81">
        <v>0</v>
      </c>
      <c r="AW139" s="81">
        <v>0</v>
      </c>
      <c r="AX139" s="82"/>
      <c r="AY139" s="81">
        <v>3934.100000000004</v>
      </c>
      <c r="AZ139" s="81">
        <v>22001.900000000009</v>
      </c>
      <c r="BA139" s="81">
        <v>0</v>
      </c>
      <c r="BB139" s="81">
        <v>0</v>
      </c>
      <c r="BC139" s="81">
        <v>0</v>
      </c>
      <c r="BD139" s="81">
        <v>0</v>
      </c>
      <c r="BE139" s="81">
        <v>0</v>
      </c>
      <c r="BF139" s="82"/>
      <c r="BG139" s="81">
        <v>0</v>
      </c>
      <c r="BH139" s="81">
        <v>0</v>
      </c>
      <c r="BI139" s="81">
        <v>0</v>
      </c>
      <c r="BJ139" s="81">
        <v>0</v>
      </c>
      <c r="BK139" s="81">
        <v>3.2210000000000001</v>
      </c>
      <c r="BL139" s="81">
        <v>0</v>
      </c>
      <c r="BM139" s="82"/>
      <c r="BN139" s="81">
        <v>0</v>
      </c>
      <c r="BO139" s="81">
        <v>0</v>
      </c>
      <c r="BP139" s="81">
        <v>0</v>
      </c>
      <c r="BQ139" s="81">
        <v>0</v>
      </c>
      <c r="BR139" s="81">
        <v>1</v>
      </c>
      <c r="BS139" s="81">
        <v>0</v>
      </c>
      <c r="BT139"/>
      <c r="BU139" s="80">
        <v>3.2210000000000001</v>
      </c>
      <c r="BV139" s="80">
        <v>0</v>
      </c>
      <c r="BW139" s="80">
        <v>0</v>
      </c>
      <c r="BX139" s="80">
        <v>0</v>
      </c>
      <c r="BY139" s="80">
        <v>0</v>
      </c>
      <c r="BZ139" s="80">
        <v>0</v>
      </c>
      <c r="CA139" s="80">
        <v>0</v>
      </c>
      <c r="CB139" s="80">
        <v>0</v>
      </c>
      <c r="CC139" s="80">
        <v>0</v>
      </c>
    </row>
    <row r="140" spans="1:81">
      <c r="A140" s="80" t="s">
        <v>2004</v>
      </c>
      <c r="B140" s="80">
        <v>255</v>
      </c>
      <c r="C140" s="80">
        <v>18</v>
      </c>
      <c r="D140" s="80">
        <v>15</v>
      </c>
      <c r="E140" s="80">
        <v>2021</v>
      </c>
      <c r="F140" s="80" t="s">
        <v>75</v>
      </c>
      <c r="G140" s="174" t="s">
        <v>1986</v>
      </c>
      <c r="H140" s="80" t="s">
        <v>1987</v>
      </c>
      <c r="I140" s="177"/>
      <c r="J140" s="81">
        <v>38.86183734283933</v>
      </c>
      <c r="K140" s="81">
        <v>2.5544988381669338</v>
      </c>
      <c r="L140" s="81">
        <v>23.346546892090281</v>
      </c>
      <c r="M140" s="81">
        <v>41.335269734300418</v>
      </c>
      <c r="N140" s="81">
        <v>38.551370594958634</v>
      </c>
      <c r="O140" s="81">
        <v>30.709973287994206</v>
      </c>
      <c r="P140" s="81">
        <v>43.293905459710366</v>
      </c>
      <c r="Q140" s="81">
        <v>2.1641397372593172</v>
      </c>
      <c r="R140" s="81">
        <v>0</v>
      </c>
      <c r="S140" s="81">
        <v>2.3092809260672702</v>
      </c>
      <c r="T140" s="82"/>
      <c r="U140" s="81">
        <v>1292238</v>
      </c>
      <c r="V140" s="81">
        <v>1118</v>
      </c>
      <c r="W140" s="81">
        <v>441</v>
      </c>
      <c r="X140" s="81">
        <v>9180</v>
      </c>
      <c r="Y140" s="81">
        <v>17092</v>
      </c>
      <c r="Z140" s="81">
        <v>22596</v>
      </c>
      <c r="AA140" s="81">
        <v>9525</v>
      </c>
      <c r="AB140" s="81">
        <v>36268</v>
      </c>
      <c r="AC140" s="81">
        <v>0</v>
      </c>
      <c r="AD140" s="81">
        <v>2.3092809260672702</v>
      </c>
      <c r="AE140" s="82"/>
      <c r="AF140" s="81">
        <v>12920156.02965533</v>
      </c>
      <c r="AG140" s="81">
        <v>2048238.8107141419</v>
      </c>
      <c r="AH140" s="81">
        <v>5018004.8757229652</v>
      </c>
      <c r="AI140" s="81">
        <v>68603258.62901032</v>
      </c>
      <c r="AJ140" s="81">
        <v>56010861.107611053</v>
      </c>
      <c r="AK140" s="81">
        <v>0</v>
      </c>
      <c r="AL140" s="81">
        <v>0</v>
      </c>
      <c r="AM140" s="81">
        <v>4760678.6830133963</v>
      </c>
      <c r="AN140" s="81">
        <v>0</v>
      </c>
      <c r="AO140" s="81">
        <v>0</v>
      </c>
      <c r="AP140" s="82"/>
      <c r="AQ140" s="81">
        <v>909</v>
      </c>
      <c r="AR140" s="81">
        <v>524</v>
      </c>
      <c r="AS140" s="81">
        <v>0</v>
      </c>
      <c r="AT140" s="81">
        <v>0</v>
      </c>
      <c r="AU140" s="81">
        <v>0</v>
      </c>
      <c r="AV140" s="81">
        <v>0</v>
      </c>
      <c r="AW140" s="81"/>
      <c r="AX140" s="82"/>
      <c r="AY140" s="81">
        <v>4125.2000000000025</v>
      </c>
      <c r="AZ140" s="81">
        <v>22992.400000000009</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2005</v>
      </c>
      <c r="B141" s="80">
        <v>255</v>
      </c>
      <c r="C141" s="80">
        <v>19</v>
      </c>
      <c r="D141" s="80">
        <v>15</v>
      </c>
      <c r="E141" s="80">
        <v>2022</v>
      </c>
      <c r="F141" s="80" t="s">
        <v>568</v>
      </c>
      <c r="G141" s="174" t="s">
        <v>1986</v>
      </c>
      <c r="H141" s="80" t="s">
        <v>1987</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959</v>
      </c>
      <c r="AR141" s="81">
        <v>554</v>
      </c>
      <c r="AS141" s="81">
        <v>0</v>
      </c>
      <c r="AT141" s="81">
        <v>0</v>
      </c>
      <c r="AU141" s="81">
        <v>0</v>
      </c>
      <c r="AV141" s="81">
        <v>0</v>
      </c>
      <c r="AW141" s="81"/>
      <c r="AX141" s="82"/>
      <c r="AY141" s="81">
        <v>4440.5000000000045</v>
      </c>
      <c r="AZ141" s="81">
        <v>25350.900000000012</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2006</v>
      </c>
      <c r="B142" s="80">
        <v>426</v>
      </c>
      <c r="C142" s="80">
        <v>1</v>
      </c>
      <c r="D142" s="80">
        <v>26</v>
      </c>
      <c r="E142" s="80">
        <v>1990</v>
      </c>
      <c r="F142" s="80" t="s">
        <v>562</v>
      </c>
      <c r="G142" s="80" t="s">
        <v>2007</v>
      </c>
      <c r="H142" s="80" t="s">
        <v>2008</v>
      </c>
      <c r="I142" s="177"/>
      <c r="J142" s="81">
        <v>168.48276177461386</v>
      </c>
      <c r="K142" s="81">
        <v>1.6716352815384865</v>
      </c>
      <c r="L142" s="81">
        <v>0.2866238890587785</v>
      </c>
      <c r="M142" s="81">
        <v>9.5119970350382026</v>
      </c>
      <c r="N142" s="81">
        <v>19.424813641897025</v>
      </c>
      <c r="O142" s="81">
        <v>19.075557829685469</v>
      </c>
      <c r="P142" s="81">
        <v>25.250081920660978</v>
      </c>
      <c r="Q142" s="81">
        <v>1.5812420667565843</v>
      </c>
      <c r="R142" s="81">
        <v>0</v>
      </c>
      <c r="S142" s="81">
        <v>1.2691208006512762</v>
      </c>
      <c r="T142" s="82"/>
      <c r="U142" s="81">
        <v>7768293</v>
      </c>
      <c r="V142" s="81">
        <v>574</v>
      </c>
      <c r="W142" s="81">
        <v>3</v>
      </c>
      <c r="X142" s="81">
        <v>4045</v>
      </c>
      <c r="Y142" s="81">
        <v>7367</v>
      </c>
      <c r="Z142" s="81">
        <v>7846</v>
      </c>
      <c r="AA142" s="81">
        <v>6131</v>
      </c>
      <c r="AB142" s="81">
        <v>25674</v>
      </c>
      <c r="AC142" s="81">
        <v>0</v>
      </c>
      <c r="AD142" s="81">
        <v>1.2691208006512762</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2009</v>
      </c>
      <c r="B143" s="80">
        <v>427</v>
      </c>
      <c r="C143" s="80">
        <v>2</v>
      </c>
      <c r="D143" s="80">
        <v>26</v>
      </c>
      <c r="E143" s="80">
        <v>2005</v>
      </c>
      <c r="F143" s="80" t="s">
        <v>565</v>
      </c>
      <c r="G143" s="80" t="s">
        <v>2007</v>
      </c>
      <c r="H143" s="80" t="s">
        <v>2008</v>
      </c>
      <c r="I143" s="177"/>
      <c r="J143" s="81">
        <v>105.49729738268567</v>
      </c>
      <c r="K143" s="81">
        <v>1.6636966189358535</v>
      </c>
      <c r="L143" s="81">
        <v>0.3353476830658591</v>
      </c>
      <c r="M143" s="81">
        <v>25.171555888148152</v>
      </c>
      <c r="N143" s="81">
        <v>42.012441135287247</v>
      </c>
      <c r="O143" s="81">
        <v>39.570048788609014</v>
      </c>
      <c r="P143" s="81">
        <v>26.108820933713673</v>
      </c>
      <c r="Q143" s="81">
        <v>1.9212117223591703</v>
      </c>
      <c r="R143" s="81">
        <v>0</v>
      </c>
      <c r="S143" s="81">
        <v>2.1718182670000004</v>
      </c>
      <c r="T143" s="82"/>
      <c r="U143" s="81">
        <v>6991504</v>
      </c>
      <c r="V143" s="81">
        <v>721</v>
      </c>
      <c r="W143" s="81">
        <v>4</v>
      </c>
      <c r="X143" s="81">
        <v>5355</v>
      </c>
      <c r="Y143" s="81">
        <v>11419</v>
      </c>
      <c r="Z143" s="81">
        <v>18834</v>
      </c>
      <c r="AA143" s="81">
        <v>5192</v>
      </c>
      <c r="AB143" s="81">
        <v>32610</v>
      </c>
      <c r="AC143" s="81">
        <v>0</v>
      </c>
      <c r="AD143" s="81">
        <v>2.1718182670000004</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2010</v>
      </c>
      <c r="B144" s="80">
        <v>428</v>
      </c>
      <c r="C144" s="80">
        <v>3</v>
      </c>
      <c r="D144" s="80">
        <v>26</v>
      </c>
      <c r="E144" s="80">
        <v>2006</v>
      </c>
      <c r="F144" s="80" t="s">
        <v>566</v>
      </c>
      <c r="G144" s="80" t="s">
        <v>2007</v>
      </c>
      <c r="H144" s="80" t="s">
        <v>2008</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2011</v>
      </c>
      <c r="B145" s="80">
        <v>429</v>
      </c>
      <c r="C145" s="80">
        <v>4</v>
      </c>
      <c r="D145" s="80">
        <v>26</v>
      </c>
      <c r="E145" s="80">
        <v>2007</v>
      </c>
      <c r="F145" s="80" t="s">
        <v>567</v>
      </c>
      <c r="G145" s="80" t="s">
        <v>2007</v>
      </c>
      <c r="H145" s="80" t="s">
        <v>2008</v>
      </c>
      <c r="I145" s="177"/>
      <c r="J145" s="81">
        <v>106.82751588314954</v>
      </c>
      <c r="K145" s="81">
        <v>1.5715277848391604</v>
      </c>
      <c r="L145" s="81">
        <v>0.23120195823155376</v>
      </c>
      <c r="M145" s="81">
        <v>27.140310685217433</v>
      </c>
      <c r="N145" s="81">
        <v>41.074455597728395</v>
      </c>
      <c r="O145" s="81">
        <v>38.743609230413789</v>
      </c>
      <c r="P145" s="81">
        <v>26.135074218364679</v>
      </c>
      <c r="Q145" s="81">
        <v>2.054801468110611</v>
      </c>
      <c r="R145" s="81">
        <v>0</v>
      </c>
      <c r="S145" s="81">
        <v>1.7167268800000002</v>
      </c>
      <c r="T145" s="82"/>
      <c r="U145" s="81">
        <v>7663908</v>
      </c>
      <c r="V145" s="81">
        <v>690</v>
      </c>
      <c r="W145" s="81">
        <v>3</v>
      </c>
      <c r="X145" s="81">
        <v>6946</v>
      </c>
      <c r="Y145" s="81">
        <v>11858</v>
      </c>
      <c r="Z145" s="81">
        <v>19170</v>
      </c>
      <c r="AA145" s="81">
        <v>5118</v>
      </c>
      <c r="AB145" s="81">
        <v>33033</v>
      </c>
      <c r="AC145" s="81">
        <v>0</v>
      </c>
      <c r="AD145" s="81">
        <v>1.7167268800000002</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2012</v>
      </c>
      <c r="B146" s="80">
        <v>430</v>
      </c>
      <c r="C146" s="80">
        <v>5</v>
      </c>
      <c r="D146" s="80">
        <v>26</v>
      </c>
      <c r="E146" s="80">
        <v>2008</v>
      </c>
      <c r="F146" s="80" t="s">
        <v>84</v>
      </c>
      <c r="G146" s="80" t="s">
        <v>2007</v>
      </c>
      <c r="H146" s="80" t="s">
        <v>2008</v>
      </c>
      <c r="I146" s="177"/>
      <c r="J146" s="81">
        <v>97.385290321477427</v>
      </c>
      <c r="K146" s="81">
        <v>1.1632959433361116</v>
      </c>
      <c r="L146" s="81">
        <v>0.19830831282314137</v>
      </c>
      <c r="M146" s="81">
        <v>29.648345084129744</v>
      </c>
      <c r="N146" s="81">
        <v>41.397729569979191</v>
      </c>
      <c r="O146" s="81">
        <v>38.025405664877994</v>
      </c>
      <c r="P146" s="81">
        <v>25.238173527407572</v>
      </c>
      <c r="Q146" s="81">
        <v>2.0255604184141291</v>
      </c>
      <c r="R146" s="81">
        <v>0</v>
      </c>
      <c r="S146" s="81">
        <v>0.70588229400000002</v>
      </c>
      <c r="T146" s="82"/>
      <c r="U146" s="81">
        <v>7921994</v>
      </c>
      <c r="V146" s="81">
        <v>690</v>
      </c>
      <c r="W146" s="81">
        <v>3</v>
      </c>
      <c r="X146" s="81">
        <v>6946</v>
      </c>
      <c r="Y146" s="81">
        <v>12006</v>
      </c>
      <c r="Z146" s="81">
        <v>19475</v>
      </c>
      <c r="AA146" s="81">
        <v>4948</v>
      </c>
      <c r="AB146" s="81">
        <v>33098</v>
      </c>
      <c r="AC146" s="81">
        <v>0</v>
      </c>
      <c r="AD146" s="81">
        <v>0.70588229400000002</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2013</v>
      </c>
      <c r="B147" s="80">
        <v>431</v>
      </c>
      <c r="C147" s="80">
        <v>6</v>
      </c>
      <c r="D147" s="80">
        <v>26</v>
      </c>
      <c r="E147" s="80">
        <v>2009</v>
      </c>
      <c r="F147" s="80" t="s">
        <v>85</v>
      </c>
      <c r="G147" s="80" t="s">
        <v>2007</v>
      </c>
      <c r="H147" s="80" t="s">
        <v>2008</v>
      </c>
      <c r="I147" s="177"/>
      <c r="J147" s="81">
        <v>67.332198021104929</v>
      </c>
      <c r="K147" s="81">
        <v>1.4592165186892918</v>
      </c>
      <c r="L147" s="81">
        <v>1.5482455482252542</v>
      </c>
      <c r="M147" s="81">
        <v>32.979528935557632</v>
      </c>
      <c r="N147" s="81">
        <v>41.796904178162016</v>
      </c>
      <c r="O147" s="81">
        <v>39.254285360797603</v>
      </c>
      <c r="P147" s="81">
        <v>24.037394377597469</v>
      </c>
      <c r="Q147" s="81">
        <v>1.9429046998796451</v>
      </c>
      <c r="R147" s="81">
        <v>0</v>
      </c>
      <c r="S147" s="81">
        <v>1.5927758489999999</v>
      </c>
      <c r="T147" s="82"/>
      <c r="U147" s="81">
        <v>5743503</v>
      </c>
      <c r="V147" s="81">
        <v>737</v>
      </c>
      <c r="W147" s="81">
        <v>41</v>
      </c>
      <c r="X147" s="81">
        <v>7872</v>
      </c>
      <c r="Y147" s="81">
        <v>12176</v>
      </c>
      <c r="Z147" s="81">
        <v>19844</v>
      </c>
      <c r="AA147" s="81">
        <v>4838</v>
      </c>
      <c r="AB147" s="81">
        <v>33327</v>
      </c>
      <c r="AC147" s="81">
        <v>0</v>
      </c>
      <c r="AD147" s="81">
        <v>1.5927758489999999</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44.88</v>
      </c>
      <c r="BJ147" s="81">
        <v>0</v>
      </c>
      <c r="BK147" s="81">
        <v>0</v>
      </c>
      <c r="BL147" s="81">
        <v>0</v>
      </c>
      <c r="BM147" s="82"/>
      <c r="BN147" s="81">
        <v>0</v>
      </c>
      <c r="BO147" s="81">
        <v>0</v>
      </c>
      <c r="BP147" s="81">
        <v>2</v>
      </c>
      <c r="BQ147" s="81">
        <v>0</v>
      </c>
      <c r="BR147" s="81">
        <v>0</v>
      </c>
      <c r="BS147" s="81">
        <v>0</v>
      </c>
      <c r="BT147"/>
      <c r="BU147" s="80"/>
      <c r="BV147" s="80"/>
      <c r="BW147" s="80"/>
      <c r="BX147" s="80"/>
      <c r="BY147" s="80"/>
      <c r="BZ147" s="80"/>
      <c r="CA147" s="80"/>
      <c r="CB147" s="80"/>
      <c r="CC147" s="80"/>
    </row>
    <row r="148" spans="1:81">
      <c r="A148" s="80" t="s">
        <v>2014</v>
      </c>
      <c r="B148" s="80">
        <v>432</v>
      </c>
      <c r="C148" s="80">
        <v>7</v>
      </c>
      <c r="D148" s="80">
        <v>26</v>
      </c>
      <c r="E148" s="80">
        <v>2010</v>
      </c>
      <c r="F148" s="80" t="s">
        <v>86</v>
      </c>
      <c r="G148" s="80" t="s">
        <v>2007</v>
      </c>
      <c r="H148" s="80" t="s">
        <v>2008</v>
      </c>
      <c r="I148" s="177"/>
      <c r="J148" s="81">
        <v>70.259752357630774</v>
      </c>
      <c r="K148" s="81">
        <v>1.4272746805232035</v>
      </c>
      <c r="L148" s="81">
        <v>1.3246360974214026</v>
      </c>
      <c r="M148" s="81">
        <v>30.810148647703553</v>
      </c>
      <c r="N148" s="81">
        <v>35.430897450391114</v>
      </c>
      <c r="O148" s="81">
        <v>39.612226682699223</v>
      </c>
      <c r="P148" s="81">
        <v>24.286181026593958</v>
      </c>
      <c r="Q148" s="81">
        <v>2.042563236644646</v>
      </c>
      <c r="R148" s="81">
        <v>0</v>
      </c>
      <c r="S148" s="81">
        <v>1.2375723920000001</v>
      </c>
      <c r="T148" s="82"/>
      <c r="U148" s="81">
        <v>6981411</v>
      </c>
      <c r="V148" s="81">
        <v>737</v>
      </c>
      <c r="W148" s="81">
        <v>41</v>
      </c>
      <c r="X148" s="81">
        <v>7872</v>
      </c>
      <c r="Y148" s="81">
        <v>12409</v>
      </c>
      <c r="Z148" s="81">
        <v>20118</v>
      </c>
      <c r="AA148" s="81">
        <v>4766</v>
      </c>
      <c r="AB148" s="81">
        <v>33572</v>
      </c>
      <c r="AC148" s="81">
        <v>0</v>
      </c>
      <c r="AD148" s="81">
        <v>1.2375723920000001</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51.48</v>
      </c>
      <c r="BJ148" s="81">
        <v>0</v>
      </c>
      <c r="BK148" s="81">
        <v>0</v>
      </c>
      <c r="BL148" s="81">
        <v>0</v>
      </c>
      <c r="BM148" s="82"/>
      <c r="BN148" s="81">
        <v>0</v>
      </c>
      <c r="BO148" s="81">
        <v>0</v>
      </c>
      <c r="BP148" s="81">
        <v>2</v>
      </c>
      <c r="BQ148" s="81">
        <v>0</v>
      </c>
      <c r="BR148" s="81">
        <v>0</v>
      </c>
      <c r="BS148" s="81">
        <v>0</v>
      </c>
      <c r="BT148"/>
      <c r="BU148" s="80">
        <v>51.48</v>
      </c>
      <c r="BV148" s="80">
        <v>0</v>
      </c>
      <c r="BW148" s="80">
        <v>0</v>
      </c>
      <c r="BX148" s="80">
        <v>0</v>
      </c>
      <c r="BY148" s="80">
        <v>0</v>
      </c>
      <c r="BZ148" s="80">
        <v>0</v>
      </c>
      <c r="CA148" s="80">
        <v>0</v>
      </c>
      <c r="CB148" s="80">
        <v>0</v>
      </c>
      <c r="CC148" s="80">
        <v>0</v>
      </c>
    </row>
    <row r="149" spans="1:81">
      <c r="A149" s="80" t="s">
        <v>2015</v>
      </c>
      <c r="B149" s="80">
        <v>433</v>
      </c>
      <c r="C149" s="80">
        <v>8</v>
      </c>
      <c r="D149" s="80">
        <v>26</v>
      </c>
      <c r="E149" s="80">
        <v>2011</v>
      </c>
      <c r="F149" s="80" t="s">
        <v>87</v>
      </c>
      <c r="G149" s="80" t="s">
        <v>2007</v>
      </c>
      <c r="H149" s="80" t="s">
        <v>2008</v>
      </c>
      <c r="I149" s="177"/>
      <c r="J149" s="81">
        <v>91.830995150206206</v>
      </c>
      <c r="K149" s="81">
        <v>2.0332065420334984</v>
      </c>
      <c r="L149" s="81">
        <v>1.8367932222080405</v>
      </c>
      <c r="M149" s="81">
        <v>42.11759097304158</v>
      </c>
      <c r="N149" s="81">
        <v>54.690522824472417</v>
      </c>
      <c r="O149" s="81">
        <v>39.675699269410238</v>
      </c>
      <c r="P149" s="81">
        <v>23.396306981879121</v>
      </c>
      <c r="Q149" s="81">
        <v>2.3770799117984622</v>
      </c>
      <c r="R149" s="81">
        <v>0</v>
      </c>
      <c r="S149" s="81">
        <v>2.1613509043499999</v>
      </c>
      <c r="T149" s="82"/>
      <c r="U149" s="81">
        <v>7201480</v>
      </c>
      <c r="V149" s="81">
        <v>737</v>
      </c>
      <c r="W149" s="81">
        <v>41</v>
      </c>
      <c r="X149" s="81">
        <v>7872</v>
      </c>
      <c r="Y149" s="81">
        <v>12700</v>
      </c>
      <c r="Z149" s="81">
        <v>20588</v>
      </c>
      <c r="AA149" s="81">
        <v>4728</v>
      </c>
      <c r="AB149" s="81">
        <v>33872</v>
      </c>
      <c r="AC149" s="81">
        <v>0</v>
      </c>
      <c r="AD149" s="81">
        <v>2.1613509043499999</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41.073</v>
      </c>
      <c r="BJ149" s="81">
        <v>0</v>
      </c>
      <c r="BK149" s="81">
        <v>0</v>
      </c>
      <c r="BL149" s="81">
        <v>0</v>
      </c>
      <c r="BM149" s="82"/>
      <c r="BN149" s="81">
        <v>0</v>
      </c>
      <c r="BO149" s="81">
        <v>0</v>
      </c>
      <c r="BP149" s="81">
        <v>2</v>
      </c>
      <c r="BQ149" s="81">
        <v>0</v>
      </c>
      <c r="BR149" s="81">
        <v>0</v>
      </c>
      <c r="BS149" s="81">
        <v>0</v>
      </c>
      <c r="BT149"/>
      <c r="BU149" s="80">
        <v>41.073</v>
      </c>
      <c r="BV149" s="80">
        <v>0</v>
      </c>
      <c r="BW149" s="80">
        <v>0</v>
      </c>
      <c r="BX149" s="80">
        <v>0</v>
      </c>
      <c r="BY149" s="80">
        <v>0</v>
      </c>
      <c r="BZ149" s="80">
        <v>0</v>
      </c>
      <c r="CA149" s="80">
        <v>0</v>
      </c>
      <c r="CB149" s="80">
        <v>0</v>
      </c>
      <c r="CC149" s="80">
        <v>0</v>
      </c>
    </row>
    <row r="150" spans="1:81">
      <c r="A150" s="80" t="s">
        <v>2016</v>
      </c>
      <c r="B150" s="80">
        <v>434</v>
      </c>
      <c r="C150" s="80">
        <v>9</v>
      </c>
      <c r="D150" s="80">
        <v>26</v>
      </c>
      <c r="E150" s="80">
        <v>2012</v>
      </c>
      <c r="F150" s="80" t="s">
        <v>88</v>
      </c>
      <c r="G150" s="80" t="s">
        <v>2007</v>
      </c>
      <c r="H150" s="80" t="s">
        <v>2008</v>
      </c>
      <c r="I150" s="177"/>
      <c r="J150" s="81">
        <v>104.50694792550009</v>
      </c>
      <c r="K150" s="81">
        <v>2.0828859659729297</v>
      </c>
      <c r="L150" s="81">
        <v>1.835802177788274</v>
      </c>
      <c r="M150" s="81">
        <v>48.973577801104547</v>
      </c>
      <c r="N150" s="81">
        <v>67.176422195524083</v>
      </c>
      <c r="O150" s="81">
        <v>40.340496397418967</v>
      </c>
      <c r="P150" s="81">
        <v>23.036738568561844</v>
      </c>
      <c r="Q150" s="81">
        <v>2.6118431324465452</v>
      </c>
      <c r="R150" s="81">
        <v>0</v>
      </c>
      <c r="S150" s="81">
        <v>2.1963929479999997</v>
      </c>
      <c r="T150" s="82"/>
      <c r="U150" s="81">
        <v>7490199</v>
      </c>
      <c r="V150" s="81">
        <v>737</v>
      </c>
      <c r="W150" s="81">
        <v>41</v>
      </c>
      <c r="X150" s="81">
        <v>7872</v>
      </c>
      <c r="Y150" s="81">
        <v>13029</v>
      </c>
      <c r="Z150" s="81">
        <v>21099</v>
      </c>
      <c r="AA150" s="81">
        <v>4629</v>
      </c>
      <c r="AB150" s="81">
        <v>34255</v>
      </c>
      <c r="AC150" s="81">
        <v>0</v>
      </c>
      <c r="AD150" s="81">
        <v>2.1963929479999997</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54.447000000000003</v>
      </c>
      <c r="BJ150" s="81">
        <v>0</v>
      </c>
      <c r="BK150" s="81">
        <v>0</v>
      </c>
      <c r="BL150" s="81">
        <v>0</v>
      </c>
      <c r="BM150" s="82"/>
      <c r="BN150" s="81">
        <v>0</v>
      </c>
      <c r="BO150" s="81">
        <v>0</v>
      </c>
      <c r="BP150" s="81">
        <v>1</v>
      </c>
      <c r="BQ150" s="81">
        <v>0</v>
      </c>
      <c r="BR150" s="81">
        <v>0</v>
      </c>
      <c r="BS150" s="81">
        <v>0</v>
      </c>
      <c r="BT150"/>
      <c r="BU150" s="80">
        <v>54.447000000000003</v>
      </c>
      <c r="BV150" s="80">
        <v>0</v>
      </c>
      <c r="BW150" s="80">
        <v>0</v>
      </c>
      <c r="BX150" s="80">
        <v>0</v>
      </c>
      <c r="BY150" s="80">
        <v>0</v>
      </c>
      <c r="BZ150" s="80">
        <v>0</v>
      </c>
      <c r="CA150" s="80">
        <v>0</v>
      </c>
      <c r="CB150" s="80">
        <v>0</v>
      </c>
      <c r="CC150" s="80">
        <v>0</v>
      </c>
    </row>
    <row r="151" spans="1:81">
      <c r="A151" s="80" t="s">
        <v>2017</v>
      </c>
      <c r="B151" s="80">
        <v>435</v>
      </c>
      <c r="C151" s="80">
        <v>10</v>
      </c>
      <c r="D151" s="80">
        <v>26</v>
      </c>
      <c r="E151" s="80">
        <v>2013</v>
      </c>
      <c r="F151" s="80" t="s">
        <v>89</v>
      </c>
      <c r="G151" s="80" t="s">
        <v>2007</v>
      </c>
      <c r="H151" s="80" t="s">
        <v>2008</v>
      </c>
      <c r="I151" s="177"/>
      <c r="J151" s="81">
        <v>105.48365765968606</v>
      </c>
      <c r="K151" s="81">
        <v>1.7657157441121916</v>
      </c>
      <c r="L151" s="81">
        <v>1.647600546233726</v>
      </c>
      <c r="M151" s="81">
        <v>45.856676644712479</v>
      </c>
      <c r="N151" s="81">
        <v>68.523115947547467</v>
      </c>
      <c r="O151" s="81">
        <v>39.348445656196319</v>
      </c>
      <c r="P151" s="81">
        <v>22.69893260805339</v>
      </c>
      <c r="Q151" s="81">
        <v>2.6665461090104152</v>
      </c>
      <c r="R151" s="81">
        <v>0</v>
      </c>
      <c r="S151" s="81">
        <v>3.1867775082000009</v>
      </c>
      <c r="T151" s="82"/>
      <c r="U151" s="81">
        <v>7533205</v>
      </c>
      <c r="V151" s="81">
        <v>737</v>
      </c>
      <c r="W151" s="81">
        <v>41</v>
      </c>
      <c r="X151" s="81">
        <v>7872</v>
      </c>
      <c r="Y151" s="81">
        <v>13202</v>
      </c>
      <c r="Z151" s="81">
        <v>21499</v>
      </c>
      <c r="AA151" s="81">
        <v>4544</v>
      </c>
      <c r="AB151" s="81">
        <v>34471</v>
      </c>
      <c r="AC151" s="81">
        <v>0</v>
      </c>
      <c r="AD151" s="81">
        <v>3.1867775082000009</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80.465999999999994</v>
      </c>
      <c r="BJ151" s="81">
        <v>0</v>
      </c>
      <c r="BK151" s="81">
        <v>6.6890000000000001</v>
      </c>
      <c r="BL151" s="81">
        <v>0</v>
      </c>
      <c r="BM151" s="82"/>
      <c r="BN151" s="81">
        <v>0</v>
      </c>
      <c r="BO151" s="81">
        <v>0</v>
      </c>
      <c r="BP151" s="81">
        <v>2</v>
      </c>
      <c r="BQ151" s="81">
        <v>0</v>
      </c>
      <c r="BR151" s="81">
        <v>1</v>
      </c>
      <c r="BS151" s="81">
        <v>0</v>
      </c>
      <c r="BT151"/>
      <c r="BU151" s="80">
        <v>87.155000000000001</v>
      </c>
      <c r="BV151" s="80">
        <v>0</v>
      </c>
      <c r="BW151" s="80">
        <v>0</v>
      </c>
      <c r="BX151" s="80">
        <v>0</v>
      </c>
      <c r="BY151" s="80">
        <v>0</v>
      </c>
      <c r="BZ151" s="80">
        <v>0</v>
      </c>
      <c r="CA151" s="80">
        <v>0</v>
      </c>
      <c r="CB151" s="80">
        <v>0</v>
      </c>
      <c r="CC151" s="80">
        <v>0</v>
      </c>
    </row>
    <row r="152" spans="1:81">
      <c r="A152" s="80" t="s">
        <v>2018</v>
      </c>
      <c r="B152" s="80">
        <v>436</v>
      </c>
      <c r="C152" s="80">
        <v>11</v>
      </c>
      <c r="D152" s="80">
        <v>26</v>
      </c>
      <c r="E152" s="80">
        <v>2014</v>
      </c>
      <c r="F152" s="80" t="s">
        <v>90</v>
      </c>
      <c r="G152" s="80" t="s">
        <v>2007</v>
      </c>
      <c r="H152" s="80" t="s">
        <v>2008</v>
      </c>
      <c r="I152" s="177"/>
      <c r="J152" s="81">
        <v>102.26106548012338</v>
      </c>
      <c r="K152" s="81">
        <v>1.8288487613565718</v>
      </c>
      <c r="L152" s="81">
        <v>0.17734020724670024</v>
      </c>
      <c r="M152" s="81">
        <v>58.140083702346161</v>
      </c>
      <c r="N152" s="81">
        <v>62.119453700943744</v>
      </c>
      <c r="O152" s="81">
        <v>38.203271927844995</v>
      </c>
      <c r="P152" s="81">
        <v>22.651287297959339</v>
      </c>
      <c r="Q152" s="81">
        <v>2.5704541885826444</v>
      </c>
      <c r="R152" s="81">
        <v>0</v>
      </c>
      <c r="S152" s="81">
        <v>2.3795536940000002</v>
      </c>
      <c r="T152" s="82"/>
      <c r="U152" s="81">
        <v>7567026</v>
      </c>
      <c r="V152" s="81">
        <v>644</v>
      </c>
      <c r="W152" s="81">
        <v>4</v>
      </c>
      <c r="X152" s="81">
        <v>9309</v>
      </c>
      <c r="Y152" s="81">
        <v>13427</v>
      </c>
      <c r="Z152" s="81">
        <v>21984</v>
      </c>
      <c r="AA152" s="81">
        <v>4511</v>
      </c>
      <c r="AB152" s="81">
        <v>34633</v>
      </c>
      <c r="AC152" s="81">
        <v>0</v>
      </c>
      <c r="AD152" s="81">
        <v>2.3795536940000002</v>
      </c>
      <c r="AE152" s="82"/>
      <c r="AF152" s="81">
        <v>88385774.987037152</v>
      </c>
      <c r="AG152" s="81">
        <v>1302941.0969324063</v>
      </c>
      <c r="AH152" s="81">
        <v>40079.778092748311</v>
      </c>
      <c r="AI152" s="81">
        <v>59844954.71291592</v>
      </c>
      <c r="AJ152" s="81">
        <v>78940127.12828508</v>
      </c>
      <c r="AK152" s="81">
        <v>0</v>
      </c>
      <c r="AL152" s="81">
        <v>0</v>
      </c>
      <c r="AM152" s="81">
        <v>4754593.3716360293</v>
      </c>
      <c r="AN152" s="81">
        <v>0</v>
      </c>
      <c r="AO152" s="81">
        <v>0</v>
      </c>
      <c r="AP152" s="82"/>
      <c r="AQ152" s="81">
        <v>719</v>
      </c>
      <c r="AR152" s="81">
        <v>111</v>
      </c>
      <c r="AS152" s="81">
        <v>0</v>
      </c>
      <c r="AT152" s="81">
        <v>0</v>
      </c>
      <c r="AU152" s="81">
        <v>0</v>
      </c>
      <c r="AV152" s="81">
        <v>0</v>
      </c>
      <c r="AW152" s="81" t="s">
        <v>564</v>
      </c>
      <c r="AX152" s="82"/>
      <c r="AY152" s="81">
        <v>3171.855</v>
      </c>
      <c r="AZ152" s="81">
        <v>2796.98</v>
      </c>
      <c r="BA152" s="81">
        <v>0</v>
      </c>
      <c r="BB152" s="81">
        <v>0</v>
      </c>
      <c r="BC152" s="81">
        <v>0</v>
      </c>
      <c r="BD152" s="81">
        <v>0</v>
      </c>
      <c r="BE152" s="81" t="s">
        <v>564</v>
      </c>
      <c r="BF152" s="82"/>
      <c r="BG152" s="81">
        <v>0</v>
      </c>
      <c r="BH152" s="81">
        <v>0</v>
      </c>
      <c r="BI152" s="81">
        <v>78.484999999999999</v>
      </c>
      <c r="BJ152" s="81">
        <v>0</v>
      </c>
      <c r="BK152" s="81">
        <v>6.3540000000000001</v>
      </c>
      <c r="BL152" s="81">
        <v>0</v>
      </c>
      <c r="BM152" s="82"/>
      <c r="BN152" s="81">
        <v>0</v>
      </c>
      <c r="BO152" s="81">
        <v>0</v>
      </c>
      <c r="BP152" s="81">
        <v>2</v>
      </c>
      <c r="BQ152" s="81">
        <v>0</v>
      </c>
      <c r="BR152" s="81">
        <v>1</v>
      </c>
      <c r="BS152" s="81">
        <v>0</v>
      </c>
      <c r="BT152"/>
      <c r="BU152" s="80">
        <v>84.838999999999999</v>
      </c>
      <c r="BV152" s="80">
        <v>0</v>
      </c>
      <c r="BW152" s="80">
        <v>0</v>
      </c>
      <c r="BX152" s="80">
        <v>0</v>
      </c>
      <c r="BY152" s="80">
        <v>0</v>
      </c>
      <c r="BZ152" s="80">
        <v>0</v>
      </c>
      <c r="CA152" s="80">
        <v>0</v>
      </c>
      <c r="CB152" s="80">
        <v>0</v>
      </c>
      <c r="CC152" s="80">
        <v>0</v>
      </c>
    </row>
    <row r="153" spans="1:81">
      <c r="A153" s="80" t="s">
        <v>2019</v>
      </c>
      <c r="B153" s="80">
        <v>437</v>
      </c>
      <c r="C153" s="80">
        <v>12</v>
      </c>
      <c r="D153" s="80">
        <v>26</v>
      </c>
      <c r="E153" s="80">
        <v>2015</v>
      </c>
      <c r="F153" s="80" t="s">
        <v>91</v>
      </c>
      <c r="G153" s="80" t="s">
        <v>2007</v>
      </c>
      <c r="H153" s="80" t="s">
        <v>2008</v>
      </c>
      <c r="I153" s="177"/>
      <c r="J153" s="81">
        <v>99.83465710838432</v>
      </c>
      <c r="K153" s="81">
        <v>1.6323905785299895</v>
      </c>
      <c r="L153" s="81">
        <v>0.17126313164957782</v>
      </c>
      <c r="M153" s="81">
        <v>52.935713333088572</v>
      </c>
      <c r="N153" s="81">
        <v>56.3545940317969</v>
      </c>
      <c r="O153" s="81">
        <v>38.217367500020245</v>
      </c>
      <c r="P153" s="81">
        <v>22.794742107916772</v>
      </c>
      <c r="Q153" s="81">
        <v>2.5334942133513016</v>
      </c>
      <c r="R153" s="81">
        <v>0</v>
      </c>
      <c r="S153" s="81">
        <v>2.4623561584999996</v>
      </c>
      <c r="T153" s="82"/>
      <c r="U153" s="81">
        <v>7589844</v>
      </c>
      <c r="V153" s="81">
        <v>644</v>
      </c>
      <c r="W153" s="81">
        <v>4</v>
      </c>
      <c r="X153" s="81">
        <v>9309</v>
      </c>
      <c r="Y153" s="81">
        <v>13713</v>
      </c>
      <c r="Z153" s="81">
        <v>22204</v>
      </c>
      <c r="AA153" s="81">
        <v>4536</v>
      </c>
      <c r="AB153" s="81">
        <v>34869</v>
      </c>
      <c r="AC153" s="81">
        <v>0</v>
      </c>
      <c r="AD153" s="81">
        <v>2.4623561584999996</v>
      </c>
      <c r="AE153" s="82"/>
      <c r="AF153" s="81">
        <v>89022076.167170644</v>
      </c>
      <c r="AG153" s="81">
        <v>1104890.6481344886</v>
      </c>
      <c r="AH153" s="81">
        <v>31356.452558123932</v>
      </c>
      <c r="AI153" s="81">
        <v>56900104.373130828</v>
      </c>
      <c r="AJ153" s="81">
        <v>72454970.795845419</v>
      </c>
      <c r="AK153" s="81">
        <v>0</v>
      </c>
      <c r="AL153" s="81">
        <v>0</v>
      </c>
      <c r="AM153" s="81">
        <v>4778650.1800463181</v>
      </c>
      <c r="AN153" s="81">
        <v>0</v>
      </c>
      <c r="AO153" s="81">
        <v>0</v>
      </c>
      <c r="AP153" s="82"/>
      <c r="AQ153" s="81">
        <v>785</v>
      </c>
      <c r="AR153" s="81">
        <v>151</v>
      </c>
      <c r="AS153" s="81">
        <v>0</v>
      </c>
      <c r="AT153" s="81">
        <v>0</v>
      </c>
      <c r="AU153" s="81">
        <v>0</v>
      </c>
      <c r="AV153" s="81">
        <v>0</v>
      </c>
      <c r="AW153" s="81" t="s">
        <v>564</v>
      </c>
      <c r="AX153" s="82"/>
      <c r="AY153" s="81">
        <v>3526.3649999999998</v>
      </c>
      <c r="AZ153" s="81">
        <v>4633.6799999999994</v>
      </c>
      <c r="BA153" s="81">
        <v>0</v>
      </c>
      <c r="BB153" s="81">
        <v>0</v>
      </c>
      <c r="BC153" s="81">
        <v>0</v>
      </c>
      <c r="BD153" s="81">
        <v>0</v>
      </c>
      <c r="BE153" s="81" t="s">
        <v>564</v>
      </c>
      <c r="BF153" s="82"/>
      <c r="BG153" s="81">
        <v>0</v>
      </c>
      <c r="BH153" s="81">
        <v>0</v>
      </c>
      <c r="BI153" s="81">
        <v>70.379000000000005</v>
      </c>
      <c r="BJ153" s="81">
        <v>0</v>
      </c>
      <c r="BK153" s="81">
        <v>6.585</v>
      </c>
      <c r="BL153" s="81">
        <v>0</v>
      </c>
      <c r="BM153" s="82"/>
      <c r="BN153" s="81">
        <v>0</v>
      </c>
      <c r="BO153" s="81">
        <v>0</v>
      </c>
      <c r="BP153" s="81">
        <v>2</v>
      </c>
      <c r="BQ153" s="81">
        <v>0</v>
      </c>
      <c r="BR153" s="81">
        <v>1</v>
      </c>
      <c r="BS153" s="81">
        <v>0</v>
      </c>
      <c r="BT153"/>
      <c r="BU153" s="80">
        <v>76.963999999999999</v>
      </c>
      <c r="BV153" s="80">
        <v>0</v>
      </c>
      <c r="BW153" s="80">
        <v>0</v>
      </c>
      <c r="BX153" s="80">
        <v>0</v>
      </c>
      <c r="BY153" s="80">
        <v>0</v>
      </c>
      <c r="BZ153" s="80">
        <v>0</v>
      </c>
      <c r="CA153" s="80">
        <v>0</v>
      </c>
      <c r="CB153" s="80">
        <v>0</v>
      </c>
      <c r="CC153" s="80">
        <v>0</v>
      </c>
    </row>
    <row r="154" spans="1:81">
      <c r="A154" s="80" t="s">
        <v>2020</v>
      </c>
      <c r="B154" s="80">
        <v>438</v>
      </c>
      <c r="C154" s="80">
        <v>13</v>
      </c>
      <c r="D154" s="80">
        <v>26</v>
      </c>
      <c r="E154" s="80">
        <v>2016</v>
      </c>
      <c r="F154" s="80" t="s">
        <v>92</v>
      </c>
      <c r="G154" s="80" t="s">
        <v>2007</v>
      </c>
      <c r="H154" s="80" t="s">
        <v>2008</v>
      </c>
      <c r="I154" s="177"/>
      <c r="J154" s="81">
        <v>77.918241292199639</v>
      </c>
      <c r="K154" s="81">
        <v>1.5485090511329382</v>
      </c>
      <c r="L154" s="81">
        <v>0.18477260856294092</v>
      </c>
      <c r="M154" s="81">
        <v>37.68624864150113</v>
      </c>
      <c r="N154" s="81">
        <v>47.842635452119161</v>
      </c>
      <c r="O154" s="81">
        <v>38.003219811690357</v>
      </c>
      <c r="P154" s="81">
        <v>21.538714333691164</v>
      </c>
      <c r="Q154" s="81">
        <v>2.469154429625958</v>
      </c>
      <c r="R154" s="81">
        <v>0</v>
      </c>
      <c r="S154" s="81">
        <v>1.6813933487399999</v>
      </c>
      <c r="T154" s="82"/>
      <c r="U154" s="81">
        <v>6990955</v>
      </c>
      <c r="V154" s="81">
        <v>644</v>
      </c>
      <c r="W154" s="81">
        <v>4</v>
      </c>
      <c r="X154" s="81">
        <v>9309</v>
      </c>
      <c r="Y154" s="81">
        <v>13935</v>
      </c>
      <c r="Z154" s="81">
        <v>22351</v>
      </c>
      <c r="AA154" s="81">
        <v>4433</v>
      </c>
      <c r="AB154" s="81">
        <v>34958</v>
      </c>
      <c r="AC154" s="81">
        <v>0</v>
      </c>
      <c r="AD154" s="81">
        <v>1.6813933487399999</v>
      </c>
      <c r="AE154" s="82"/>
      <c r="AF154" s="81">
        <v>77248372.170140535</v>
      </c>
      <c r="AG154" s="81">
        <v>1101452.940969673</v>
      </c>
      <c r="AH154" s="81">
        <v>29173.44065132373</v>
      </c>
      <c r="AI154" s="81">
        <v>54817984.105964117</v>
      </c>
      <c r="AJ154" s="81">
        <v>79620330.543896437</v>
      </c>
      <c r="AK154" s="81">
        <v>0</v>
      </c>
      <c r="AL154" s="81">
        <v>0</v>
      </c>
      <c r="AM154" s="81">
        <v>4794569.274950101</v>
      </c>
      <c r="AN154" s="81">
        <v>0</v>
      </c>
      <c r="AO154" s="81">
        <v>0</v>
      </c>
      <c r="AP154" s="82"/>
      <c r="AQ154" s="81">
        <v>855</v>
      </c>
      <c r="AR154" s="81">
        <v>180</v>
      </c>
      <c r="AS154" s="81">
        <v>0</v>
      </c>
      <c r="AT154" s="81">
        <v>0</v>
      </c>
      <c r="AU154" s="81">
        <v>0</v>
      </c>
      <c r="AV154" s="81">
        <v>0</v>
      </c>
      <c r="AW154" s="81" t="s">
        <v>564</v>
      </c>
      <c r="AX154" s="82"/>
      <c r="AY154" s="81">
        <v>3928.9070000000002</v>
      </c>
      <c r="AZ154" s="81">
        <v>6820.48</v>
      </c>
      <c r="BA154" s="81">
        <v>0</v>
      </c>
      <c r="BB154" s="81">
        <v>0</v>
      </c>
      <c r="BC154" s="81">
        <v>0</v>
      </c>
      <c r="BD154" s="81">
        <v>0</v>
      </c>
      <c r="BE154" s="81" t="s">
        <v>564</v>
      </c>
      <c r="BF154" s="82"/>
      <c r="BG154" s="81">
        <v>0</v>
      </c>
      <c r="BH154" s="81">
        <v>0</v>
      </c>
      <c r="BI154" s="81">
        <v>66.200999999999993</v>
      </c>
      <c r="BJ154" s="81">
        <v>0</v>
      </c>
      <c r="BK154" s="81">
        <v>6.2679999999999998</v>
      </c>
      <c r="BL154" s="81">
        <v>0</v>
      </c>
      <c r="BM154" s="82"/>
      <c r="BN154" s="81">
        <v>0</v>
      </c>
      <c r="BO154" s="81">
        <v>0</v>
      </c>
      <c r="BP154" s="81">
        <v>2</v>
      </c>
      <c r="BQ154" s="81">
        <v>0</v>
      </c>
      <c r="BR154" s="81">
        <v>1</v>
      </c>
      <c r="BS154" s="81">
        <v>0</v>
      </c>
      <c r="BT154"/>
      <c r="BU154" s="80">
        <v>72.468999999999994</v>
      </c>
      <c r="BV154" s="80">
        <v>0</v>
      </c>
      <c r="BW154" s="80">
        <v>0</v>
      </c>
      <c r="BX154" s="80">
        <v>0</v>
      </c>
      <c r="BY154" s="80">
        <v>0</v>
      </c>
      <c r="BZ154" s="80">
        <v>0</v>
      </c>
      <c r="CA154" s="80">
        <v>0</v>
      </c>
      <c r="CB154" s="80">
        <v>0</v>
      </c>
      <c r="CC154" s="80">
        <v>0</v>
      </c>
    </row>
    <row r="155" spans="1:81">
      <c r="A155" s="80" t="s">
        <v>2021</v>
      </c>
      <c r="B155" s="80">
        <v>439</v>
      </c>
      <c r="C155" s="80">
        <v>14</v>
      </c>
      <c r="D155" s="80">
        <v>26</v>
      </c>
      <c r="E155" s="80">
        <v>2017</v>
      </c>
      <c r="F155" s="80" t="s">
        <v>71</v>
      </c>
      <c r="G155" s="80" t="s">
        <v>2007</v>
      </c>
      <c r="H155" s="80" t="s">
        <v>2008</v>
      </c>
      <c r="I155" s="177"/>
      <c r="J155" s="81">
        <v>81.804283322802561</v>
      </c>
      <c r="K155" s="81">
        <v>1.5692272476019808</v>
      </c>
      <c r="L155" s="81">
        <v>0.17466571745248594</v>
      </c>
      <c r="M155" s="81">
        <v>38.122842823302662</v>
      </c>
      <c r="N155" s="81">
        <v>48.461678491200779</v>
      </c>
      <c r="O155" s="81">
        <v>37.841375692085641</v>
      </c>
      <c r="P155" s="81">
        <v>21.141565311642019</v>
      </c>
      <c r="Q155" s="81">
        <v>2.4005632571439603</v>
      </c>
      <c r="R155" s="81">
        <v>0</v>
      </c>
      <c r="S155" s="81">
        <v>1.9225516375000002</v>
      </c>
      <c r="T155" s="82"/>
      <c r="U155" s="81">
        <v>7365437</v>
      </c>
      <c r="V155" s="81">
        <v>644</v>
      </c>
      <c r="W155" s="81">
        <v>4</v>
      </c>
      <c r="X155" s="81">
        <v>9309</v>
      </c>
      <c r="Y155" s="81">
        <v>14160</v>
      </c>
      <c r="Z155" s="81">
        <v>22625</v>
      </c>
      <c r="AA155" s="81">
        <v>4379</v>
      </c>
      <c r="AB155" s="81">
        <v>35147</v>
      </c>
      <c r="AC155" s="81">
        <v>0</v>
      </c>
      <c r="AD155" s="81">
        <v>1.9225516375</v>
      </c>
      <c r="AE155" s="82"/>
      <c r="AF155" s="81">
        <v>83818241.802469477</v>
      </c>
      <c r="AG155" s="81">
        <v>1122352.4831570389</v>
      </c>
      <c r="AH155" s="81">
        <v>36451.597285336451</v>
      </c>
      <c r="AI155" s="81">
        <v>56977200.13248641</v>
      </c>
      <c r="AJ155" s="81">
        <v>76514326.100100666</v>
      </c>
      <c r="AK155" s="81">
        <v>0</v>
      </c>
      <c r="AL155" s="81">
        <v>0</v>
      </c>
      <c r="AM155" s="81">
        <v>4828033.807819807</v>
      </c>
      <c r="AN155" s="81">
        <v>0</v>
      </c>
      <c r="AO155" s="81">
        <v>0</v>
      </c>
      <c r="AP155" s="82"/>
      <c r="AQ155" s="81">
        <v>904</v>
      </c>
      <c r="AR155" s="81">
        <v>200</v>
      </c>
      <c r="AS155" s="81">
        <v>0</v>
      </c>
      <c r="AT155" s="81">
        <v>0</v>
      </c>
      <c r="AU155" s="81">
        <v>0</v>
      </c>
      <c r="AV155" s="81">
        <v>0</v>
      </c>
      <c r="AW155" s="81" t="s">
        <v>564</v>
      </c>
      <c r="AX155" s="82"/>
      <c r="AY155" s="81">
        <v>4178.8070000000007</v>
      </c>
      <c r="AZ155" s="81">
        <v>7301.1799999999994</v>
      </c>
      <c r="BA155" s="81">
        <v>0</v>
      </c>
      <c r="BB155" s="81">
        <v>0</v>
      </c>
      <c r="BC155" s="81">
        <v>0</v>
      </c>
      <c r="BD155" s="81">
        <v>0</v>
      </c>
      <c r="BE155" s="81" t="s">
        <v>564</v>
      </c>
      <c r="BF155" s="82"/>
      <c r="BG155" s="81">
        <v>0</v>
      </c>
      <c r="BH155" s="81">
        <v>0</v>
      </c>
      <c r="BI155" s="81">
        <v>55.362000000000002</v>
      </c>
      <c r="BJ155" s="81">
        <v>0</v>
      </c>
      <c r="BK155" s="81">
        <v>4.9610000000000003</v>
      </c>
      <c r="BL155" s="81">
        <v>0</v>
      </c>
      <c r="BM155" s="82"/>
      <c r="BN155" s="81">
        <v>0</v>
      </c>
      <c r="BO155" s="81">
        <v>0</v>
      </c>
      <c r="BP155" s="81">
        <v>2</v>
      </c>
      <c r="BQ155" s="81">
        <v>0</v>
      </c>
      <c r="BR155" s="81">
        <v>1</v>
      </c>
      <c r="BS155" s="81">
        <v>0</v>
      </c>
      <c r="BT155"/>
      <c r="BU155" s="80">
        <v>60.323</v>
      </c>
      <c r="BV155" s="80">
        <v>0</v>
      </c>
      <c r="BW155" s="80">
        <v>0</v>
      </c>
      <c r="BX155" s="80">
        <v>0</v>
      </c>
      <c r="BY155" s="80">
        <v>0</v>
      </c>
      <c r="BZ155" s="80">
        <v>0</v>
      </c>
      <c r="CA155" s="80">
        <v>0</v>
      </c>
      <c r="CB155" s="80">
        <v>0</v>
      </c>
      <c r="CC155" s="80">
        <v>0</v>
      </c>
    </row>
    <row r="156" spans="1:81">
      <c r="A156" s="80" t="s">
        <v>2022</v>
      </c>
      <c r="B156" s="80">
        <v>440</v>
      </c>
      <c r="C156" s="80">
        <v>15</v>
      </c>
      <c r="D156" s="80">
        <v>26</v>
      </c>
      <c r="E156" s="80">
        <v>2018</v>
      </c>
      <c r="F156" s="80" t="s">
        <v>93</v>
      </c>
      <c r="G156" s="80" t="s">
        <v>2007</v>
      </c>
      <c r="H156" s="80" t="s">
        <v>2008</v>
      </c>
      <c r="I156" s="177"/>
      <c r="J156" s="81">
        <v>77.006856994714582</v>
      </c>
      <c r="K156" s="81">
        <v>1.4866527895936255</v>
      </c>
      <c r="L156" s="81">
        <v>0.15955525948103211</v>
      </c>
      <c r="M156" s="81">
        <v>37.713118293250936</v>
      </c>
      <c r="N156" s="81">
        <v>47.238485513388405</v>
      </c>
      <c r="O156" s="81">
        <v>37.563675429317058</v>
      </c>
      <c r="P156" s="81">
        <v>20.72558209019229</v>
      </c>
      <c r="Q156" s="81">
        <v>2.2330521986441263</v>
      </c>
      <c r="R156" s="81">
        <v>0</v>
      </c>
      <c r="S156" s="81">
        <v>2.1733403686719996</v>
      </c>
      <c r="T156" s="82"/>
      <c r="U156" s="81">
        <v>7452635.0000000009</v>
      </c>
      <c r="V156" s="81">
        <v>644</v>
      </c>
      <c r="W156" s="81">
        <v>4</v>
      </c>
      <c r="X156" s="81">
        <v>9309</v>
      </c>
      <c r="Y156" s="81">
        <v>14368</v>
      </c>
      <c r="Z156" s="81">
        <v>22889</v>
      </c>
      <c r="AA156" s="81">
        <v>4336</v>
      </c>
      <c r="AB156" s="81">
        <v>35233</v>
      </c>
      <c r="AC156" s="81">
        <v>0</v>
      </c>
      <c r="AD156" s="81">
        <v>2.1733403686720001</v>
      </c>
      <c r="AE156" s="82"/>
      <c r="AF156" s="81">
        <v>83070785.9215848</v>
      </c>
      <c r="AG156" s="81">
        <v>1000737.336931336</v>
      </c>
      <c r="AH156" s="81">
        <v>33581.511400581687</v>
      </c>
      <c r="AI156" s="81">
        <v>54114598.71925842</v>
      </c>
      <c r="AJ156" s="81">
        <v>76367085.881905705</v>
      </c>
      <c r="AK156" s="81">
        <v>0</v>
      </c>
      <c r="AL156" s="81">
        <v>0</v>
      </c>
      <c r="AM156" s="81">
        <v>4849861.5837035244</v>
      </c>
      <c r="AN156" s="81">
        <v>0</v>
      </c>
      <c r="AO156" s="81">
        <v>0</v>
      </c>
      <c r="AP156" s="82"/>
      <c r="AQ156" s="81">
        <v>982</v>
      </c>
      <c r="AR156" s="81">
        <v>212</v>
      </c>
      <c r="AS156" s="81">
        <v>0</v>
      </c>
      <c r="AT156" s="81">
        <v>0</v>
      </c>
      <c r="AU156" s="81">
        <v>0</v>
      </c>
      <c r="AV156" s="81">
        <v>0</v>
      </c>
      <c r="AW156" s="81" t="s">
        <v>564</v>
      </c>
      <c r="AX156" s="82"/>
      <c r="AY156" s="81">
        <v>4619.9869999999992</v>
      </c>
      <c r="AZ156" s="81">
        <v>7483.28</v>
      </c>
      <c r="BA156" s="81">
        <v>0</v>
      </c>
      <c r="BB156" s="81">
        <v>0</v>
      </c>
      <c r="BC156" s="81">
        <v>0</v>
      </c>
      <c r="BD156" s="81">
        <v>0</v>
      </c>
      <c r="BE156" s="81" t="s">
        <v>564</v>
      </c>
      <c r="BF156" s="82"/>
      <c r="BG156" s="81">
        <v>0</v>
      </c>
      <c r="BH156" s="81">
        <v>0</v>
      </c>
      <c r="BI156" s="81">
        <v>61.911999999999999</v>
      </c>
      <c r="BJ156" s="81">
        <v>0</v>
      </c>
      <c r="BK156" s="81">
        <v>5.2949999999999999</v>
      </c>
      <c r="BL156" s="81">
        <v>0</v>
      </c>
      <c r="BM156" s="82"/>
      <c r="BN156" s="81">
        <v>0</v>
      </c>
      <c r="BO156" s="81">
        <v>0</v>
      </c>
      <c r="BP156" s="81">
        <v>2</v>
      </c>
      <c r="BQ156" s="81">
        <v>0</v>
      </c>
      <c r="BR156" s="81">
        <v>1</v>
      </c>
      <c r="BS156" s="81">
        <v>0</v>
      </c>
      <c r="BT156"/>
      <c r="BU156" s="80">
        <v>67.206999999999994</v>
      </c>
      <c r="BV156" s="80">
        <v>0</v>
      </c>
      <c r="BW156" s="80">
        <v>0</v>
      </c>
      <c r="BX156" s="80">
        <v>0</v>
      </c>
      <c r="BY156" s="80">
        <v>0</v>
      </c>
      <c r="BZ156" s="80">
        <v>0</v>
      </c>
      <c r="CA156" s="80">
        <v>0</v>
      </c>
      <c r="CB156" s="80">
        <v>0</v>
      </c>
      <c r="CC156" s="80">
        <v>0</v>
      </c>
    </row>
    <row r="157" spans="1:81">
      <c r="A157" s="80" t="s">
        <v>2023</v>
      </c>
      <c r="B157" s="80">
        <v>441</v>
      </c>
      <c r="C157" s="80">
        <v>16</v>
      </c>
      <c r="D157" s="80">
        <v>26</v>
      </c>
      <c r="E157" s="80">
        <v>2019</v>
      </c>
      <c r="F157" s="80" t="s">
        <v>73</v>
      </c>
      <c r="G157" s="80" t="s">
        <v>2007</v>
      </c>
      <c r="H157" s="80" t="s">
        <v>2008</v>
      </c>
      <c r="I157" s="177"/>
      <c r="J157" s="81">
        <v>59.794712239814658</v>
      </c>
      <c r="K157" s="81">
        <v>1.2709123173646777</v>
      </c>
      <c r="L157" s="81">
        <v>0.15707429547037055</v>
      </c>
      <c r="M157" s="81">
        <v>31.849131611361866</v>
      </c>
      <c r="N157" s="81">
        <v>37.794064961840284</v>
      </c>
      <c r="O157" s="81">
        <v>36.833028946923264</v>
      </c>
      <c r="P157" s="81">
        <v>20.824080221893215</v>
      </c>
      <c r="Q157" s="81">
        <v>2.1772095259853708</v>
      </c>
      <c r="R157" s="81">
        <v>0</v>
      </c>
      <c r="S157" s="81">
        <v>2.44615093096</v>
      </c>
      <c r="T157" s="82"/>
      <c r="U157" s="81">
        <v>7064857</v>
      </c>
      <c r="V157" s="81">
        <v>644</v>
      </c>
      <c r="W157" s="81">
        <v>4</v>
      </c>
      <c r="X157" s="81">
        <v>9309</v>
      </c>
      <c r="Y157" s="81">
        <v>14617</v>
      </c>
      <c r="Z157" s="81">
        <v>23060</v>
      </c>
      <c r="AA157" s="81">
        <v>4324</v>
      </c>
      <c r="AB157" s="81">
        <v>35282</v>
      </c>
      <c r="AC157" s="81">
        <v>0</v>
      </c>
      <c r="AD157" s="81">
        <v>2.44615093096</v>
      </c>
      <c r="AE157" s="82"/>
      <c r="AF157" s="81">
        <v>77369342.590156168</v>
      </c>
      <c r="AG157" s="81">
        <v>972463.48450148455</v>
      </c>
      <c r="AH157" s="81">
        <v>36916.859045568111</v>
      </c>
      <c r="AI157" s="81">
        <v>57129740.788445927</v>
      </c>
      <c r="AJ157" s="81">
        <v>71721025.43963179</v>
      </c>
      <c r="AK157" s="81">
        <v>0</v>
      </c>
      <c r="AL157" s="81">
        <v>0</v>
      </c>
      <c r="AM157" s="81">
        <v>4805142.7972462038</v>
      </c>
      <c r="AN157" s="81">
        <v>0</v>
      </c>
      <c r="AO157" s="81">
        <v>0</v>
      </c>
      <c r="AP157" s="82"/>
      <c r="AQ157" s="81">
        <v>1085</v>
      </c>
      <c r="AR157" s="81">
        <v>218</v>
      </c>
      <c r="AS157" s="81">
        <v>0</v>
      </c>
      <c r="AT157" s="81">
        <v>0</v>
      </c>
      <c r="AU157" s="81">
        <v>0</v>
      </c>
      <c r="AV157" s="81">
        <v>0</v>
      </c>
      <c r="AW157" s="81" t="s">
        <v>564</v>
      </c>
      <c r="AX157" s="82"/>
      <c r="AY157" s="81">
        <v>5196.987000000001</v>
      </c>
      <c r="AZ157" s="81">
        <v>7649.2799999999988</v>
      </c>
      <c r="BA157" s="81">
        <v>0</v>
      </c>
      <c r="BB157" s="81">
        <v>0</v>
      </c>
      <c r="BC157" s="81">
        <v>0</v>
      </c>
      <c r="BD157" s="81">
        <v>0</v>
      </c>
      <c r="BE157" s="81" t="s">
        <v>564</v>
      </c>
      <c r="BF157" s="82"/>
      <c r="BG157" s="81">
        <v>0</v>
      </c>
      <c r="BH157" s="81">
        <v>0</v>
      </c>
      <c r="BI157" s="81">
        <v>55.716999999999999</v>
      </c>
      <c r="BJ157" s="81">
        <v>0</v>
      </c>
      <c r="BK157" s="81">
        <v>4.7569999999999997</v>
      </c>
      <c r="BL157" s="81">
        <v>0</v>
      </c>
      <c r="BM157" s="82"/>
      <c r="BN157" s="81">
        <v>0</v>
      </c>
      <c r="BO157" s="81">
        <v>0</v>
      </c>
      <c r="BP157" s="81">
        <v>2</v>
      </c>
      <c r="BQ157" s="81">
        <v>0</v>
      </c>
      <c r="BR157" s="81">
        <v>1</v>
      </c>
      <c r="BS157" s="81">
        <v>0</v>
      </c>
      <c r="BT157"/>
      <c r="BU157" s="80">
        <v>60.473999999999997</v>
      </c>
      <c r="BV157" s="80">
        <v>0</v>
      </c>
      <c r="BW157" s="80">
        <v>0</v>
      </c>
      <c r="BX157" s="80">
        <v>0</v>
      </c>
      <c r="BY157" s="80">
        <v>0</v>
      </c>
      <c r="BZ157" s="80">
        <v>0</v>
      </c>
      <c r="CA157" s="80">
        <v>0</v>
      </c>
      <c r="CB157" s="80">
        <v>0</v>
      </c>
      <c r="CC157" s="80">
        <v>0</v>
      </c>
    </row>
    <row r="158" spans="1:81">
      <c r="A158" s="80" t="s">
        <v>2024</v>
      </c>
      <c r="B158" s="80">
        <v>442</v>
      </c>
      <c r="C158" s="80">
        <v>17</v>
      </c>
      <c r="D158" s="80">
        <v>26</v>
      </c>
      <c r="E158" s="80">
        <v>2020</v>
      </c>
      <c r="F158" s="80" t="s">
        <v>218</v>
      </c>
      <c r="G158" s="174" t="s">
        <v>2007</v>
      </c>
      <c r="H158" s="80" t="s">
        <v>2008</v>
      </c>
      <c r="I158" s="177"/>
      <c r="J158" s="81">
        <v>72.266626216213524</v>
      </c>
      <c r="K158" s="81">
        <v>1.4797833885730991</v>
      </c>
      <c r="L158" s="81">
        <v>3.0893108746012317</v>
      </c>
      <c r="M158" s="81">
        <v>36.961029270408901</v>
      </c>
      <c r="N158" s="81">
        <v>56.292450955233022</v>
      </c>
      <c r="O158" s="81">
        <v>32.739755636915781</v>
      </c>
      <c r="P158" s="81">
        <v>19.441322315551677</v>
      </c>
      <c r="Q158" s="81">
        <v>2.0922491616161953</v>
      </c>
      <c r="R158" s="81">
        <v>0</v>
      </c>
      <c r="S158" s="81">
        <v>2.1907789948800001</v>
      </c>
      <c r="T158" s="82"/>
      <c r="U158" s="81">
        <v>6823579</v>
      </c>
      <c r="V158" s="81">
        <v>594</v>
      </c>
      <c r="W158" s="81">
        <v>76</v>
      </c>
      <c r="X158" s="81">
        <v>9299</v>
      </c>
      <c r="Y158" s="81">
        <v>14890</v>
      </c>
      <c r="Z158" s="81">
        <v>23395</v>
      </c>
      <c r="AA158" s="81">
        <v>4386</v>
      </c>
      <c r="AB158" s="81">
        <v>35484</v>
      </c>
      <c r="AC158" s="81">
        <v>0</v>
      </c>
      <c r="AD158" s="81">
        <v>2.1907789948800001</v>
      </c>
      <c r="AE158" s="82"/>
      <c r="AF158" s="81">
        <v>72048092.630528763</v>
      </c>
      <c r="AG158" s="81">
        <v>952005.42987004446</v>
      </c>
      <c r="AH158" s="81">
        <v>773161.87398270331</v>
      </c>
      <c r="AI158" s="81">
        <v>50987553.346532874</v>
      </c>
      <c r="AJ158" s="81">
        <v>87543270.654866159</v>
      </c>
      <c r="AK158" s="81"/>
      <c r="AL158" s="81"/>
      <c r="AM158" s="81">
        <v>4631056.2354625873</v>
      </c>
      <c r="AN158" s="81"/>
      <c r="AO158" s="81"/>
      <c r="AP158" s="82"/>
      <c r="AQ158" s="81">
        <v>1174</v>
      </c>
      <c r="AR158" s="81">
        <v>219</v>
      </c>
      <c r="AS158" s="81">
        <v>0</v>
      </c>
      <c r="AT158" s="81">
        <v>0</v>
      </c>
      <c r="AU158" s="81">
        <v>0</v>
      </c>
      <c r="AV158" s="81">
        <v>0</v>
      </c>
      <c r="AW158" s="81">
        <v>0</v>
      </c>
      <c r="AX158" s="82"/>
      <c r="AY158" s="81">
        <v>5730.3170000000027</v>
      </c>
      <c r="AZ158" s="81">
        <v>7689.2800000000007</v>
      </c>
      <c r="BA158" s="81">
        <v>0</v>
      </c>
      <c r="BB158" s="81">
        <v>0</v>
      </c>
      <c r="BC158" s="81">
        <v>0</v>
      </c>
      <c r="BD158" s="81">
        <v>0</v>
      </c>
      <c r="BE158" s="81">
        <v>0</v>
      </c>
      <c r="BF158" s="82"/>
      <c r="BG158" s="81">
        <v>0</v>
      </c>
      <c r="BH158" s="81">
        <v>0</v>
      </c>
      <c r="BI158" s="81">
        <v>36.698</v>
      </c>
      <c r="BJ158" s="81">
        <v>0</v>
      </c>
      <c r="BK158" s="81">
        <v>3.8439999999999999</v>
      </c>
      <c r="BL158" s="81">
        <v>0</v>
      </c>
      <c r="BM158" s="82"/>
      <c r="BN158" s="81">
        <v>0</v>
      </c>
      <c r="BO158" s="81">
        <v>0</v>
      </c>
      <c r="BP158" s="81">
        <v>2</v>
      </c>
      <c r="BQ158" s="81">
        <v>0</v>
      </c>
      <c r="BR158" s="81">
        <v>1</v>
      </c>
      <c r="BS158" s="81">
        <v>0</v>
      </c>
      <c r="BT158"/>
      <c r="BU158" s="80">
        <v>40.542000000000002</v>
      </c>
      <c r="BV158" s="80">
        <v>0</v>
      </c>
      <c r="BW158" s="80">
        <v>0</v>
      </c>
      <c r="BX158" s="80">
        <v>0</v>
      </c>
      <c r="BY158" s="80">
        <v>0</v>
      </c>
      <c r="BZ158" s="80">
        <v>0</v>
      </c>
      <c r="CA158" s="80">
        <v>0</v>
      </c>
      <c r="CB158" s="80">
        <v>0</v>
      </c>
      <c r="CC158" s="80">
        <v>0</v>
      </c>
    </row>
    <row r="159" spans="1:81">
      <c r="A159" s="80" t="s">
        <v>2025</v>
      </c>
      <c r="B159" s="80">
        <v>442</v>
      </c>
      <c r="C159" s="80">
        <v>18</v>
      </c>
      <c r="D159" s="80">
        <v>26</v>
      </c>
      <c r="E159" s="80">
        <v>2021</v>
      </c>
      <c r="F159" s="80" t="s">
        <v>75</v>
      </c>
      <c r="G159" s="174" t="s">
        <v>2007</v>
      </c>
      <c r="H159" s="80" t="s">
        <v>2008</v>
      </c>
      <c r="I159" s="177"/>
      <c r="J159" s="81">
        <v>68.108380717094732</v>
      </c>
      <c r="K159" s="81">
        <v>1.4665044752421537</v>
      </c>
      <c r="L159" s="81">
        <v>3.1783782058255858</v>
      </c>
      <c r="M159" s="81">
        <v>39.174068983755504</v>
      </c>
      <c r="N159" s="81">
        <v>48.017573455207284</v>
      </c>
      <c r="O159" s="81">
        <v>31.81627167073572</v>
      </c>
      <c r="P159" s="81">
        <v>20.485630646395236</v>
      </c>
      <c r="Q159" s="81">
        <v>2.1206397408861495</v>
      </c>
      <c r="R159" s="81">
        <v>0</v>
      </c>
      <c r="S159" s="81">
        <v>2.3376742983400001</v>
      </c>
      <c r="T159" s="82"/>
      <c r="U159" s="81">
        <v>7555074</v>
      </c>
      <c r="V159" s="81">
        <v>594</v>
      </c>
      <c r="W159" s="81">
        <v>76</v>
      </c>
      <c r="X159" s="81">
        <v>9299</v>
      </c>
      <c r="Y159" s="81">
        <v>15066</v>
      </c>
      <c r="Z159" s="81">
        <v>23410</v>
      </c>
      <c r="AA159" s="81">
        <v>4507</v>
      </c>
      <c r="AB159" s="81">
        <v>35539</v>
      </c>
      <c r="AC159" s="81">
        <v>0</v>
      </c>
      <c r="AD159" s="81">
        <v>2.3376742983400001</v>
      </c>
      <c r="AE159" s="82"/>
      <c r="AF159" s="81">
        <v>72883238.841262504</v>
      </c>
      <c r="AG159" s="81">
        <v>971413.65686971624</v>
      </c>
      <c r="AH159" s="81">
        <v>820490.66800079704</v>
      </c>
      <c r="AI159" s="81">
        <v>59480859.187484831</v>
      </c>
      <c r="AJ159" s="81">
        <v>81307093.974780917</v>
      </c>
      <c r="AK159" s="81">
        <v>0</v>
      </c>
      <c r="AL159" s="81">
        <v>0</v>
      </c>
      <c r="AM159" s="81">
        <v>4664987.3088015076</v>
      </c>
      <c r="AN159" s="81">
        <v>0</v>
      </c>
      <c r="AO159" s="81">
        <v>0</v>
      </c>
      <c r="AP159" s="82"/>
      <c r="AQ159" s="81">
        <v>1263</v>
      </c>
      <c r="AR159" s="81">
        <v>220</v>
      </c>
      <c r="AS159" s="81">
        <v>0</v>
      </c>
      <c r="AT159" s="81">
        <v>0</v>
      </c>
      <c r="AU159" s="81">
        <v>0</v>
      </c>
      <c r="AV159" s="81">
        <v>0</v>
      </c>
      <c r="AW159" s="81"/>
      <c r="AX159" s="82"/>
      <c r="AY159" s="81">
        <v>6278.2950000000028</v>
      </c>
      <c r="AZ159" s="81">
        <v>7700.48</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2026</v>
      </c>
      <c r="B160" s="80">
        <v>442</v>
      </c>
      <c r="C160" s="80">
        <v>19</v>
      </c>
      <c r="D160" s="80">
        <v>26</v>
      </c>
      <c r="E160" s="80">
        <v>2022</v>
      </c>
      <c r="F160" s="80" t="s">
        <v>568</v>
      </c>
      <c r="G160" s="80" t="s">
        <v>2007</v>
      </c>
      <c r="H160" s="80" t="s">
        <v>2008</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1391</v>
      </c>
      <c r="AR160" s="81">
        <v>220</v>
      </c>
      <c r="AS160" s="81">
        <v>0</v>
      </c>
      <c r="AT160" s="81">
        <v>0</v>
      </c>
      <c r="AU160" s="81">
        <v>0</v>
      </c>
      <c r="AV160" s="81">
        <v>0</v>
      </c>
      <c r="AW160" s="81"/>
      <c r="AX160" s="82"/>
      <c r="AY160" s="81">
        <v>7157.9799999999886</v>
      </c>
      <c r="AZ160" s="81">
        <v>7700.4800000000005</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2027</v>
      </c>
      <c r="B161" s="80">
        <v>273</v>
      </c>
      <c r="C161" s="80">
        <v>1</v>
      </c>
      <c r="D161" s="80">
        <v>17</v>
      </c>
      <c r="E161" s="80">
        <v>1990</v>
      </c>
      <c r="F161" s="80" t="s">
        <v>562</v>
      </c>
      <c r="G161" s="80" t="s">
        <v>2028</v>
      </c>
      <c r="H161" s="80" t="s">
        <v>2029</v>
      </c>
      <c r="I161" s="177"/>
      <c r="J161" s="81">
        <v>114.18956248745803</v>
      </c>
      <c r="K161" s="81">
        <v>10.973191363047897</v>
      </c>
      <c r="L161" s="81">
        <v>14.913291889612779</v>
      </c>
      <c r="M161" s="81">
        <v>25.172391655275511</v>
      </c>
      <c r="N161" s="81">
        <v>38.782300866698357</v>
      </c>
      <c r="O161" s="81">
        <v>38.676264842548612</v>
      </c>
      <c r="P161" s="81">
        <v>47.596672118264379</v>
      </c>
      <c r="Q161" s="81">
        <v>3.2332501666479865</v>
      </c>
      <c r="R161" s="81">
        <v>0</v>
      </c>
      <c r="S161" s="81">
        <v>3.3259522061649744</v>
      </c>
      <c r="T161" s="82"/>
      <c r="U161" s="81">
        <v>3017977</v>
      </c>
      <c r="V161" s="81">
        <v>2666</v>
      </c>
      <c r="W161" s="81">
        <v>138</v>
      </c>
      <c r="X161" s="81">
        <v>9033</v>
      </c>
      <c r="Y161" s="81">
        <v>17004</v>
      </c>
      <c r="Z161" s="81">
        <v>15908</v>
      </c>
      <c r="AA161" s="81">
        <v>11557</v>
      </c>
      <c r="AB161" s="81">
        <v>52497</v>
      </c>
      <c r="AC161" s="81">
        <v>0</v>
      </c>
      <c r="AD161" s="81">
        <v>3.3259522061649744</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2030</v>
      </c>
      <c r="B162" s="80">
        <v>274</v>
      </c>
      <c r="C162" s="80">
        <v>2</v>
      </c>
      <c r="D162" s="80">
        <v>17</v>
      </c>
      <c r="E162" s="80">
        <v>2005</v>
      </c>
      <c r="F162" s="80" t="s">
        <v>565</v>
      </c>
      <c r="G162" s="80" t="s">
        <v>2028</v>
      </c>
      <c r="H162" s="80" t="s">
        <v>2029</v>
      </c>
      <c r="I162" s="177"/>
      <c r="J162" s="81">
        <v>102.95361044213946</v>
      </c>
      <c r="K162" s="81">
        <v>2.636591314436616</v>
      </c>
      <c r="L162" s="81">
        <v>1.719989359830967</v>
      </c>
      <c r="M162" s="81">
        <v>34.701612073075253</v>
      </c>
      <c r="N162" s="81">
        <v>52.980946828193552</v>
      </c>
      <c r="O162" s="81">
        <v>53.501714580117259</v>
      </c>
      <c r="P162" s="81">
        <v>43.940461733203023</v>
      </c>
      <c r="Q162" s="81">
        <v>2.7728251981856595</v>
      </c>
      <c r="R162" s="81">
        <v>0</v>
      </c>
      <c r="S162" s="81">
        <v>3.0419809280000001</v>
      </c>
      <c r="T162" s="82"/>
      <c r="U162" s="81">
        <v>3971303</v>
      </c>
      <c r="V162" s="81">
        <v>1269</v>
      </c>
      <c r="W162" s="81">
        <v>24</v>
      </c>
      <c r="X162" s="81">
        <v>7698</v>
      </c>
      <c r="Y162" s="81">
        <v>19262</v>
      </c>
      <c r="Z162" s="81">
        <v>25465</v>
      </c>
      <c r="AA162" s="81">
        <v>8738</v>
      </c>
      <c r="AB162" s="81">
        <v>47065</v>
      </c>
      <c r="AC162" s="81">
        <v>0</v>
      </c>
      <c r="AD162" s="81">
        <v>3.0419809280000001</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2031</v>
      </c>
      <c r="B163" s="80">
        <v>275</v>
      </c>
      <c r="C163" s="80">
        <v>3</v>
      </c>
      <c r="D163" s="80">
        <v>17</v>
      </c>
      <c r="E163" s="80">
        <v>2006</v>
      </c>
      <c r="F163" s="80" t="s">
        <v>566</v>
      </c>
      <c r="G163" s="80" t="s">
        <v>2028</v>
      </c>
      <c r="H163" s="80" t="s">
        <v>2029</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2032</v>
      </c>
      <c r="B164" s="80">
        <v>276</v>
      </c>
      <c r="C164" s="80">
        <v>4</v>
      </c>
      <c r="D164" s="80">
        <v>17</v>
      </c>
      <c r="E164" s="80">
        <v>2007</v>
      </c>
      <c r="F164" s="80" t="s">
        <v>567</v>
      </c>
      <c r="G164" s="80" t="s">
        <v>2028</v>
      </c>
      <c r="H164" s="80" t="s">
        <v>2029</v>
      </c>
      <c r="I164" s="177"/>
      <c r="J164" s="81">
        <v>106.42263943753704</v>
      </c>
      <c r="K164" s="81">
        <v>2.4132037813127174</v>
      </c>
      <c r="L164" s="81">
        <v>3.1998981819823458</v>
      </c>
      <c r="M164" s="81">
        <v>34.906225522122497</v>
      </c>
      <c r="N164" s="81">
        <v>52.416015642624501</v>
      </c>
      <c r="O164" s="81">
        <v>51.458061273634087</v>
      </c>
      <c r="P164" s="81">
        <v>42.424813717501713</v>
      </c>
      <c r="Q164" s="81">
        <v>2.8431813853701358</v>
      </c>
      <c r="R164" s="81">
        <v>0</v>
      </c>
      <c r="S164" s="81">
        <v>2.94186528</v>
      </c>
      <c r="T164" s="82"/>
      <c r="U164" s="81">
        <v>4546690</v>
      </c>
      <c r="V164" s="81">
        <v>1080</v>
      </c>
      <c r="W164" s="81">
        <v>45</v>
      </c>
      <c r="X164" s="81">
        <v>9224</v>
      </c>
      <c r="Y164" s="81">
        <v>19303</v>
      </c>
      <c r="Z164" s="81">
        <v>25461</v>
      </c>
      <c r="AA164" s="81">
        <v>8308</v>
      </c>
      <c r="AB164" s="81">
        <v>45707</v>
      </c>
      <c r="AC164" s="81">
        <v>0</v>
      </c>
      <c r="AD164" s="81">
        <v>2.94186528</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2033</v>
      </c>
      <c r="B165" s="80">
        <v>277</v>
      </c>
      <c r="C165" s="80">
        <v>5</v>
      </c>
      <c r="D165" s="80">
        <v>17</v>
      </c>
      <c r="E165" s="80">
        <v>2008</v>
      </c>
      <c r="F165" s="80" t="s">
        <v>84</v>
      </c>
      <c r="G165" s="80" t="s">
        <v>2028</v>
      </c>
      <c r="H165" s="80" t="s">
        <v>2029</v>
      </c>
      <c r="I165" s="177"/>
      <c r="J165" s="81">
        <v>109.69526168057126</v>
      </c>
      <c r="K165" s="81">
        <v>1.8847599485949078</v>
      </c>
      <c r="L165" s="81">
        <v>1.2966079718571324</v>
      </c>
      <c r="M165" s="81">
        <v>36.529074634272078</v>
      </c>
      <c r="N165" s="81">
        <v>48.973759189558699</v>
      </c>
      <c r="O165" s="81">
        <v>49.734692328409359</v>
      </c>
      <c r="P165" s="81">
        <v>41.27981777633579</v>
      </c>
      <c r="Q165" s="81">
        <v>2.7541330445915477</v>
      </c>
      <c r="R165" s="81">
        <v>0</v>
      </c>
      <c r="S165" s="81">
        <v>3.0967511679999999</v>
      </c>
      <c r="T165" s="82"/>
      <c r="U165" s="81">
        <v>4840886</v>
      </c>
      <c r="V165" s="81">
        <v>1080</v>
      </c>
      <c r="W165" s="81">
        <v>21</v>
      </c>
      <c r="X165" s="81">
        <v>9224</v>
      </c>
      <c r="Y165" s="81">
        <v>19268</v>
      </c>
      <c r="Z165" s="81">
        <v>25472</v>
      </c>
      <c r="AA165" s="81">
        <v>8093</v>
      </c>
      <c r="AB165" s="81">
        <v>45003</v>
      </c>
      <c r="AC165" s="81">
        <v>0</v>
      </c>
      <c r="AD165" s="81">
        <v>3.0967511679999999</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2034</v>
      </c>
      <c r="B166" s="80">
        <v>278</v>
      </c>
      <c r="C166" s="80">
        <v>6</v>
      </c>
      <c r="D166" s="80">
        <v>17</v>
      </c>
      <c r="E166" s="80">
        <v>2009</v>
      </c>
      <c r="F166" s="80" t="s">
        <v>85</v>
      </c>
      <c r="G166" s="80" t="s">
        <v>2028</v>
      </c>
      <c r="H166" s="80" t="s">
        <v>2029</v>
      </c>
      <c r="I166" s="177"/>
      <c r="J166" s="81">
        <v>99.316688866160746</v>
      </c>
      <c r="K166" s="81">
        <v>1.2098020088151036</v>
      </c>
      <c r="L166" s="81">
        <v>5.6420895454269795</v>
      </c>
      <c r="M166" s="81">
        <v>37.375215429730282</v>
      </c>
      <c r="N166" s="81">
        <v>47.751247375808212</v>
      </c>
      <c r="O166" s="81">
        <v>50.594983706567241</v>
      </c>
      <c r="P166" s="81">
        <v>39.156408658504681</v>
      </c>
      <c r="Q166" s="81">
        <v>2.5968358073465629</v>
      </c>
      <c r="R166" s="81">
        <v>0</v>
      </c>
      <c r="S166" s="81">
        <v>2.7752153520000005</v>
      </c>
      <c r="T166" s="82"/>
      <c r="U166" s="81">
        <v>4485279</v>
      </c>
      <c r="V166" s="81">
        <v>872</v>
      </c>
      <c r="W166" s="81">
        <v>133</v>
      </c>
      <c r="X166" s="81">
        <v>9952</v>
      </c>
      <c r="Y166" s="81">
        <v>19314</v>
      </c>
      <c r="Z166" s="81">
        <v>25577</v>
      </c>
      <c r="AA166" s="81">
        <v>7881</v>
      </c>
      <c r="AB166" s="81">
        <v>44544</v>
      </c>
      <c r="AC166" s="81">
        <v>0</v>
      </c>
      <c r="AD166" s="81">
        <v>2.7752153520000005</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9.0470000000000006</v>
      </c>
      <c r="BJ166" s="81">
        <v>0</v>
      </c>
      <c r="BK166" s="81">
        <v>0</v>
      </c>
      <c r="BL166" s="81">
        <v>0</v>
      </c>
      <c r="BM166" s="82"/>
      <c r="BN166" s="81">
        <v>0</v>
      </c>
      <c r="BO166" s="81">
        <v>0</v>
      </c>
      <c r="BP166" s="81">
        <v>2</v>
      </c>
      <c r="BQ166" s="81">
        <v>0</v>
      </c>
      <c r="BR166" s="81">
        <v>0</v>
      </c>
      <c r="BS166" s="81">
        <v>0</v>
      </c>
      <c r="BT166"/>
      <c r="BU166" s="80"/>
      <c r="BV166" s="80"/>
      <c r="BW166" s="80"/>
      <c r="BX166" s="80"/>
      <c r="BY166" s="80"/>
      <c r="BZ166" s="80"/>
      <c r="CA166" s="80"/>
      <c r="CB166" s="80"/>
      <c r="CC166" s="80"/>
    </row>
    <row r="167" spans="1:81">
      <c r="A167" s="80" t="s">
        <v>2035</v>
      </c>
      <c r="B167" s="80">
        <v>279</v>
      </c>
      <c r="C167" s="80">
        <v>7</v>
      </c>
      <c r="D167" s="80">
        <v>17</v>
      </c>
      <c r="E167" s="80">
        <v>2010</v>
      </c>
      <c r="F167" s="80" t="s">
        <v>86</v>
      </c>
      <c r="G167" s="80" t="s">
        <v>2028</v>
      </c>
      <c r="H167" s="80" t="s">
        <v>2029</v>
      </c>
      <c r="I167" s="177"/>
      <c r="J167" s="81">
        <v>103.30085156067437</v>
      </c>
      <c r="K167" s="81">
        <v>1.3555889487641628</v>
      </c>
      <c r="L167" s="81">
        <v>5.3312299032119546</v>
      </c>
      <c r="M167" s="81">
        <v>39.312395368676881</v>
      </c>
      <c r="N167" s="81">
        <v>48.366721094247964</v>
      </c>
      <c r="O167" s="81">
        <v>50.573617772399324</v>
      </c>
      <c r="P167" s="81">
        <v>39.247202322036657</v>
      </c>
      <c r="Q167" s="81">
        <v>2.6600413222131709</v>
      </c>
      <c r="R167" s="81">
        <v>0</v>
      </c>
      <c r="S167" s="81">
        <v>2.7057831406000004</v>
      </c>
      <c r="T167" s="82"/>
      <c r="U167" s="81">
        <v>4306634</v>
      </c>
      <c r="V167" s="81">
        <v>872</v>
      </c>
      <c r="W167" s="81">
        <v>133</v>
      </c>
      <c r="X167" s="81">
        <v>9952</v>
      </c>
      <c r="Y167" s="81">
        <v>19295</v>
      </c>
      <c r="Z167" s="81">
        <v>25685</v>
      </c>
      <c r="AA167" s="81">
        <v>7702</v>
      </c>
      <c r="AB167" s="81">
        <v>43721</v>
      </c>
      <c r="AC167" s="81">
        <v>0</v>
      </c>
      <c r="AD167" s="81">
        <v>2.7057831406000004</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9.5500000000000007</v>
      </c>
      <c r="BJ167" s="81">
        <v>0</v>
      </c>
      <c r="BK167" s="81">
        <v>0</v>
      </c>
      <c r="BL167" s="81">
        <v>0</v>
      </c>
      <c r="BM167" s="82"/>
      <c r="BN167" s="81">
        <v>0</v>
      </c>
      <c r="BO167" s="81">
        <v>0</v>
      </c>
      <c r="BP167" s="81">
        <v>2</v>
      </c>
      <c r="BQ167" s="81">
        <v>0</v>
      </c>
      <c r="BR167" s="81">
        <v>0</v>
      </c>
      <c r="BS167" s="81">
        <v>0</v>
      </c>
      <c r="BT167"/>
      <c r="BU167" s="80">
        <v>9.5500000000000007</v>
      </c>
      <c r="BV167" s="80">
        <v>0</v>
      </c>
      <c r="BW167" s="80">
        <v>0</v>
      </c>
      <c r="BX167" s="80">
        <v>0</v>
      </c>
      <c r="BY167" s="80">
        <v>0</v>
      </c>
      <c r="BZ167" s="80">
        <v>0</v>
      </c>
      <c r="CA167" s="80">
        <v>0</v>
      </c>
      <c r="CB167" s="80">
        <v>0</v>
      </c>
      <c r="CC167" s="80">
        <v>0</v>
      </c>
    </row>
    <row r="168" spans="1:81">
      <c r="A168" s="80" t="s">
        <v>2036</v>
      </c>
      <c r="B168" s="80">
        <v>280</v>
      </c>
      <c r="C168" s="80">
        <v>8</v>
      </c>
      <c r="D168" s="80">
        <v>17</v>
      </c>
      <c r="E168" s="80">
        <v>2011</v>
      </c>
      <c r="F168" s="80" t="s">
        <v>87</v>
      </c>
      <c r="G168" s="80" t="s">
        <v>2028</v>
      </c>
      <c r="H168" s="80" t="s">
        <v>2029</v>
      </c>
      <c r="I168" s="177"/>
      <c r="J168" s="81">
        <v>113.95917141264488</v>
      </c>
      <c r="K168" s="81">
        <v>2.1974405020333561</v>
      </c>
      <c r="L168" s="81">
        <v>5.9953028434650157</v>
      </c>
      <c r="M168" s="81">
        <v>47.572383173765353</v>
      </c>
      <c r="N168" s="81">
        <v>59.021165822370577</v>
      </c>
      <c r="O168" s="81">
        <v>49.781555446250493</v>
      </c>
      <c r="P168" s="81">
        <v>37.756730598929288</v>
      </c>
      <c r="Q168" s="81">
        <v>3.0152815154207819</v>
      </c>
      <c r="R168" s="81">
        <v>0</v>
      </c>
      <c r="S168" s="81">
        <v>2.9748325289600004</v>
      </c>
      <c r="T168" s="82"/>
      <c r="U168" s="81">
        <v>4486215</v>
      </c>
      <c r="V168" s="81">
        <v>872</v>
      </c>
      <c r="W168" s="81">
        <v>133</v>
      </c>
      <c r="X168" s="81">
        <v>9952</v>
      </c>
      <c r="Y168" s="81">
        <v>19297</v>
      </c>
      <c r="Z168" s="81">
        <v>25832</v>
      </c>
      <c r="AA168" s="81">
        <v>7630</v>
      </c>
      <c r="AB168" s="81">
        <v>42966</v>
      </c>
      <c r="AC168" s="81">
        <v>0</v>
      </c>
      <c r="AD168" s="81">
        <v>2.9748325289600004</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13.06</v>
      </c>
      <c r="BJ168" s="81">
        <v>0</v>
      </c>
      <c r="BK168" s="81">
        <v>0</v>
      </c>
      <c r="BL168" s="81">
        <v>0</v>
      </c>
      <c r="BM168" s="82"/>
      <c r="BN168" s="81">
        <v>0</v>
      </c>
      <c r="BO168" s="81">
        <v>0</v>
      </c>
      <c r="BP168" s="81">
        <v>3</v>
      </c>
      <c r="BQ168" s="81">
        <v>0</v>
      </c>
      <c r="BR168" s="81">
        <v>0</v>
      </c>
      <c r="BS168" s="81">
        <v>0</v>
      </c>
      <c r="BT168"/>
      <c r="BU168" s="80">
        <v>13.06</v>
      </c>
      <c r="BV168" s="80">
        <v>0</v>
      </c>
      <c r="BW168" s="80">
        <v>0</v>
      </c>
      <c r="BX168" s="80">
        <v>0</v>
      </c>
      <c r="BY168" s="80">
        <v>0</v>
      </c>
      <c r="BZ168" s="80">
        <v>0</v>
      </c>
      <c r="CA168" s="80">
        <v>0</v>
      </c>
      <c r="CB168" s="80">
        <v>0</v>
      </c>
      <c r="CC168" s="80">
        <v>0</v>
      </c>
    </row>
    <row r="169" spans="1:81">
      <c r="A169" s="80" t="s">
        <v>2037</v>
      </c>
      <c r="B169" s="80">
        <v>281</v>
      </c>
      <c r="C169" s="80">
        <v>9</v>
      </c>
      <c r="D169" s="80">
        <v>17</v>
      </c>
      <c r="E169" s="80">
        <v>2012</v>
      </c>
      <c r="F169" s="80" t="s">
        <v>88</v>
      </c>
      <c r="G169" s="80" t="s">
        <v>2028</v>
      </c>
      <c r="H169" s="80" t="s">
        <v>2029</v>
      </c>
      <c r="I169" s="177"/>
      <c r="J169" s="81">
        <v>119.25818801918074</v>
      </c>
      <c r="K169" s="81">
        <v>2.0527403187178002</v>
      </c>
      <c r="L169" s="81">
        <v>6.1365173526901478</v>
      </c>
      <c r="M169" s="81">
        <v>52.776339604662027</v>
      </c>
      <c r="N169" s="81">
        <v>68.664816985729672</v>
      </c>
      <c r="O169" s="81">
        <v>49.603954620343984</v>
      </c>
      <c r="P169" s="81">
        <v>37.439054709719329</v>
      </c>
      <c r="Q169" s="81">
        <v>3.2362303288150973</v>
      </c>
      <c r="R169" s="81">
        <v>0</v>
      </c>
      <c r="S169" s="81">
        <v>2.6918470802600001</v>
      </c>
      <c r="T169" s="82"/>
      <c r="U169" s="81">
        <v>4516418</v>
      </c>
      <c r="V169" s="81">
        <v>872</v>
      </c>
      <c r="W169" s="81">
        <v>133</v>
      </c>
      <c r="X169" s="81">
        <v>9952</v>
      </c>
      <c r="Y169" s="81">
        <v>19423</v>
      </c>
      <c r="Z169" s="81">
        <v>25944</v>
      </c>
      <c r="AA169" s="81">
        <v>7523</v>
      </c>
      <c r="AB169" s="81">
        <v>42444</v>
      </c>
      <c r="AC169" s="81">
        <v>0</v>
      </c>
      <c r="AD169" s="81">
        <v>2.6918470802600001</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14.978</v>
      </c>
      <c r="BJ169" s="81">
        <v>0</v>
      </c>
      <c r="BK169" s="81">
        <v>0</v>
      </c>
      <c r="BL169" s="81">
        <v>0</v>
      </c>
      <c r="BM169" s="82"/>
      <c r="BN169" s="81">
        <v>0</v>
      </c>
      <c r="BO169" s="81">
        <v>0</v>
      </c>
      <c r="BP169" s="81">
        <v>3</v>
      </c>
      <c r="BQ169" s="81">
        <v>0</v>
      </c>
      <c r="BR169" s="81">
        <v>0</v>
      </c>
      <c r="BS169" s="81">
        <v>0</v>
      </c>
      <c r="BT169"/>
      <c r="BU169" s="80">
        <v>14.978</v>
      </c>
      <c r="BV169" s="80">
        <v>0</v>
      </c>
      <c r="BW169" s="80">
        <v>0</v>
      </c>
      <c r="BX169" s="80">
        <v>0</v>
      </c>
      <c r="BY169" s="80">
        <v>0</v>
      </c>
      <c r="BZ169" s="80">
        <v>0</v>
      </c>
      <c r="CA169" s="80">
        <v>0</v>
      </c>
      <c r="CB169" s="80">
        <v>0</v>
      </c>
      <c r="CC169" s="80">
        <v>0</v>
      </c>
    </row>
    <row r="170" spans="1:81">
      <c r="A170" s="80" t="s">
        <v>2038</v>
      </c>
      <c r="B170" s="80">
        <v>282</v>
      </c>
      <c r="C170" s="80">
        <v>10</v>
      </c>
      <c r="D170" s="80">
        <v>17</v>
      </c>
      <c r="E170" s="80">
        <v>2013</v>
      </c>
      <c r="F170" s="80" t="s">
        <v>89</v>
      </c>
      <c r="G170" s="80" t="s">
        <v>2028</v>
      </c>
      <c r="H170" s="80" t="s">
        <v>2029</v>
      </c>
      <c r="I170" s="177"/>
      <c r="J170" s="81">
        <v>123.66655189404639</v>
      </c>
      <c r="K170" s="81">
        <v>1.7095745842659285</v>
      </c>
      <c r="L170" s="81">
        <v>5.8971440102804147</v>
      </c>
      <c r="M170" s="81">
        <v>52.287970435998247</v>
      </c>
      <c r="N170" s="81">
        <v>64.928628262326299</v>
      </c>
      <c r="O170" s="81">
        <v>47.796858379997524</v>
      </c>
      <c r="P170" s="81">
        <v>37.055607853551948</v>
      </c>
      <c r="Q170" s="81">
        <v>3.2488837002793196</v>
      </c>
      <c r="R170" s="81">
        <v>0</v>
      </c>
      <c r="S170" s="81">
        <v>2.7507452182000001</v>
      </c>
      <c r="T170" s="82"/>
      <c r="U170" s="81">
        <v>4704175</v>
      </c>
      <c r="V170" s="81">
        <v>872</v>
      </c>
      <c r="W170" s="81">
        <v>133</v>
      </c>
      <c r="X170" s="81">
        <v>9952</v>
      </c>
      <c r="Y170" s="81">
        <v>19273</v>
      </c>
      <c r="Z170" s="81">
        <v>26115</v>
      </c>
      <c r="AA170" s="81">
        <v>7418</v>
      </c>
      <c r="AB170" s="81">
        <v>41999</v>
      </c>
      <c r="AC170" s="81">
        <v>0</v>
      </c>
      <c r="AD170" s="81">
        <v>2.7507452182000001</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17.571999999999999</v>
      </c>
      <c r="BJ170" s="81">
        <v>0</v>
      </c>
      <c r="BK170" s="81">
        <v>0</v>
      </c>
      <c r="BL170" s="81">
        <v>0</v>
      </c>
      <c r="BM170" s="82"/>
      <c r="BN170" s="81">
        <v>0</v>
      </c>
      <c r="BO170" s="81">
        <v>0</v>
      </c>
      <c r="BP170" s="81">
        <v>3</v>
      </c>
      <c r="BQ170" s="81">
        <v>0</v>
      </c>
      <c r="BR170" s="81">
        <v>0</v>
      </c>
      <c r="BS170" s="81">
        <v>0</v>
      </c>
      <c r="BT170"/>
      <c r="BU170" s="80">
        <v>17.571999999999999</v>
      </c>
      <c r="BV170" s="80">
        <v>0</v>
      </c>
      <c r="BW170" s="80">
        <v>0</v>
      </c>
      <c r="BX170" s="80">
        <v>0</v>
      </c>
      <c r="BY170" s="80">
        <v>0</v>
      </c>
      <c r="BZ170" s="80">
        <v>0</v>
      </c>
      <c r="CA170" s="80">
        <v>0</v>
      </c>
      <c r="CB170" s="80">
        <v>0</v>
      </c>
      <c r="CC170" s="80">
        <v>0</v>
      </c>
    </row>
    <row r="171" spans="1:81">
      <c r="A171" s="80" t="s">
        <v>2039</v>
      </c>
      <c r="B171" s="80">
        <v>283</v>
      </c>
      <c r="C171" s="80">
        <v>11</v>
      </c>
      <c r="D171" s="80">
        <v>17</v>
      </c>
      <c r="E171" s="80">
        <v>2014</v>
      </c>
      <c r="F171" s="80" t="s">
        <v>90</v>
      </c>
      <c r="G171" s="80" t="s">
        <v>2028</v>
      </c>
      <c r="H171" s="80" t="s">
        <v>2029</v>
      </c>
      <c r="I171" s="177"/>
      <c r="J171" s="81">
        <v>131.75873793027873</v>
      </c>
      <c r="K171" s="81">
        <v>2.0553070412127989</v>
      </c>
      <c r="L171" s="81">
        <v>4.5325093759111565</v>
      </c>
      <c r="M171" s="81">
        <v>48.87598728385624</v>
      </c>
      <c r="N171" s="81">
        <v>56.439302357490732</v>
      </c>
      <c r="O171" s="81">
        <v>45.444585343207535</v>
      </c>
      <c r="P171" s="81">
        <v>36.781352129805398</v>
      </c>
      <c r="Q171" s="81">
        <v>3.0654260068963235</v>
      </c>
      <c r="R171" s="81">
        <v>0</v>
      </c>
      <c r="S171" s="81">
        <v>3.0839395860000005</v>
      </c>
      <c r="T171" s="82"/>
      <c r="U171" s="81">
        <v>5112970</v>
      </c>
      <c r="V171" s="81">
        <v>804</v>
      </c>
      <c r="W171" s="81">
        <v>104</v>
      </c>
      <c r="X171" s="81">
        <v>9510</v>
      </c>
      <c r="Y171" s="81">
        <v>19160</v>
      </c>
      <c r="Z171" s="81">
        <v>26151</v>
      </c>
      <c r="AA171" s="81">
        <v>7325</v>
      </c>
      <c r="AB171" s="81">
        <v>41302</v>
      </c>
      <c r="AC171" s="81">
        <v>0</v>
      </c>
      <c r="AD171" s="81">
        <v>3.0839395860000005</v>
      </c>
      <c r="AE171" s="82"/>
      <c r="AF171" s="81">
        <v>65806337.605255842</v>
      </c>
      <c r="AG171" s="81">
        <v>1707563.4302003169</v>
      </c>
      <c r="AH171" s="81">
        <v>986348.52669351827</v>
      </c>
      <c r="AI171" s="81">
        <v>60295325.386073761</v>
      </c>
      <c r="AJ171" s="81">
        <v>76767838.263233721</v>
      </c>
      <c r="AK171" s="81">
        <v>0</v>
      </c>
      <c r="AL171" s="81">
        <v>0</v>
      </c>
      <c r="AM171" s="81">
        <v>5670147.4153354112</v>
      </c>
      <c r="AN171" s="81">
        <v>0</v>
      </c>
      <c r="AO171" s="81">
        <v>0</v>
      </c>
      <c r="AP171" s="82"/>
      <c r="AQ171" s="81">
        <v>670</v>
      </c>
      <c r="AR171" s="81">
        <v>208</v>
      </c>
      <c r="AS171" s="81">
        <v>0</v>
      </c>
      <c r="AT171" s="81">
        <v>0</v>
      </c>
      <c r="AU171" s="81">
        <v>0</v>
      </c>
      <c r="AV171" s="81">
        <v>0</v>
      </c>
      <c r="AW171" s="81" t="s">
        <v>564</v>
      </c>
      <c r="AX171" s="82"/>
      <c r="AY171" s="81">
        <v>3006.8620000000001</v>
      </c>
      <c r="AZ171" s="81">
        <v>25295.3</v>
      </c>
      <c r="BA171" s="81">
        <v>0</v>
      </c>
      <c r="BB171" s="81">
        <v>0</v>
      </c>
      <c r="BC171" s="81">
        <v>0</v>
      </c>
      <c r="BD171" s="81">
        <v>0</v>
      </c>
      <c r="BE171" s="81" t="s">
        <v>564</v>
      </c>
      <c r="BF171" s="82"/>
      <c r="BG171" s="81">
        <v>0</v>
      </c>
      <c r="BH171" s="81">
        <v>0</v>
      </c>
      <c r="BI171" s="81">
        <v>18.334</v>
      </c>
      <c r="BJ171" s="81">
        <v>0</v>
      </c>
      <c r="BK171" s="81">
        <v>0</v>
      </c>
      <c r="BL171" s="81">
        <v>0</v>
      </c>
      <c r="BM171" s="82"/>
      <c r="BN171" s="81">
        <v>0</v>
      </c>
      <c r="BO171" s="81">
        <v>0</v>
      </c>
      <c r="BP171" s="81">
        <v>3</v>
      </c>
      <c r="BQ171" s="81">
        <v>0</v>
      </c>
      <c r="BR171" s="81">
        <v>0</v>
      </c>
      <c r="BS171" s="81">
        <v>0</v>
      </c>
      <c r="BT171"/>
      <c r="BU171" s="80">
        <v>18.334</v>
      </c>
      <c r="BV171" s="80">
        <v>0</v>
      </c>
      <c r="BW171" s="80">
        <v>0</v>
      </c>
      <c r="BX171" s="80">
        <v>0</v>
      </c>
      <c r="BY171" s="80">
        <v>0</v>
      </c>
      <c r="BZ171" s="80">
        <v>0</v>
      </c>
      <c r="CA171" s="80">
        <v>0</v>
      </c>
      <c r="CB171" s="80">
        <v>0</v>
      </c>
      <c r="CC171" s="80">
        <v>0</v>
      </c>
    </row>
    <row r="172" spans="1:81">
      <c r="A172" s="80" t="s">
        <v>2040</v>
      </c>
      <c r="B172" s="80">
        <v>284</v>
      </c>
      <c r="C172" s="80">
        <v>12</v>
      </c>
      <c r="D172" s="80">
        <v>17</v>
      </c>
      <c r="E172" s="80">
        <v>2015</v>
      </c>
      <c r="F172" s="80" t="s">
        <v>91</v>
      </c>
      <c r="G172" s="80" t="s">
        <v>2028</v>
      </c>
      <c r="H172" s="80" t="s">
        <v>2029</v>
      </c>
      <c r="I172" s="177"/>
      <c r="J172" s="81">
        <v>109.21953139801106</v>
      </c>
      <c r="K172" s="81">
        <v>1.8454257651849717</v>
      </c>
      <c r="L172" s="81">
        <v>4.5335411222152446</v>
      </c>
      <c r="M172" s="81">
        <v>46.775125885779545</v>
      </c>
      <c r="N172" s="81">
        <v>49.783404153841218</v>
      </c>
      <c r="O172" s="81">
        <v>44.845681418349287</v>
      </c>
      <c r="P172" s="81">
        <v>36.277610951730864</v>
      </c>
      <c r="Q172" s="81">
        <v>2.9466247332146618</v>
      </c>
      <c r="R172" s="81">
        <v>0</v>
      </c>
      <c r="S172" s="81">
        <v>2.0324347008000005</v>
      </c>
      <c r="T172" s="82"/>
      <c r="U172" s="81">
        <v>4838079</v>
      </c>
      <c r="V172" s="81">
        <v>804</v>
      </c>
      <c r="W172" s="81">
        <v>104</v>
      </c>
      <c r="X172" s="81">
        <v>9510</v>
      </c>
      <c r="Y172" s="81">
        <v>19067</v>
      </c>
      <c r="Z172" s="81">
        <v>26055</v>
      </c>
      <c r="AA172" s="81">
        <v>7219</v>
      </c>
      <c r="AB172" s="81">
        <v>40555</v>
      </c>
      <c r="AC172" s="81">
        <v>0</v>
      </c>
      <c r="AD172" s="81">
        <v>2.0324347008000005</v>
      </c>
      <c r="AE172" s="82"/>
      <c r="AF172" s="81">
        <v>55513590.060713179</v>
      </c>
      <c r="AG172" s="81">
        <v>1480014.5620744636</v>
      </c>
      <c r="AH172" s="81">
        <v>851517.31308309373</v>
      </c>
      <c r="AI172" s="81">
        <v>58786228.517805152</v>
      </c>
      <c r="AJ172" s="81">
        <v>74298526.868954852</v>
      </c>
      <c r="AK172" s="81">
        <v>0</v>
      </c>
      <c r="AL172" s="81">
        <v>0</v>
      </c>
      <c r="AM172" s="81">
        <v>5557892.6281734034</v>
      </c>
      <c r="AN172" s="81">
        <v>0</v>
      </c>
      <c r="AO172" s="81">
        <v>0</v>
      </c>
      <c r="AP172" s="82"/>
      <c r="AQ172" s="81">
        <v>745</v>
      </c>
      <c r="AR172" s="81">
        <v>298</v>
      </c>
      <c r="AS172" s="81">
        <v>0</v>
      </c>
      <c r="AT172" s="81">
        <v>0</v>
      </c>
      <c r="AU172" s="81">
        <v>0</v>
      </c>
      <c r="AV172" s="81">
        <v>0</v>
      </c>
      <c r="AW172" s="81" t="s">
        <v>564</v>
      </c>
      <c r="AX172" s="82"/>
      <c r="AY172" s="81">
        <v>3467.6620000000003</v>
      </c>
      <c r="AZ172" s="81">
        <v>59086.7</v>
      </c>
      <c r="BA172" s="81">
        <v>0</v>
      </c>
      <c r="BB172" s="81">
        <v>0</v>
      </c>
      <c r="BC172" s="81">
        <v>0</v>
      </c>
      <c r="BD172" s="81">
        <v>0</v>
      </c>
      <c r="BE172" s="81" t="s">
        <v>564</v>
      </c>
      <c r="BF172" s="82"/>
      <c r="BG172" s="81">
        <v>0</v>
      </c>
      <c r="BH172" s="81">
        <v>0</v>
      </c>
      <c r="BI172" s="81">
        <v>14.324999999999999</v>
      </c>
      <c r="BJ172" s="81">
        <v>0</v>
      </c>
      <c r="BK172" s="81">
        <v>0</v>
      </c>
      <c r="BL172" s="81">
        <v>0</v>
      </c>
      <c r="BM172" s="82"/>
      <c r="BN172" s="81">
        <v>0</v>
      </c>
      <c r="BO172" s="81">
        <v>0</v>
      </c>
      <c r="BP172" s="81">
        <v>2</v>
      </c>
      <c r="BQ172" s="81">
        <v>0</v>
      </c>
      <c r="BR172" s="81">
        <v>0</v>
      </c>
      <c r="BS172" s="81">
        <v>0</v>
      </c>
      <c r="BT172"/>
      <c r="BU172" s="80">
        <v>14.324999999999999</v>
      </c>
      <c r="BV172" s="80">
        <v>0</v>
      </c>
      <c r="BW172" s="80">
        <v>0</v>
      </c>
      <c r="BX172" s="80">
        <v>0</v>
      </c>
      <c r="BY172" s="80">
        <v>0</v>
      </c>
      <c r="BZ172" s="80">
        <v>0</v>
      </c>
      <c r="CA172" s="80">
        <v>0</v>
      </c>
      <c r="CB172" s="80">
        <v>0</v>
      </c>
      <c r="CC172" s="80">
        <v>0</v>
      </c>
    </row>
    <row r="173" spans="1:81">
      <c r="A173" s="80" t="s">
        <v>2041</v>
      </c>
      <c r="B173" s="80">
        <v>285</v>
      </c>
      <c r="C173" s="80">
        <v>13</v>
      </c>
      <c r="D173" s="80">
        <v>17</v>
      </c>
      <c r="E173" s="80">
        <v>2016</v>
      </c>
      <c r="F173" s="80" t="s">
        <v>92</v>
      </c>
      <c r="G173" s="80" t="s">
        <v>2028</v>
      </c>
      <c r="H173" s="80" t="s">
        <v>2029</v>
      </c>
      <c r="I173" s="177"/>
      <c r="J173" s="81">
        <v>89.033723470675341</v>
      </c>
      <c r="K173" s="81">
        <v>1.7950799216035735</v>
      </c>
      <c r="L173" s="81">
        <v>4.2798657807035365</v>
      </c>
      <c r="M173" s="81">
        <v>38.038721051298921</v>
      </c>
      <c r="N173" s="81">
        <v>49.152841940016152</v>
      </c>
      <c r="O173" s="81">
        <v>44.365711357274243</v>
      </c>
      <c r="P173" s="81">
        <v>34.70585077499571</v>
      </c>
      <c r="Q173" s="81">
        <v>2.8072699469501599</v>
      </c>
      <c r="R173" s="81">
        <v>0</v>
      </c>
      <c r="S173" s="81">
        <v>2.9095611648099999</v>
      </c>
      <c r="T173" s="82"/>
      <c r="U173" s="81">
        <v>4171541</v>
      </c>
      <c r="V173" s="81">
        <v>804</v>
      </c>
      <c r="W173" s="81">
        <v>104</v>
      </c>
      <c r="X173" s="81">
        <v>9510</v>
      </c>
      <c r="Y173" s="81">
        <v>18932</v>
      </c>
      <c r="Z173" s="81">
        <v>26093</v>
      </c>
      <c r="AA173" s="81">
        <v>7143</v>
      </c>
      <c r="AB173" s="81">
        <v>39745</v>
      </c>
      <c r="AC173" s="81">
        <v>0</v>
      </c>
      <c r="AD173" s="81">
        <v>2.9095611648099999</v>
      </c>
      <c r="AE173" s="82"/>
      <c r="AF173" s="81">
        <v>46633815.309160739</v>
      </c>
      <c r="AG173" s="81">
        <v>1491328.133876537</v>
      </c>
      <c r="AH173" s="81">
        <v>631558.7402522217</v>
      </c>
      <c r="AI173" s="81">
        <v>61121973.41967281</v>
      </c>
      <c r="AJ173" s="81">
        <v>79695668.069055855</v>
      </c>
      <c r="AK173" s="81">
        <v>0</v>
      </c>
      <c r="AL173" s="81">
        <v>0</v>
      </c>
      <c r="AM173" s="81">
        <v>5451117.2216056911</v>
      </c>
      <c r="AN173" s="81">
        <v>0</v>
      </c>
      <c r="AO173" s="81">
        <v>0</v>
      </c>
      <c r="AP173" s="82"/>
      <c r="AQ173" s="81">
        <v>794</v>
      </c>
      <c r="AR173" s="81">
        <v>311</v>
      </c>
      <c r="AS173" s="81">
        <v>0</v>
      </c>
      <c r="AT173" s="81">
        <v>0</v>
      </c>
      <c r="AU173" s="81">
        <v>0</v>
      </c>
      <c r="AV173" s="81">
        <v>0</v>
      </c>
      <c r="AW173" s="81" t="s">
        <v>564</v>
      </c>
      <c r="AX173" s="82"/>
      <c r="AY173" s="81">
        <v>3721.8420000000001</v>
      </c>
      <c r="AZ173" s="81">
        <v>62845.7</v>
      </c>
      <c r="BA173" s="81">
        <v>0</v>
      </c>
      <c r="BB173" s="81">
        <v>0</v>
      </c>
      <c r="BC173" s="81">
        <v>0</v>
      </c>
      <c r="BD173" s="81">
        <v>0</v>
      </c>
      <c r="BE173" s="81" t="s">
        <v>564</v>
      </c>
      <c r="BF173" s="82"/>
      <c r="BG173" s="81">
        <v>0</v>
      </c>
      <c r="BH173" s="81">
        <v>0</v>
      </c>
      <c r="BI173" s="81">
        <v>15.725</v>
      </c>
      <c r="BJ173" s="81">
        <v>0</v>
      </c>
      <c r="BK173" s="81">
        <v>0</v>
      </c>
      <c r="BL173" s="81">
        <v>0</v>
      </c>
      <c r="BM173" s="82"/>
      <c r="BN173" s="81">
        <v>0</v>
      </c>
      <c r="BO173" s="81">
        <v>0</v>
      </c>
      <c r="BP173" s="81">
        <v>3</v>
      </c>
      <c r="BQ173" s="81">
        <v>0</v>
      </c>
      <c r="BR173" s="81">
        <v>0</v>
      </c>
      <c r="BS173" s="81">
        <v>0</v>
      </c>
      <c r="BT173"/>
      <c r="BU173" s="80">
        <v>15.725</v>
      </c>
      <c r="BV173" s="80">
        <v>0</v>
      </c>
      <c r="BW173" s="80">
        <v>0</v>
      </c>
      <c r="BX173" s="80">
        <v>0</v>
      </c>
      <c r="BY173" s="80">
        <v>0</v>
      </c>
      <c r="BZ173" s="80">
        <v>0</v>
      </c>
      <c r="CA173" s="80">
        <v>0</v>
      </c>
      <c r="CB173" s="80">
        <v>0</v>
      </c>
      <c r="CC173" s="80">
        <v>0</v>
      </c>
    </row>
    <row r="174" spans="1:81">
      <c r="A174" s="80" t="s">
        <v>2042</v>
      </c>
      <c r="B174" s="80">
        <v>286</v>
      </c>
      <c r="C174" s="80">
        <v>14</v>
      </c>
      <c r="D174" s="80">
        <v>17</v>
      </c>
      <c r="E174" s="80">
        <v>2017</v>
      </c>
      <c r="F174" s="80" t="s">
        <v>71</v>
      </c>
      <c r="G174" s="80" t="s">
        <v>2028</v>
      </c>
      <c r="H174" s="80" t="s">
        <v>2029</v>
      </c>
      <c r="I174" s="177"/>
      <c r="J174" s="81">
        <v>97.432244760782268</v>
      </c>
      <c r="K174" s="81">
        <v>1.8443089269449948</v>
      </c>
      <c r="L174" s="81">
        <v>4.2453030500498814</v>
      </c>
      <c r="M174" s="81">
        <v>35.416518021752317</v>
      </c>
      <c r="N174" s="81">
        <v>45.26202361631286</v>
      </c>
      <c r="O174" s="81">
        <v>43.235339741012773</v>
      </c>
      <c r="P174" s="81">
        <v>34.268744138395761</v>
      </c>
      <c r="Q174" s="81">
        <v>2.675814912371723</v>
      </c>
      <c r="R174" s="81">
        <v>0</v>
      </c>
      <c r="S174" s="81">
        <v>3.2168087638399996</v>
      </c>
      <c r="T174" s="82"/>
      <c r="U174" s="81">
        <v>4909738</v>
      </c>
      <c r="V174" s="81">
        <v>804</v>
      </c>
      <c r="W174" s="81">
        <v>104</v>
      </c>
      <c r="X174" s="81">
        <v>9510</v>
      </c>
      <c r="Y174" s="81">
        <v>18836</v>
      </c>
      <c r="Z174" s="81">
        <v>25850</v>
      </c>
      <c r="AA174" s="81">
        <v>7098</v>
      </c>
      <c r="AB174" s="81">
        <v>39177</v>
      </c>
      <c r="AC174" s="81">
        <v>0</v>
      </c>
      <c r="AD174" s="81">
        <v>3.21680876384</v>
      </c>
      <c r="AE174" s="82"/>
      <c r="AF174" s="81">
        <v>52268947.100028023</v>
      </c>
      <c r="AG174" s="81">
        <v>1509734.8552286429</v>
      </c>
      <c r="AH174" s="81">
        <v>847496.33452165127</v>
      </c>
      <c r="AI174" s="81">
        <v>58074779.647160642</v>
      </c>
      <c r="AJ174" s="81">
        <v>78943175.923456386</v>
      </c>
      <c r="AK174" s="81">
        <v>0</v>
      </c>
      <c r="AL174" s="81">
        <v>0</v>
      </c>
      <c r="AM174" s="81">
        <v>5381622.3429867849</v>
      </c>
      <c r="AN174" s="81">
        <v>0</v>
      </c>
      <c r="AO174" s="81">
        <v>0</v>
      </c>
      <c r="AP174" s="82"/>
      <c r="AQ174" s="81">
        <v>856</v>
      </c>
      <c r="AR174" s="81">
        <v>325</v>
      </c>
      <c r="AS174" s="81">
        <v>0</v>
      </c>
      <c r="AT174" s="81">
        <v>0</v>
      </c>
      <c r="AU174" s="81">
        <v>0</v>
      </c>
      <c r="AV174" s="81">
        <v>0</v>
      </c>
      <c r="AW174" s="81" t="s">
        <v>564</v>
      </c>
      <c r="AX174" s="82"/>
      <c r="AY174" s="81">
        <v>4122.8319999999994</v>
      </c>
      <c r="AZ174" s="81">
        <v>72303.8</v>
      </c>
      <c r="BA174" s="81">
        <v>0</v>
      </c>
      <c r="BB174" s="81">
        <v>0</v>
      </c>
      <c r="BC174" s="81">
        <v>0</v>
      </c>
      <c r="BD174" s="81">
        <v>0</v>
      </c>
      <c r="BE174" s="81" t="s">
        <v>564</v>
      </c>
      <c r="BF174" s="82"/>
      <c r="BG174" s="81">
        <v>0</v>
      </c>
      <c r="BH174" s="81">
        <v>0</v>
      </c>
      <c r="BI174" s="81">
        <v>14.266999999999999</v>
      </c>
      <c r="BJ174" s="81">
        <v>0</v>
      </c>
      <c r="BK174" s="81">
        <v>0</v>
      </c>
      <c r="BL174" s="81">
        <v>0</v>
      </c>
      <c r="BM174" s="82"/>
      <c r="BN174" s="81">
        <v>0</v>
      </c>
      <c r="BO174" s="81">
        <v>0</v>
      </c>
      <c r="BP174" s="81">
        <v>3</v>
      </c>
      <c r="BQ174" s="81">
        <v>0</v>
      </c>
      <c r="BR174" s="81">
        <v>0</v>
      </c>
      <c r="BS174" s="81">
        <v>0</v>
      </c>
      <c r="BT174"/>
      <c r="BU174" s="80">
        <v>14.266999999999999</v>
      </c>
      <c r="BV174" s="80">
        <v>0</v>
      </c>
      <c r="BW174" s="80">
        <v>0</v>
      </c>
      <c r="BX174" s="80">
        <v>0</v>
      </c>
      <c r="BY174" s="80">
        <v>0</v>
      </c>
      <c r="BZ174" s="80">
        <v>0</v>
      </c>
      <c r="CA174" s="80">
        <v>0</v>
      </c>
      <c r="CB174" s="80">
        <v>0</v>
      </c>
      <c r="CC174" s="80">
        <v>0</v>
      </c>
    </row>
    <row r="175" spans="1:81">
      <c r="A175" s="80" t="s">
        <v>2043</v>
      </c>
      <c r="B175" s="80">
        <v>287</v>
      </c>
      <c r="C175" s="80">
        <v>15</v>
      </c>
      <c r="D175" s="80">
        <v>17</v>
      </c>
      <c r="E175" s="80">
        <v>2018</v>
      </c>
      <c r="F175" s="80" t="s">
        <v>93</v>
      </c>
      <c r="G175" s="80" t="s">
        <v>2028</v>
      </c>
      <c r="H175" s="80" t="s">
        <v>2029</v>
      </c>
      <c r="I175" s="177"/>
      <c r="J175" s="81">
        <v>92.955548207693852</v>
      </c>
      <c r="K175" s="81">
        <v>1.5564113183026278</v>
      </c>
      <c r="L175" s="81">
        <v>3.8339870893147756</v>
      </c>
      <c r="M175" s="81">
        <v>32.313659982853572</v>
      </c>
      <c r="N175" s="81">
        <v>31.073744344420319</v>
      </c>
      <c r="O175" s="81">
        <v>42.165385678948105</v>
      </c>
      <c r="P175" s="81">
        <v>33.879826073635371</v>
      </c>
      <c r="Q175" s="81">
        <v>2.431937272278085</v>
      </c>
      <c r="R175" s="81">
        <v>0</v>
      </c>
      <c r="S175" s="81">
        <v>2.0782109765999999</v>
      </c>
      <c r="T175" s="82"/>
      <c r="U175" s="81">
        <v>5169229</v>
      </c>
      <c r="V175" s="81">
        <v>804</v>
      </c>
      <c r="W175" s="81">
        <v>104</v>
      </c>
      <c r="X175" s="81">
        <v>9510</v>
      </c>
      <c r="Y175" s="81">
        <v>18707</v>
      </c>
      <c r="Z175" s="81">
        <v>25693</v>
      </c>
      <c r="AA175" s="81">
        <v>7088</v>
      </c>
      <c r="AB175" s="81">
        <v>38371</v>
      </c>
      <c r="AC175" s="81">
        <v>0</v>
      </c>
      <c r="AD175" s="81">
        <v>2.0782109765999999</v>
      </c>
      <c r="AE175" s="82"/>
      <c r="AF175" s="81">
        <v>50499939.810808092</v>
      </c>
      <c r="AG175" s="81">
        <v>1365736.6720539529</v>
      </c>
      <c r="AH175" s="81">
        <v>804901.52210487856</v>
      </c>
      <c r="AI175" s="81">
        <v>55779095.409320429</v>
      </c>
      <c r="AJ175" s="81">
        <v>66189256.09510608</v>
      </c>
      <c r="AK175" s="81">
        <v>0</v>
      </c>
      <c r="AL175" s="81">
        <v>0</v>
      </c>
      <c r="AM175" s="81">
        <v>5281810.7691166792</v>
      </c>
      <c r="AN175" s="81">
        <v>0</v>
      </c>
      <c r="AO175" s="81">
        <v>0</v>
      </c>
      <c r="AP175" s="82"/>
      <c r="AQ175" s="81">
        <v>892</v>
      </c>
      <c r="AR175" s="81">
        <v>340</v>
      </c>
      <c r="AS175" s="81">
        <v>0</v>
      </c>
      <c r="AT175" s="81">
        <v>0</v>
      </c>
      <c r="AU175" s="81">
        <v>0</v>
      </c>
      <c r="AV175" s="81">
        <v>0</v>
      </c>
      <c r="AW175" s="81" t="s">
        <v>564</v>
      </c>
      <c r="AX175" s="82"/>
      <c r="AY175" s="81">
        <v>4325.5119999999997</v>
      </c>
      <c r="AZ175" s="81">
        <v>73847</v>
      </c>
      <c r="BA175" s="81">
        <v>0</v>
      </c>
      <c r="BB175" s="81">
        <v>0</v>
      </c>
      <c r="BC175" s="81">
        <v>0</v>
      </c>
      <c r="BD175" s="81">
        <v>0</v>
      </c>
      <c r="BE175" s="81" t="s">
        <v>564</v>
      </c>
      <c r="BF175" s="82"/>
      <c r="BG175" s="81">
        <v>0</v>
      </c>
      <c r="BH175" s="81">
        <v>0</v>
      </c>
      <c r="BI175" s="81">
        <v>13.952999999999999</v>
      </c>
      <c r="BJ175" s="81">
        <v>0</v>
      </c>
      <c r="BK175" s="81">
        <v>0</v>
      </c>
      <c r="BL175" s="81">
        <v>0</v>
      </c>
      <c r="BM175" s="82"/>
      <c r="BN175" s="81">
        <v>0</v>
      </c>
      <c r="BO175" s="81">
        <v>0</v>
      </c>
      <c r="BP175" s="81">
        <v>3</v>
      </c>
      <c r="BQ175" s="81">
        <v>0</v>
      </c>
      <c r="BR175" s="81">
        <v>0</v>
      </c>
      <c r="BS175" s="81">
        <v>0</v>
      </c>
      <c r="BT175"/>
      <c r="BU175" s="80">
        <v>13.952999999999999</v>
      </c>
      <c r="BV175" s="80">
        <v>0</v>
      </c>
      <c r="BW175" s="80">
        <v>0</v>
      </c>
      <c r="BX175" s="80">
        <v>0</v>
      </c>
      <c r="BY175" s="80">
        <v>0</v>
      </c>
      <c r="BZ175" s="80">
        <v>0</v>
      </c>
      <c r="CA175" s="80">
        <v>0</v>
      </c>
      <c r="CB175" s="80">
        <v>0</v>
      </c>
      <c r="CC175" s="80">
        <v>0</v>
      </c>
    </row>
    <row r="176" spans="1:81">
      <c r="A176" s="80" t="s">
        <v>2044</v>
      </c>
      <c r="B176" s="80">
        <v>288</v>
      </c>
      <c r="C176" s="80">
        <v>16</v>
      </c>
      <c r="D176" s="80">
        <v>17</v>
      </c>
      <c r="E176" s="80">
        <v>2019</v>
      </c>
      <c r="F176" s="80" t="s">
        <v>73</v>
      </c>
      <c r="G176" s="80" t="s">
        <v>2028</v>
      </c>
      <c r="H176" s="80" t="s">
        <v>2029</v>
      </c>
      <c r="I176" s="177"/>
      <c r="J176" s="81">
        <v>96.69325043605069</v>
      </c>
      <c r="K176" s="81">
        <v>1.4788716346159416</v>
      </c>
      <c r="L176" s="81">
        <v>3.8988678819738491</v>
      </c>
      <c r="M176" s="81">
        <v>33.934320310556231</v>
      </c>
      <c r="N176" s="81">
        <v>30.323222846564661</v>
      </c>
      <c r="O176" s="81">
        <v>40.778283998913743</v>
      </c>
      <c r="P176" s="81">
        <v>33.417736507797649</v>
      </c>
      <c r="Q176" s="81">
        <v>2.3234593580976473</v>
      </c>
      <c r="R176" s="81">
        <v>0</v>
      </c>
      <c r="S176" s="81">
        <v>0</v>
      </c>
      <c r="T176" s="82"/>
      <c r="U176" s="81">
        <v>5365823</v>
      </c>
      <c r="V176" s="81">
        <v>804</v>
      </c>
      <c r="W176" s="81">
        <v>104</v>
      </c>
      <c r="X176" s="81">
        <v>9510</v>
      </c>
      <c r="Y176" s="81">
        <v>18600</v>
      </c>
      <c r="Z176" s="81">
        <v>25530</v>
      </c>
      <c r="AA176" s="81">
        <v>6939</v>
      </c>
      <c r="AB176" s="81">
        <v>37652</v>
      </c>
      <c r="AC176" s="81">
        <v>0</v>
      </c>
      <c r="AD176" s="81">
        <v>0</v>
      </c>
      <c r="AE176" s="82"/>
      <c r="AF176" s="81">
        <v>53655926.383916453</v>
      </c>
      <c r="AG176" s="81">
        <v>1323563.0004356829</v>
      </c>
      <c r="AH176" s="81">
        <v>855362.74717673671</v>
      </c>
      <c r="AI176" s="81">
        <v>57029560.086091921</v>
      </c>
      <c r="AJ176" s="81">
        <v>60299096.916580059</v>
      </c>
      <c r="AK176" s="81">
        <v>0</v>
      </c>
      <c r="AL176" s="81">
        <v>0</v>
      </c>
      <c r="AM176" s="81">
        <v>5127918.9558957545</v>
      </c>
      <c r="AN176" s="81">
        <v>0</v>
      </c>
      <c r="AO176" s="81">
        <v>0</v>
      </c>
      <c r="AP176" s="82"/>
      <c r="AQ176" s="81">
        <v>957</v>
      </c>
      <c r="AR176" s="81">
        <v>364</v>
      </c>
      <c r="AS176" s="81">
        <v>0</v>
      </c>
      <c r="AT176" s="81">
        <v>0</v>
      </c>
      <c r="AU176" s="81">
        <v>0</v>
      </c>
      <c r="AV176" s="81">
        <v>0</v>
      </c>
      <c r="AW176" s="81" t="s">
        <v>564</v>
      </c>
      <c r="AX176" s="82"/>
      <c r="AY176" s="81">
        <v>4681.5220000000008</v>
      </c>
      <c r="AZ176" s="81">
        <v>96990.5</v>
      </c>
      <c r="BA176" s="81">
        <v>0</v>
      </c>
      <c r="BB176" s="81">
        <v>0</v>
      </c>
      <c r="BC176" s="81">
        <v>0</v>
      </c>
      <c r="BD176" s="81">
        <v>0</v>
      </c>
      <c r="BE176" s="81" t="s">
        <v>564</v>
      </c>
      <c r="BF176" s="82"/>
      <c r="BG176" s="81">
        <v>0</v>
      </c>
      <c r="BH176" s="81">
        <v>0</v>
      </c>
      <c r="BI176" s="81">
        <v>10.785</v>
      </c>
      <c r="BJ176" s="81">
        <v>0</v>
      </c>
      <c r="BK176" s="81">
        <v>0</v>
      </c>
      <c r="BL176" s="81">
        <v>0</v>
      </c>
      <c r="BM176" s="82"/>
      <c r="BN176" s="81">
        <v>0</v>
      </c>
      <c r="BO176" s="81">
        <v>0</v>
      </c>
      <c r="BP176" s="81">
        <v>3</v>
      </c>
      <c r="BQ176" s="81">
        <v>0</v>
      </c>
      <c r="BR176" s="81">
        <v>0</v>
      </c>
      <c r="BS176" s="81">
        <v>0</v>
      </c>
      <c r="BT176"/>
      <c r="BU176" s="80">
        <v>10.785</v>
      </c>
      <c r="BV176" s="80">
        <v>0</v>
      </c>
      <c r="BW176" s="80">
        <v>0</v>
      </c>
      <c r="BX176" s="80">
        <v>0</v>
      </c>
      <c r="BY176" s="80">
        <v>0</v>
      </c>
      <c r="BZ176" s="80">
        <v>0</v>
      </c>
      <c r="CA176" s="80">
        <v>0</v>
      </c>
      <c r="CB176" s="80">
        <v>0</v>
      </c>
      <c r="CC176" s="80">
        <v>0</v>
      </c>
    </row>
    <row r="177" spans="1:81">
      <c r="A177" s="80" t="s">
        <v>2045</v>
      </c>
      <c r="B177" s="80">
        <v>289</v>
      </c>
      <c r="C177" s="80">
        <v>17</v>
      </c>
      <c r="D177" s="80">
        <v>17</v>
      </c>
      <c r="E177" s="80">
        <v>2020</v>
      </c>
      <c r="F177" s="80" t="s">
        <v>218</v>
      </c>
      <c r="G177" s="80" t="s">
        <v>2028</v>
      </c>
      <c r="H177" s="80" t="s">
        <v>2029</v>
      </c>
      <c r="I177" s="177"/>
      <c r="J177" s="81">
        <v>86.209765404287864</v>
      </c>
      <c r="K177" s="81">
        <v>1.2562564612784528</v>
      </c>
      <c r="L177" s="81">
        <v>3.4304344058165603</v>
      </c>
      <c r="M177" s="81">
        <v>29.399616614746332</v>
      </c>
      <c r="N177" s="81">
        <v>34.861438026454131</v>
      </c>
      <c r="O177" s="81">
        <v>35.635184335901833</v>
      </c>
      <c r="P177" s="81">
        <v>31.099023567239069</v>
      </c>
      <c r="Q177" s="81">
        <v>2.1784533176945091</v>
      </c>
      <c r="R177" s="81">
        <v>0</v>
      </c>
      <c r="S177" s="81">
        <v>4.3991045063284737</v>
      </c>
      <c r="T177" s="82"/>
      <c r="U177" s="81">
        <v>4866674</v>
      </c>
      <c r="V177" s="81">
        <v>675</v>
      </c>
      <c r="W177" s="81">
        <v>121</v>
      </c>
      <c r="X177" s="81">
        <v>8676</v>
      </c>
      <c r="Y177" s="81">
        <v>18435</v>
      </c>
      <c r="Z177" s="81">
        <v>25464</v>
      </c>
      <c r="AA177" s="81">
        <v>7016</v>
      </c>
      <c r="AB177" s="81">
        <v>36946</v>
      </c>
      <c r="AC177" s="81">
        <v>0</v>
      </c>
      <c r="AD177" s="81">
        <v>4.3991045063284737</v>
      </c>
      <c r="AE177" s="82"/>
      <c r="AF177" s="81">
        <v>49485014.315977037</v>
      </c>
      <c r="AG177" s="81">
        <v>1014424.1984603015</v>
      </c>
      <c r="AH177" s="81">
        <v>780603.7831499998</v>
      </c>
      <c r="AI177" s="81">
        <v>48959971.963869922</v>
      </c>
      <c r="AJ177" s="81">
        <v>67438743.272014081</v>
      </c>
      <c r="AK177" s="81"/>
      <c r="AL177" s="81"/>
      <c r="AM177" s="81">
        <v>4821863.4786213711</v>
      </c>
      <c r="AN177" s="81"/>
      <c r="AO177" s="81"/>
      <c r="AP177" s="82"/>
      <c r="AQ177" s="81">
        <v>991</v>
      </c>
      <c r="AR177" s="81">
        <v>375</v>
      </c>
      <c r="AS177" s="81">
        <v>0</v>
      </c>
      <c r="AT177" s="81">
        <v>0</v>
      </c>
      <c r="AU177" s="81">
        <v>0</v>
      </c>
      <c r="AV177" s="81">
        <v>0</v>
      </c>
      <c r="AW177" s="81">
        <v>0</v>
      </c>
      <c r="AX177" s="82"/>
      <c r="AY177" s="81">
        <v>4894.0020000000022</v>
      </c>
      <c r="AZ177" s="81">
        <v>106894.1999999999</v>
      </c>
      <c r="BA177" s="81">
        <v>0</v>
      </c>
      <c r="BB177" s="81">
        <v>0</v>
      </c>
      <c r="BC177" s="81">
        <v>0</v>
      </c>
      <c r="BD177" s="81">
        <v>0</v>
      </c>
      <c r="BE177" s="81">
        <v>0</v>
      </c>
      <c r="BF177" s="82"/>
      <c r="BG177" s="81">
        <v>0</v>
      </c>
      <c r="BH177" s="81">
        <v>0</v>
      </c>
      <c r="BI177" s="81">
        <v>9.77</v>
      </c>
      <c r="BJ177" s="81">
        <v>0</v>
      </c>
      <c r="BK177" s="81">
        <v>0</v>
      </c>
      <c r="BL177" s="81">
        <v>0</v>
      </c>
      <c r="BM177" s="82"/>
      <c r="BN177" s="81">
        <v>0</v>
      </c>
      <c r="BO177" s="81">
        <v>0</v>
      </c>
      <c r="BP177" s="81">
        <v>3</v>
      </c>
      <c r="BQ177" s="81">
        <v>0</v>
      </c>
      <c r="BR177" s="81">
        <v>0</v>
      </c>
      <c r="BS177" s="81">
        <v>0</v>
      </c>
      <c r="BT177"/>
      <c r="BU177" s="80">
        <v>9.77</v>
      </c>
      <c r="BV177" s="80">
        <v>0</v>
      </c>
      <c r="BW177" s="80">
        <v>0</v>
      </c>
      <c r="BX177" s="80">
        <v>0</v>
      </c>
      <c r="BY177" s="80">
        <v>0</v>
      </c>
      <c r="BZ177" s="80">
        <v>0</v>
      </c>
      <c r="CA177" s="80">
        <v>0</v>
      </c>
      <c r="CB177" s="80">
        <v>0</v>
      </c>
      <c r="CC177" s="80">
        <v>0</v>
      </c>
    </row>
    <row r="178" spans="1:81">
      <c r="A178" s="80" t="s">
        <v>2046</v>
      </c>
      <c r="B178" s="80">
        <v>289</v>
      </c>
      <c r="C178" s="80">
        <v>18</v>
      </c>
      <c r="D178" s="80">
        <v>17</v>
      </c>
      <c r="E178" s="80">
        <v>2021</v>
      </c>
      <c r="F178" s="80" t="s">
        <v>75</v>
      </c>
      <c r="G178" s="174" t="s">
        <v>2028</v>
      </c>
      <c r="H178" s="80" t="s">
        <v>2029</v>
      </c>
      <c r="I178" s="177"/>
      <c r="J178" s="81">
        <v>79.336840461952761</v>
      </c>
      <c r="K178" s="81">
        <v>1.3578227276364376</v>
      </c>
      <c r="L178" s="81">
        <v>3.1171019908919182</v>
      </c>
      <c r="M178" s="81">
        <v>26.911436072396793</v>
      </c>
      <c r="N178" s="81">
        <v>31.229725091442933</v>
      </c>
      <c r="O178" s="81">
        <v>34.157981883836008</v>
      </c>
      <c r="P178" s="81">
        <v>31.739773419964042</v>
      </c>
      <c r="Q178" s="81">
        <v>2.1643187495900711</v>
      </c>
      <c r="R178" s="81">
        <v>0</v>
      </c>
      <c r="S178" s="81">
        <v>7.6978385979079684</v>
      </c>
      <c r="T178" s="82"/>
      <c r="U178" s="81">
        <v>4882743</v>
      </c>
      <c r="V178" s="81">
        <v>675</v>
      </c>
      <c r="W178" s="81">
        <v>121</v>
      </c>
      <c r="X178" s="81">
        <v>8676</v>
      </c>
      <c r="Y178" s="81">
        <v>18273</v>
      </c>
      <c r="Z178" s="81">
        <v>25133</v>
      </c>
      <c r="AA178" s="81">
        <v>6983</v>
      </c>
      <c r="AB178" s="81">
        <v>36271</v>
      </c>
      <c r="AC178" s="81">
        <v>0</v>
      </c>
      <c r="AD178" s="81">
        <v>7.6978385979079684</v>
      </c>
      <c r="AE178" s="82"/>
      <c r="AF178" s="81">
        <v>47355379.713918492</v>
      </c>
      <c r="AG178" s="81">
        <v>1131116.6574787719</v>
      </c>
      <c r="AH178" s="81">
        <v>698643.81781323475</v>
      </c>
      <c r="AI178" s="81">
        <v>51759448.668956265</v>
      </c>
      <c r="AJ178" s="81">
        <v>69693612.494856551</v>
      </c>
      <c r="AK178" s="81">
        <v>0</v>
      </c>
      <c r="AL178" s="81">
        <v>0</v>
      </c>
      <c r="AM178" s="81">
        <v>4761072.4746768204</v>
      </c>
      <c r="AN178" s="81">
        <v>0</v>
      </c>
      <c r="AO178" s="81">
        <v>0</v>
      </c>
      <c r="AP178" s="82"/>
      <c r="AQ178" s="81">
        <v>1035</v>
      </c>
      <c r="AR178" s="81">
        <v>382</v>
      </c>
      <c r="AS178" s="81">
        <v>0</v>
      </c>
      <c r="AT178" s="81">
        <v>0</v>
      </c>
      <c r="AU178" s="81">
        <v>0</v>
      </c>
      <c r="AV178" s="81">
        <v>0</v>
      </c>
      <c r="AW178" s="81"/>
      <c r="AX178" s="82"/>
      <c r="AY178" s="81">
        <v>5158.9520000000039</v>
      </c>
      <c r="AZ178" s="81">
        <v>111241.2999999999</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2047</v>
      </c>
      <c r="B179" s="80">
        <v>289</v>
      </c>
      <c r="C179" s="80">
        <v>19</v>
      </c>
      <c r="D179" s="80">
        <v>17</v>
      </c>
      <c r="E179" s="80">
        <v>2022</v>
      </c>
      <c r="F179" s="80" t="s">
        <v>568</v>
      </c>
      <c r="G179" s="174" t="s">
        <v>2028</v>
      </c>
      <c r="H179" s="80" t="s">
        <v>2029</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1091</v>
      </c>
      <c r="AR179" s="81">
        <v>385</v>
      </c>
      <c r="AS179" s="81">
        <v>0</v>
      </c>
      <c r="AT179" s="81">
        <v>0</v>
      </c>
      <c r="AU179" s="81">
        <v>0</v>
      </c>
      <c r="AV179" s="81">
        <v>0</v>
      </c>
      <c r="AW179" s="81"/>
      <c r="AX179" s="82"/>
      <c r="AY179" s="81">
        <v>5510.052000000006</v>
      </c>
      <c r="AZ179" s="81">
        <v>111989.19999999992</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2048</v>
      </c>
      <c r="B180" s="80">
        <v>477</v>
      </c>
      <c r="C180" s="80">
        <v>1</v>
      </c>
      <c r="D180" s="80">
        <v>29</v>
      </c>
      <c r="E180" s="80">
        <v>1990</v>
      </c>
      <c r="F180" s="80" t="s">
        <v>562</v>
      </c>
      <c r="G180" s="80" t="s">
        <v>2049</v>
      </c>
      <c r="H180" s="80" t="s">
        <v>2050</v>
      </c>
      <c r="I180" s="177"/>
      <c r="J180" s="81">
        <v>94.575785453724521</v>
      </c>
      <c r="K180" s="81">
        <v>14.628177833560475</v>
      </c>
      <c r="L180" s="81">
        <v>19.884389186150372</v>
      </c>
      <c r="M180" s="81">
        <v>24.353097606050333</v>
      </c>
      <c r="N180" s="81">
        <v>29.291995414667554</v>
      </c>
      <c r="O180" s="81">
        <v>34.380252774608998</v>
      </c>
      <c r="P180" s="81">
        <v>57.645636379626765</v>
      </c>
      <c r="Q180" s="81">
        <v>3.0797081991935902</v>
      </c>
      <c r="R180" s="81">
        <v>0</v>
      </c>
      <c r="S180" s="81">
        <v>3.1680079645898505</v>
      </c>
      <c r="T180" s="82"/>
      <c r="U180" s="81">
        <v>2499594</v>
      </c>
      <c r="V180" s="81">
        <v>3554</v>
      </c>
      <c r="W180" s="81">
        <v>184</v>
      </c>
      <c r="X180" s="81">
        <v>8739</v>
      </c>
      <c r="Y180" s="81">
        <v>12843</v>
      </c>
      <c r="Z180" s="81">
        <v>14141</v>
      </c>
      <c r="AA180" s="81">
        <v>13997</v>
      </c>
      <c r="AB180" s="81">
        <v>50004</v>
      </c>
      <c r="AC180" s="81">
        <v>0</v>
      </c>
      <c r="AD180" s="81">
        <v>3.1680079645898505</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2051</v>
      </c>
      <c r="B181" s="80">
        <v>478</v>
      </c>
      <c r="C181" s="80">
        <v>2</v>
      </c>
      <c r="D181" s="80">
        <v>29</v>
      </c>
      <c r="E181" s="80">
        <v>2005</v>
      </c>
      <c r="F181" s="80" t="s">
        <v>565</v>
      </c>
      <c r="G181" s="80" t="s">
        <v>2049</v>
      </c>
      <c r="H181" s="80" t="s">
        <v>2050</v>
      </c>
      <c r="I181" s="177"/>
      <c r="J181" s="81">
        <v>67.861421952755535</v>
      </c>
      <c r="K181" s="81">
        <v>3.5383096993582011</v>
      </c>
      <c r="L181" s="81">
        <v>10.821599722269832</v>
      </c>
      <c r="M181" s="81">
        <v>31.861651615029345</v>
      </c>
      <c r="N181" s="81">
        <v>38.174777335089722</v>
      </c>
      <c r="O181" s="81">
        <v>47.177734180111244</v>
      </c>
      <c r="P181" s="81">
        <v>55.647190379906689</v>
      </c>
      <c r="Q181" s="81">
        <v>2.6005583145248741</v>
      </c>
      <c r="R181" s="81">
        <v>0</v>
      </c>
      <c r="S181" s="81">
        <v>4.61073456</v>
      </c>
      <c r="T181" s="82"/>
      <c r="U181" s="81">
        <v>2617667</v>
      </c>
      <c r="V181" s="81">
        <v>1703</v>
      </c>
      <c r="W181" s="81">
        <v>151</v>
      </c>
      <c r="X181" s="81">
        <v>7068</v>
      </c>
      <c r="Y181" s="81">
        <v>13879</v>
      </c>
      <c r="Z181" s="81">
        <v>22455</v>
      </c>
      <c r="AA181" s="81">
        <v>11066</v>
      </c>
      <c r="AB181" s="81">
        <v>44141</v>
      </c>
      <c r="AC181" s="81">
        <v>0</v>
      </c>
      <c r="AD181" s="81">
        <v>4.61073456</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2052</v>
      </c>
      <c r="B182" s="80">
        <v>479</v>
      </c>
      <c r="C182" s="80">
        <v>3</v>
      </c>
      <c r="D182" s="80">
        <v>29</v>
      </c>
      <c r="E182" s="80">
        <v>2006</v>
      </c>
      <c r="F182" s="80" t="s">
        <v>566</v>
      </c>
      <c r="G182" s="80" t="s">
        <v>2049</v>
      </c>
      <c r="H182" s="80" t="s">
        <v>2050</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2053</v>
      </c>
      <c r="B183" s="80">
        <v>480</v>
      </c>
      <c r="C183" s="80">
        <v>4</v>
      </c>
      <c r="D183" s="80">
        <v>29</v>
      </c>
      <c r="E183" s="80">
        <v>2007</v>
      </c>
      <c r="F183" s="80" t="s">
        <v>567</v>
      </c>
      <c r="G183" s="80" t="s">
        <v>2049</v>
      </c>
      <c r="H183" s="80" t="s">
        <v>2050</v>
      </c>
      <c r="I183" s="177"/>
      <c r="J183" s="81">
        <v>55.864179075481111</v>
      </c>
      <c r="K183" s="81">
        <v>3.4812698993381606</v>
      </c>
      <c r="L183" s="81">
        <v>41.883111759724478</v>
      </c>
      <c r="M183" s="81">
        <v>33.396296642750542</v>
      </c>
      <c r="N183" s="81">
        <v>37.853145006381681</v>
      </c>
      <c r="O183" s="81">
        <v>46.265973004832155</v>
      </c>
      <c r="P183" s="81">
        <v>54.35360101216758</v>
      </c>
      <c r="Q183" s="81">
        <v>2.6729898551806093</v>
      </c>
      <c r="R183" s="81">
        <v>0</v>
      </c>
      <c r="S183" s="81">
        <v>0</v>
      </c>
      <c r="T183" s="82"/>
      <c r="U183" s="81">
        <v>2386683</v>
      </c>
      <c r="V183" s="81">
        <v>1558</v>
      </c>
      <c r="W183" s="81">
        <v>589</v>
      </c>
      <c r="X183" s="81">
        <v>8825</v>
      </c>
      <c r="Y183" s="81">
        <v>13940</v>
      </c>
      <c r="Z183" s="81">
        <v>22892</v>
      </c>
      <c r="AA183" s="81">
        <v>10644</v>
      </c>
      <c r="AB183" s="81">
        <v>42971</v>
      </c>
      <c r="AC183" s="81">
        <v>0</v>
      </c>
      <c r="AD183" s="81">
        <v>0</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2054</v>
      </c>
      <c r="B184" s="80">
        <v>481</v>
      </c>
      <c r="C184" s="80">
        <v>5</v>
      </c>
      <c r="D184" s="80">
        <v>29</v>
      </c>
      <c r="E184" s="80">
        <v>2008</v>
      </c>
      <c r="F184" s="80" t="s">
        <v>84</v>
      </c>
      <c r="G184" s="80" t="s">
        <v>2049</v>
      </c>
      <c r="H184" s="80" t="s">
        <v>2050</v>
      </c>
      <c r="I184" s="177"/>
      <c r="J184" s="81">
        <v>60.935215419782111</v>
      </c>
      <c r="K184" s="81">
        <v>2.7189407406582098</v>
      </c>
      <c r="L184" s="81">
        <v>5.5568913079591393</v>
      </c>
      <c r="M184" s="81">
        <v>34.948946622663826</v>
      </c>
      <c r="N184" s="81">
        <v>35.535713474632558</v>
      </c>
      <c r="O184" s="81">
        <v>44.703037879198035</v>
      </c>
      <c r="P184" s="81">
        <v>53.087896134449885</v>
      </c>
      <c r="Q184" s="81">
        <v>2.5985655002200234</v>
      </c>
      <c r="R184" s="81">
        <v>0</v>
      </c>
      <c r="S184" s="81">
        <v>4.3165986242399992</v>
      </c>
      <c r="T184" s="82"/>
      <c r="U184" s="81">
        <v>2689090</v>
      </c>
      <c r="V184" s="81">
        <v>1558</v>
      </c>
      <c r="W184" s="81">
        <v>90</v>
      </c>
      <c r="X184" s="81">
        <v>8825</v>
      </c>
      <c r="Y184" s="81">
        <v>13981</v>
      </c>
      <c r="Z184" s="81">
        <v>22895</v>
      </c>
      <c r="AA184" s="81">
        <v>10408</v>
      </c>
      <c r="AB184" s="81">
        <v>42461</v>
      </c>
      <c r="AC184" s="81">
        <v>0</v>
      </c>
      <c r="AD184" s="81">
        <v>4.3165986242399992</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2055</v>
      </c>
      <c r="B185" s="80">
        <v>482</v>
      </c>
      <c r="C185" s="80">
        <v>6</v>
      </c>
      <c r="D185" s="80">
        <v>29</v>
      </c>
      <c r="E185" s="80">
        <v>2009</v>
      </c>
      <c r="F185" s="80" t="s">
        <v>85</v>
      </c>
      <c r="G185" s="80" t="s">
        <v>2049</v>
      </c>
      <c r="H185" s="80" t="s">
        <v>2050</v>
      </c>
      <c r="I185" s="177"/>
      <c r="J185" s="81">
        <v>52.576091675459182</v>
      </c>
      <c r="K185" s="81">
        <v>2.2725409294026826</v>
      </c>
      <c r="L185" s="81">
        <v>9.2903579732970574</v>
      </c>
      <c r="M185" s="81">
        <v>32.624446989355597</v>
      </c>
      <c r="N185" s="81">
        <v>34.519152731750758</v>
      </c>
      <c r="O185" s="81">
        <v>45.479503866664871</v>
      </c>
      <c r="P185" s="81">
        <v>50.544111823749283</v>
      </c>
      <c r="Q185" s="81">
        <v>2.4488749309312081</v>
      </c>
      <c r="R185" s="81">
        <v>0</v>
      </c>
      <c r="S185" s="81">
        <v>3.9692331081600005</v>
      </c>
      <c r="T185" s="82"/>
      <c r="U185" s="81">
        <v>2374409</v>
      </c>
      <c r="V185" s="81">
        <v>1638</v>
      </c>
      <c r="W185" s="81">
        <v>219</v>
      </c>
      <c r="X185" s="81">
        <v>8687</v>
      </c>
      <c r="Y185" s="81">
        <v>13962</v>
      </c>
      <c r="Z185" s="81">
        <v>22991</v>
      </c>
      <c r="AA185" s="81">
        <v>10173</v>
      </c>
      <c r="AB185" s="81">
        <v>42006</v>
      </c>
      <c r="AC185" s="81">
        <v>0</v>
      </c>
      <c r="AD185" s="81">
        <v>3.9692331081600005</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0</v>
      </c>
      <c r="BL185" s="81">
        <v>0</v>
      </c>
      <c r="BM185" s="82"/>
      <c r="BN185" s="81">
        <v>0</v>
      </c>
      <c r="BO185" s="81">
        <v>0</v>
      </c>
      <c r="BP185" s="81">
        <v>0</v>
      </c>
      <c r="BQ185" s="81">
        <v>0</v>
      </c>
      <c r="BR185" s="81">
        <v>0</v>
      </c>
      <c r="BS185" s="81">
        <v>0</v>
      </c>
      <c r="BT185"/>
      <c r="BU185" s="80"/>
      <c r="BV185" s="80"/>
      <c r="BW185" s="80"/>
      <c r="BX185" s="80"/>
      <c r="BY185" s="80"/>
      <c r="BZ185" s="80"/>
      <c r="CA185" s="80"/>
      <c r="CB185" s="80"/>
      <c r="CC185" s="80"/>
    </row>
    <row r="186" spans="1:81">
      <c r="A186" s="80" t="s">
        <v>2056</v>
      </c>
      <c r="B186" s="80">
        <v>483</v>
      </c>
      <c r="C186" s="80">
        <v>7</v>
      </c>
      <c r="D186" s="80">
        <v>29</v>
      </c>
      <c r="E186" s="80">
        <v>2010</v>
      </c>
      <c r="F186" s="80" t="s">
        <v>86</v>
      </c>
      <c r="G186" s="80" t="s">
        <v>2049</v>
      </c>
      <c r="H186" s="80" t="s">
        <v>2050</v>
      </c>
      <c r="I186" s="177"/>
      <c r="J186" s="81">
        <v>60.765875598999564</v>
      </c>
      <c r="K186" s="81">
        <v>2.5463930023803889</v>
      </c>
      <c r="L186" s="81">
        <v>8.7784913443865999</v>
      </c>
      <c r="M186" s="81">
        <v>34.315391737107724</v>
      </c>
      <c r="N186" s="81">
        <v>35.326882631833982</v>
      </c>
      <c r="O186" s="81">
        <v>45.527085463633135</v>
      </c>
      <c r="P186" s="81">
        <v>50.931678422326193</v>
      </c>
      <c r="Q186" s="81">
        <v>2.5295976316565723</v>
      </c>
      <c r="R186" s="81">
        <v>0</v>
      </c>
      <c r="S186" s="81">
        <v>4.1823507025</v>
      </c>
      <c r="T186" s="82"/>
      <c r="U186" s="81">
        <v>2533342</v>
      </c>
      <c r="V186" s="81">
        <v>1638</v>
      </c>
      <c r="W186" s="81">
        <v>219</v>
      </c>
      <c r="X186" s="81">
        <v>8687</v>
      </c>
      <c r="Y186" s="81">
        <v>14093</v>
      </c>
      <c r="Z186" s="81">
        <v>23122</v>
      </c>
      <c r="AA186" s="81">
        <v>9995</v>
      </c>
      <c r="AB186" s="81">
        <v>41577</v>
      </c>
      <c r="AC186" s="81">
        <v>0</v>
      </c>
      <c r="AD186" s="81">
        <v>4.1823507025</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0</v>
      </c>
      <c r="BL186" s="81">
        <v>0</v>
      </c>
      <c r="BM186" s="82"/>
      <c r="BN186" s="81">
        <v>0</v>
      </c>
      <c r="BO186" s="81">
        <v>0</v>
      </c>
      <c r="BP186" s="81">
        <v>0</v>
      </c>
      <c r="BQ186" s="81">
        <v>0</v>
      </c>
      <c r="BR186" s="81">
        <v>0</v>
      </c>
      <c r="BS186" s="81">
        <v>0</v>
      </c>
      <c r="BT186"/>
      <c r="BU186" s="80">
        <v>0</v>
      </c>
      <c r="BV186" s="80">
        <v>0</v>
      </c>
      <c r="BW186" s="80">
        <v>0</v>
      </c>
      <c r="BX186" s="80">
        <v>0</v>
      </c>
      <c r="BY186" s="80">
        <v>0</v>
      </c>
      <c r="BZ186" s="80">
        <v>0</v>
      </c>
      <c r="CA186" s="80">
        <v>0</v>
      </c>
      <c r="CB186" s="80">
        <v>0</v>
      </c>
      <c r="CC186" s="80">
        <v>0</v>
      </c>
    </row>
    <row r="187" spans="1:81">
      <c r="A187" s="80" t="s">
        <v>2057</v>
      </c>
      <c r="B187" s="80">
        <v>484</v>
      </c>
      <c r="C187" s="80">
        <v>8</v>
      </c>
      <c r="D187" s="80">
        <v>29</v>
      </c>
      <c r="E187" s="80">
        <v>2011</v>
      </c>
      <c r="F187" s="80" t="s">
        <v>87</v>
      </c>
      <c r="G187" s="80" t="s">
        <v>2049</v>
      </c>
      <c r="H187" s="80" t="s">
        <v>2050</v>
      </c>
      <c r="I187" s="177"/>
      <c r="J187" s="81">
        <v>51.864687321443064</v>
      </c>
      <c r="K187" s="81">
        <v>4.1277609430397204</v>
      </c>
      <c r="L187" s="81">
        <v>9.8719648324724698</v>
      </c>
      <c r="M187" s="81">
        <v>41.525451429913545</v>
      </c>
      <c r="N187" s="81">
        <v>43.079915044208406</v>
      </c>
      <c r="O187" s="81">
        <v>44.828837983535109</v>
      </c>
      <c r="P187" s="81">
        <v>48.3266357836361</v>
      </c>
      <c r="Q187" s="81">
        <v>2.8802584358771992</v>
      </c>
      <c r="R187" s="81">
        <v>0</v>
      </c>
      <c r="S187" s="81">
        <v>4.1737721230800009</v>
      </c>
      <c r="T187" s="82"/>
      <c r="U187" s="81">
        <v>2041750</v>
      </c>
      <c r="V187" s="81">
        <v>1638</v>
      </c>
      <c r="W187" s="81">
        <v>219</v>
      </c>
      <c r="X187" s="81">
        <v>8687</v>
      </c>
      <c r="Y187" s="81">
        <v>14085</v>
      </c>
      <c r="Z187" s="81">
        <v>23262</v>
      </c>
      <c r="AA187" s="81">
        <v>9766</v>
      </c>
      <c r="AB187" s="81">
        <v>41042</v>
      </c>
      <c r="AC187" s="81">
        <v>0</v>
      </c>
      <c r="AD187" s="81">
        <v>4.1737721230800009</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0</v>
      </c>
      <c r="BK187" s="81">
        <v>0</v>
      </c>
      <c r="BL187" s="81">
        <v>0</v>
      </c>
      <c r="BM187" s="82"/>
      <c r="BN187" s="81">
        <v>0</v>
      </c>
      <c r="BO187" s="81">
        <v>0</v>
      </c>
      <c r="BP187" s="81">
        <v>0</v>
      </c>
      <c r="BQ187" s="81">
        <v>0</v>
      </c>
      <c r="BR187" s="81">
        <v>0</v>
      </c>
      <c r="BS187" s="81">
        <v>0</v>
      </c>
      <c r="BT187"/>
      <c r="BU187" s="80">
        <v>0</v>
      </c>
      <c r="BV187" s="80">
        <v>0</v>
      </c>
      <c r="BW187" s="80">
        <v>0</v>
      </c>
      <c r="BX187" s="80">
        <v>0</v>
      </c>
      <c r="BY187" s="80">
        <v>0</v>
      </c>
      <c r="BZ187" s="80">
        <v>0</v>
      </c>
      <c r="CA187" s="80">
        <v>0</v>
      </c>
      <c r="CB187" s="80">
        <v>0</v>
      </c>
      <c r="CC187" s="80">
        <v>0</v>
      </c>
    </row>
    <row r="188" spans="1:81">
      <c r="A188" s="80" t="s">
        <v>2058</v>
      </c>
      <c r="B188" s="80">
        <v>485</v>
      </c>
      <c r="C188" s="80">
        <v>9</v>
      </c>
      <c r="D188" s="80">
        <v>29</v>
      </c>
      <c r="E188" s="80">
        <v>2012</v>
      </c>
      <c r="F188" s="80" t="s">
        <v>88</v>
      </c>
      <c r="G188" s="80" t="s">
        <v>2049</v>
      </c>
      <c r="H188" s="80" t="s">
        <v>2050</v>
      </c>
      <c r="I188" s="177"/>
      <c r="J188" s="81">
        <v>72.621805132007694</v>
      </c>
      <c r="K188" s="81">
        <v>3.855950277591464</v>
      </c>
      <c r="L188" s="81">
        <v>10.104490979241673</v>
      </c>
      <c r="M188" s="81">
        <v>46.067932289559792</v>
      </c>
      <c r="N188" s="81">
        <v>49.938691486403606</v>
      </c>
      <c r="O188" s="81">
        <v>44.76095365467441</v>
      </c>
      <c r="P188" s="81">
        <v>47.884964032556077</v>
      </c>
      <c r="Q188" s="81">
        <v>3.0934958274593849</v>
      </c>
      <c r="R188" s="81">
        <v>0</v>
      </c>
      <c r="S188" s="81">
        <v>3.9645694249999996</v>
      </c>
      <c r="T188" s="82"/>
      <c r="U188" s="81">
        <v>2750255</v>
      </c>
      <c r="V188" s="81">
        <v>1638</v>
      </c>
      <c r="W188" s="81">
        <v>219</v>
      </c>
      <c r="X188" s="81">
        <v>8687</v>
      </c>
      <c r="Y188" s="81">
        <v>14126</v>
      </c>
      <c r="Z188" s="81">
        <v>23411</v>
      </c>
      <c r="AA188" s="81">
        <v>9622</v>
      </c>
      <c r="AB188" s="81">
        <v>40572</v>
      </c>
      <c r="AC188" s="81">
        <v>0</v>
      </c>
      <c r="AD188" s="81">
        <v>3.9645694249999996</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v>
      </c>
      <c r="BK188" s="81">
        <v>0</v>
      </c>
      <c r="BL188" s="81">
        <v>0</v>
      </c>
      <c r="BM188" s="82"/>
      <c r="BN188" s="81">
        <v>0</v>
      </c>
      <c r="BO188" s="81">
        <v>0</v>
      </c>
      <c r="BP188" s="81">
        <v>0</v>
      </c>
      <c r="BQ188" s="81">
        <v>0</v>
      </c>
      <c r="BR188" s="81">
        <v>0</v>
      </c>
      <c r="BS188" s="81">
        <v>0</v>
      </c>
      <c r="BT188"/>
      <c r="BU188" s="80">
        <v>0</v>
      </c>
      <c r="BV188" s="80">
        <v>0</v>
      </c>
      <c r="BW188" s="80">
        <v>0</v>
      </c>
      <c r="BX188" s="80">
        <v>0</v>
      </c>
      <c r="BY188" s="80">
        <v>0</v>
      </c>
      <c r="BZ188" s="80">
        <v>0</v>
      </c>
      <c r="CA188" s="80">
        <v>0</v>
      </c>
      <c r="CB188" s="80">
        <v>0</v>
      </c>
      <c r="CC188" s="80">
        <v>0</v>
      </c>
    </row>
    <row r="189" spans="1:81">
      <c r="A189" s="80" t="s">
        <v>2059</v>
      </c>
      <c r="B189" s="80">
        <v>486</v>
      </c>
      <c r="C189" s="80">
        <v>10</v>
      </c>
      <c r="D189" s="80">
        <v>29</v>
      </c>
      <c r="E189" s="80">
        <v>2013</v>
      </c>
      <c r="F189" s="80" t="s">
        <v>89</v>
      </c>
      <c r="G189" s="80" t="s">
        <v>2049</v>
      </c>
      <c r="H189" s="80" t="s">
        <v>2050</v>
      </c>
      <c r="I189" s="177"/>
      <c r="J189" s="81">
        <v>80.756801159398762</v>
      </c>
      <c r="K189" s="81">
        <v>3.2113339094353108</v>
      </c>
      <c r="L189" s="81">
        <v>9.7103348740707567</v>
      </c>
      <c r="M189" s="81">
        <v>45.641639788737614</v>
      </c>
      <c r="N189" s="81">
        <v>47.649588447171851</v>
      </c>
      <c r="O189" s="81">
        <v>43.245038093148821</v>
      </c>
      <c r="P189" s="81">
        <v>47.211182235632172</v>
      </c>
      <c r="Q189" s="81">
        <v>3.1101066494376064</v>
      </c>
      <c r="R189" s="81">
        <v>0</v>
      </c>
      <c r="S189" s="81">
        <v>3.5948071386400007</v>
      </c>
      <c r="T189" s="82"/>
      <c r="U189" s="81">
        <v>3071923</v>
      </c>
      <c r="V189" s="81">
        <v>1638</v>
      </c>
      <c r="W189" s="81">
        <v>219</v>
      </c>
      <c r="X189" s="81">
        <v>8687</v>
      </c>
      <c r="Y189" s="81">
        <v>14144</v>
      </c>
      <c r="Z189" s="81">
        <v>23628</v>
      </c>
      <c r="AA189" s="81">
        <v>9451</v>
      </c>
      <c r="AB189" s="81">
        <v>40205</v>
      </c>
      <c r="AC189" s="81">
        <v>0</v>
      </c>
      <c r="AD189" s="81">
        <v>3.5948071386400007</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v>
      </c>
      <c r="BK189" s="81">
        <v>0</v>
      </c>
      <c r="BL189" s="81">
        <v>0</v>
      </c>
      <c r="BM189" s="82"/>
      <c r="BN189" s="81">
        <v>0</v>
      </c>
      <c r="BO189" s="81">
        <v>0</v>
      </c>
      <c r="BP189" s="81">
        <v>0</v>
      </c>
      <c r="BQ189" s="81">
        <v>0</v>
      </c>
      <c r="BR189" s="81">
        <v>0</v>
      </c>
      <c r="BS189" s="81">
        <v>0</v>
      </c>
      <c r="BT189"/>
      <c r="BU189" s="80">
        <v>0</v>
      </c>
      <c r="BV189" s="80">
        <v>0</v>
      </c>
      <c r="BW189" s="80">
        <v>0</v>
      </c>
      <c r="BX189" s="80">
        <v>0</v>
      </c>
      <c r="BY189" s="80">
        <v>0</v>
      </c>
      <c r="BZ189" s="80">
        <v>0</v>
      </c>
      <c r="CA189" s="80">
        <v>0</v>
      </c>
      <c r="CB189" s="80">
        <v>0</v>
      </c>
      <c r="CC189" s="80">
        <v>0</v>
      </c>
    </row>
    <row r="190" spans="1:81">
      <c r="A190" s="80" t="s">
        <v>2060</v>
      </c>
      <c r="B190" s="80">
        <v>487</v>
      </c>
      <c r="C190" s="80">
        <v>11</v>
      </c>
      <c r="D190" s="80">
        <v>29</v>
      </c>
      <c r="E190" s="80">
        <v>2014</v>
      </c>
      <c r="F190" s="80" t="s">
        <v>90</v>
      </c>
      <c r="G190" s="80" t="s">
        <v>2049</v>
      </c>
      <c r="H190" s="80" t="s">
        <v>2050</v>
      </c>
      <c r="I190" s="177"/>
      <c r="J190" s="81">
        <v>80.84238413278959</v>
      </c>
      <c r="K190" s="81">
        <v>3.0701788016126512</v>
      </c>
      <c r="L190" s="81">
        <v>3.0943092854778089</v>
      </c>
      <c r="M190" s="81">
        <v>43.844484491963996</v>
      </c>
      <c r="N190" s="81">
        <v>41.601892859856036</v>
      </c>
      <c r="O190" s="81">
        <v>41.174869225725949</v>
      </c>
      <c r="P190" s="81">
        <v>46.869234236123361</v>
      </c>
      <c r="Q190" s="81">
        <v>2.9362093423762881</v>
      </c>
      <c r="R190" s="81">
        <v>0</v>
      </c>
      <c r="S190" s="81">
        <v>0</v>
      </c>
      <c r="T190" s="82"/>
      <c r="U190" s="81">
        <v>3137133</v>
      </c>
      <c r="V190" s="81">
        <v>1201</v>
      </c>
      <c r="W190" s="81">
        <v>71</v>
      </c>
      <c r="X190" s="81">
        <v>8531</v>
      </c>
      <c r="Y190" s="81">
        <v>14123</v>
      </c>
      <c r="Z190" s="81">
        <v>23694</v>
      </c>
      <c r="AA190" s="81">
        <v>9334</v>
      </c>
      <c r="AB190" s="81">
        <v>39561</v>
      </c>
      <c r="AC190" s="81">
        <v>0</v>
      </c>
      <c r="AD190" s="81">
        <v>0</v>
      </c>
      <c r="AE190" s="82"/>
      <c r="AF190" s="81">
        <v>40376382.672026068</v>
      </c>
      <c r="AG190" s="81">
        <v>2550725.9697395279</v>
      </c>
      <c r="AH190" s="81">
        <v>673372.55187730573</v>
      </c>
      <c r="AI190" s="81">
        <v>54088267.178611487</v>
      </c>
      <c r="AJ190" s="81">
        <v>56586230.678061053</v>
      </c>
      <c r="AK190" s="81">
        <v>0</v>
      </c>
      <c r="AL190" s="81">
        <v>0</v>
      </c>
      <c r="AM190" s="81">
        <v>5431134.1314726695</v>
      </c>
      <c r="AN190" s="81">
        <v>0</v>
      </c>
      <c r="AO190" s="81">
        <v>0</v>
      </c>
      <c r="AP190" s="82"/>
      <c r="AQ190" s="81">
        <v>1074</v>
      </c>
      <c r="AR190" s="81">
        <v>286</v>
      </c>
      <c r="AS190" s="81">
        <v>0</v>
      </c>
      <c r="AT190" s="81">
        <v>0</v>
      </c>
      <c r="AU190" s="81">
        <v>0</v>
      </c>
      <c r="AV190" s="81">
        <v>0</v>
      </c>
      <c r="AW190" s="81" t="s">
        <v>564</v>
      </c>
      <c r="AX190" s="82"/>
      <c r="AY190" s="81">
        <v>5191.92</v>
      </c>
      <c r="AZ190" s="81">
        <v>37290.6</v>
      </c>
      <c r="BA190" s="81">
        <v>0</v>
      </c>
      <c r="BB190" s="81">
        <v>0</v>
      </c>
      <c r="BC190" s="81">
        <v>0</v>
      </c>
      <c r="BD190" s="81">
        <v>0</v>
      </c>
      <c r="BE190" s="81" t="s">
        <v>564</v>
      </c>
      <c r="BF190" s="82"/>
      <c r="BG190" s="81">
        <v>0</v>
      </c>
      <c r="BH190" s="81">
        <v>0</v>
      </c>
      <c r="BI190" s="81">
        <v>0</v>
      </c>
      <c r="BJ190" s="81">
        <v>0</v>
      </c>
      <c r="BK190" s="81">
        <v>0</v>
      </c>
      <c r="BL190" s="81">
        <v>0</v>
      </c>
      <c r="BM190" s="82"/>
      <c r="BN190" s="81">
        <v>0</v>
      </c>
      <c r="BO190" s="81">
        <v>0</v>
      </c>
      <c r="BP190" s="81">
        <v>0</v>
      </c>
      <c r="BQ190" s="81">
        <v>0</v>
      </c>
      <c r="BR190" s="81">
        <v>0</v>
      </c>
      <c r="BS190" s="81">
        <v>0</v>
      </c>
      <c r="BT190"/>
      <c r="BU190" s="80">
        <v>0</v>
      </c>
      <c r="BV190" s="80">
        <v>0</v>
      </c>
      <c r="BW190" s="80">
        <v>0</v>
      </c>
      <c r="BX190" s="80">
        <v>0</v>
      </c>
      <c r="BY190" s="80">
        <v>0</v>
      </c>
      <c r="BZ190" s="80">
        <v>0</v>
      </c>
      <c r="CA190" s="80">
        <v>0</v>
      </c>
      <c r="CB190" s="80">
        <v>0</v>
      </c>
      <c r="CC190" s="80">
        <v>0</v>
      </c>
    </row>
    <row r="191" spans="1:81">
      <c r="A191" s="80" t="s">
        <v>2061</v>
      </c>
      <c r="B191" s="80">
        <v>488</v>
      </c>
      <c r="C191" s="80">
        <v>12</v>
      </c>
      <c r="D191" s="80">
        <v>29</v>
      </c>
      <c r="E191" s="80">
        <v>2015</v>
      </c>
      <c r="F191" s="80" t="s">
        <v>91</v>
      </c>
      <c r="G191" s="80" t="s">
        <v>2049</v>
      </c>
      <c r="H191" s="80" t="s">
        <v>2050</v>
      </c>
      <c r="I191" s="177"/>
      <c r="J191" s="81">
        <v>74.032543867794885</v>
      </c>
      <c r="K191" s="81">
        <v>2.7566621193870033</v>
      </c>
      <c r="L191" s="81">
        <v>3.0950136507430996</v>
      </c>
      <c r="M191" s="81">
        <v>41.959894735182466</v>
      </c>
      <c r="N191" s="81">
        <v>36.958309424535713</v>
      </c>
      <c r="O191" s="81">
        <v>40.874889361848346</v>
      </c>
      <c r="P191" s="81">
        <v>46.383480964742461</v>
      </c>
      <c r="Q191" s="81">
        <v>2.8397455572176509</v>
      </c>
      <c r="R191" s="81">
        <v>0</v>
      </c>
      <c r="S191" s="81">
        <v>3.93555064875</v>
      </c>
      <c r="T191" s="82"/>
      <c r="U191" s="81">
        <v>3279407</v>
      </c>
      <c r="V191" s="81">
        <v>1201</v>
      </c>
      <c r="W191" s="81">
        <v>71</v>
      </c>
      <c r="X191" s="81">
        <v>8531</v>
      </c>
      <c r="Y191" s="81">
        <v>14155</v>
      </c>
      <c r="Z191" s="81">
        <v>23748</v>
      </c>
      <c r="AA191" s="81">
        <v>9230</v>
      </c>
      <c r="AB191" s="81">
        <v>39084</v>
      </c>
      <c r="AC191" s="81">
        <v>0</v>
      </c>
      <c r="AD191" s="81">
        <v>3.93555064875</v>
      </c>
      <c r="AE191" s="82"/>
      <c r="AF191" s="81">
        <v>37628913.426224172</v>
      </c>
      <c r="AG191" s="81">
        <v>2210817.7724520285</v>
      </c>
      <c r="AH191" s="81">
        <v>581324.31950865046</v>
      </c>
      <c r="AI191" s="81">
        <v>52734523.184584193</v>
      </c>
      <c r="AJ191" s="81">
        <v>55157898.349507309</v>
      </c>
      <c r="AK191" s="81">
        <v>0</v>
      </c>
      <c r="AL191" s="81">
        <v>0</v>
      </c>
      <c r="AM191" s="81">
        <v>5356298.2487863228</v>
      </c>
      <c r="AN191" s="81">
        <v>0</v>
      </c>
      <c r="AO191" s="81">
        <v>0</v>
      </c>
      <c r="AP191" s="82"/>
      <c r="AQ191" s="81">
        <v>1182</v>
      </c>
      <c r="AR191" s="81">
        <v>337</v>
      </c>
      <c r="AS191" s="81">
        <v>0</v>
      </c>
      <c r="AT191" s="81">
        <v>0</v>
      </c>
      <c r="AU191" s="81">
        <v>0</v>
      </c>
      <c r="AV191" s="81">
        <v>0</v>
      </c>
      <c r="AW191" s="81" t="s">
        <v>564</v>
      </c>
      <c r="AX191" s="82"/>
      <c r="AY191" s="81">
        <v>5955.35</v>
      </c>
      <c r="AZ191" s="81">
        <v>39150.400000000001</v>
      </c>
      <c r="BA191" s="81">
        <v>0</v>
      </c>
      <c r="BB191" s="81">
        <v>0</v>
      </c>
      <c r="BC191" s="81">
        <v>0</v>
      </c>
      <c r="BD191" s="81">
        <v>0</v>
      </c>
      <c r="BE191" s="81" t="s">
        <v>564</v>
      </c>
      <c r="BF191" s="82"/>
      <c r="BG191" s="81">
        <v>0</v>
      </c>
      <c r="BH191" s="81">
        <v>0</v>
      </c>
      <c r="BI191" s="81">
        <v>0</v>
      </c>
      <c r="BJ191" s="81">
        <v>0</v>
      </c>
      <c r="BK191" s="81">
        <v>0</v>
      </c>
      <c r="BL191" s="81">
        <v>0</v>
      </c>
      <c r="BM191" s="82"/>
      <c r="BN191" s="81">
        <v>0</v>
      </c>
      <c r="BO191" s="81">
        <v>0</v>
      </c>
      <c r="BP191" s="81">
        <v>0</v>
      </c>
      <c r="BQ191" s="81">
        <v>0</v>
      </c>
      <c r="BR191" s="81">
        <v>0</v>
      </c>
      <c r="BS191" s="81">
        <v>0</v>
      </c>
      <c r="BT191"/>
      <c r="BU191" s="80">
        <v>0</v>
      </c>
      <c r="BV191" s="80">
        <v>0</v>
      </c>
      <c r="BW191" s="80">
        <v>0</v>
      </c>
      <c r="BX191" s="80">
        <v>0</v>
      </c>
      <c r="BY191" s="80">
        <v>0</v>
      </c>
      <c r="BZ191" s="80">
        <v>0</v>
      </c>
      <c r="CA191" s="80">
        <v>0</v>
      </c>
      <c r="CB191" s="80">
        <v>0</v>
      </c>
      <c r="CC191" s="80">
        <v>0</v>
      </c>
    </row>
    <row r="192" spans="1:81">
      <c r="A192" s="80" t="s">
        <v>2062</v>
      </c>
      <c r="B192" s="80">
        <v>489</v>
      </c>
      <c r="C192" s="80">
        <v>13</v>
      </c>
      <c r="D192" s="80">
        <v>29</v>
      </c>
      <c r="E192" s="80">
        <v>2016</v>
      </c>
      <c r="F192" s="80" t="s">
        <v>92</v>
      </c>
      <c r="G192" s="80" t="s">
        <v>2049</v>
      </c>
      <c r="H192" s="80" t="s">
        <v>2050</v>
      </c>
      <c r="I192" s="177"/>
      <c r="J192" s="81">
        <v>72.445632830155773</v>
      </c>
      <c r="K192" s="81">
        <v>2.6814564500570794</v>
      </c>
      <c r="L192" s="81">
        <v>2.9218314464418373</v>
      </c>
      <c r="M192" s="81">
        <v>34.122852711738282</v>
      </c>
      <c r="N192" s="81">
        <v>36.945116247962694</v>
      </c>
      <c r="O192" s="81">
        <v>40.402331401967984</v>
      </c>
      <c r="P192" s="81">
        <v>45.001482553270378</v>
      </c>
      <c r="Q192" s="81">
        <v>2.7225821455564438</v>
      </c>
      <c r="R192" s="81">
        <v>0</v>
      </c>
      <c r="S192" s="81">
        <v>1.2299306937599999</v>
      </c>
      <c r="T192" s="82"/>
      <c r="U192" s="81">
        <v>3394331</v>
      </c>
      <c r="V192" s="81">
        <v>1201</v>
      </c>
      <c r="W192" s="81">
        <v>71</v>
      </c>
      <c r="X192" s="81">
        <v>8531</v>
      </c>
      <c r="Y192" s="81">
        <v>14230</v>
      </c>
      <c r="Z192" s="81">
        <v>23762</v>
      </c>
      <c r="AA192" s="81">
        <v>9262</v>
      </c>
      <c r="AB192" s="81">
        <v>38546</v>
      </c>
      <c r="AC192" s="81">
        <v>0</v>
      </c>
      <c r="AD192" s="81">
        <v>1.2299306937600001</v>
      </c>
      <c r="AE192" s="82"/>
      <c r="AF192" s="81">
        <v>37945355.194197737</v>
      </c>
      <c r="AG192" s="81">
        <v>2227717.7721215431</v>
      </c>
      <c r="AH192" s="81">
        <v>431160.29382603592</v>
      </c>
      <c r="AI192" s="81">
        <v>54829816.534514047</v>
      </c>
      <c r="AJ192" s="81">
        <v>59902247.867244072</v>
      </c>
      <c r="AK192" s="81">
        <v>0</v>
      </c>
      <c r="AL192" s="81">
        <v>0</v>
      </c>
      <c r="AM192" s="81">
        <v>5286671.6423201142</v>
      </c>
      <c r="AN192" s="81">
        <v>0</v>
      </c>
      <c r="AO192" s="81">
        <v>0</v>
      </c>
      <c r="AP192" s="82"/>
      <c r="AQ192" s="81">
        <v>1266</v>
      </c>
      <c r="AR192" s="81">
        <v>360</v>
      </c>
      <c r="AS192" s="81">
        <v>0</v>
      </c>
      <c r="AT192" s="81">
        <v>0</v>
      </c>
      <c r="AU192" s="81">
        <v>0</v>
      </c>
      <c r="AV192" s="81">
        <v>0</v>
      </c>
      <c r="AW192" s="81" t="s">
        <v>564</v>
      </c>
      <c r="AX192" s="82"/>
      <c r="AY192" s="81">
        <v>6526.75</v>
      </c>
      <c r="AZ192" s="81">
        <v>40264.300000000003</v>
      </c>
      <c r="BA192" s="81">
        <v>0</v>
      </c>
      <c r="BB192" s="81">
        <v>0</v>
      </c>
      <c r="BC192" s="81">
        <v>0</v>
      </c>
      <c r="BD192" s="81">
        <v>0</v>
      </c>
      <c r="BE192" s="81" t="s">
        <v>564</v>
      </c>
      <c r="BF192" s="82"/>
      <c r="BG192" s="81">
        <v>0</v>
      </c>
      <c r="BH192" s="81">
        <v>0</v>
      </c>
      <c r="BI192" s="81">
        <v>0</v>
      </c>
      <c r="BJ192" s="81">
        <v>0</v>
      </c>
      <c r="BK192" s="81">
        <v>0</v>
      </c>
      <c r="BL192" s="81">
        <v>0</v>
      </c>
      <c r="BM192" s="82"/>
      <c r="BN192" s="81">
        <v>0</v>
      </c>
      <c r="BO192" s="81">
        <v>0</v>
      </c>
      <c r="BP192" s="81">
        <v>0</v>
      </c>
      <c r="BQ192" s="81">
        <v>0</v>
      </c>
      <c r="BR192" s="81">
        <v>0</v>
      </c>
      <c r="BS192" s="81">
        <v>0</v>
      </c>
      <c r="BT192"/>
      <c r="BU192" s="80">
        <v>0</v>
      </c>
      <c r="BV192" s="80">
        <v>0</v>
      </c>
      <c r="BW192" s="80">
        <v>0</v>
      </c>
      <c r="BX192" s="80">
        <v>0</v>
      </c>
      <c r="BY192" s="80">
        <v>0</v>
      </c>
      <c r="BZ192" s="80">
        <v>0</v>
      </c>
      <c r="CA192" s="80">
        <v>0</v>
      </c>
      <c r="CB192" s="80">
        <v>0</v>
      </c>
      <c r="CC192" s="80">
        <v>0</v>
      </c>
    </row>
    <row r="193" spans="1:81">
      <c r="A193" s="80" t="s">
        <v>2063</v>
      </c>
      <c r="B193" s="80">
        <v>490</v>
      </c>
      <c r="C193" s="80">
        <v>14</v>
      </c>
      <c r="D193" s="80">
        <v>29</v>
      </c>
      <c r="E193" s="80">
        <v>2017</v>
      </c>
      <c r="F193" s="80" t="s">
        <v>71</v>
      </c>
      <c r="G193" s="80" t="s">
        <v>2049</v>
      </c>
      <c r="H193" s="80" t="s">
        <v>2050</v>
      </c>
      <c r="I193" s="177"/>
      <c r="J193" s="81">
        <v>67.14956031019905</v>
      </c>
      <c r="K193" s="81">
        <v>2.7549938075384812</v>
      </c>
      <c r="L193" s="81">
        <v>2.8982357360917459</v>
      </c>
      <c r="M193" s="81">
        <v>31.770590456737011</v>
      </c>
      <c r="N193" s="81">
        <v>34.263707514599972</v>
      </c>
      <c r="O193" s="81">
        <v>39.632673520427019</v>
      </c>
      <c r="P193" s="81">
        <v>44.252931638846945</v>
      </c>
      <c r="Q193" s="81">
        <v>2.5948786316161647</v>
      </c>
      <c r="R193" s="81">
        <v>0</v>
      </c>
      <c r="S193" s="81">
        <v>2.9071791103799995</v>
      </c>
      <c r="T193" s="82"/>
      <c r="U193" s="81">
        <v>3383754</v>
      </c>
      <c r="V193" s="81">
        <v>1201</v>
      </c>
      <c r="W193" s="81">
        <v>71</v>
      </c>
      <c r="X193" s="81">
        <v>8531</v>
      </c>
      <c r="Y193" s="81">
        <v>14259</v>
      </c>
      <c r="Z193" s="81">
        <v>23696</v>
      </c>
      <c r="AA193" s="81">
        <v>9166</v>
      </c>
      <c r="AB193" s="81">
        <v>37992</v>
      </c>
      <c r="AC193" s="81">
        <v>0</v>
      </c>
      <c r="AD193" s="81">
        <v>2.90717911038</v>
      </c>
      <c r="AE193" s="82"/>
      <c r="AF193" s="81">
        <v>36023359.866760351</v>
      </c>
      <c r="AG193" s="81">
        <v>2255213.384489554</v>
      </c>
      <c r="AH193" s="81">
        <v>578579.22837535804</v>
      </c>
      <c r="AI193" s="81">
        <v>52096313.897994474</v>
      </c>
      <c r="AJ193" s="81">
        <v>59760604.453841843</v>
      </c>
      <c r="AK193" s="81">
        <v>0</v>
      </c>
      <c r="AL193" s="81">
        <v>0</v>
      </c>
      <c r="AM193" s="81">
        <v>5218842.5876089018</v>
      </c>
      <c r="AN193" s="81">
        <v>0</v>
      </c>
      <c r="AO193" s="81">
        <v>0</v>
      </c>
      <c r="AP193" s="82"/>
      <c r="AQ193" s="81">
        <v>1319</v>
      </c>
      <c r="AR193" s="81">
        <v>378</v>
      </c>
      <c r="AS193" s="81">
        <v>0</v>
      </c>
      <c r="AT193" s="81">
        <v>0</v>
      </c>
      <c r="AU193" s="81">
        <v>0</v>
      </c>
      <c r="AV193" s="81">
        <v>0</v>
      </c>
      <c r="AW193" s="81" t="s">
        <v>564</v>
      </c>
      <c r="AX193" s="82"/>
      <c r="AY193" s="81">
        <v>6862.41</v>
      </c>
      <c r="AZ193" s="81">
        <v>40697.600000000013</v>
      </c>
      <c r="BA193" s="81">
        <v>0</v>
      </c>
      <c r="BB193" s="81">
        <v>0</v>
      </c>
      <c r="BC193" s="81">
        <v>0</v>
      </c>
      <c r="BD193" s="81">
        <v>0</v>
      </c>
      <c r="BE193" s="81" t="s">
        <v>564</v>
      </c>
      <c r="BF193" s="82"/>
      <c r="BG193" s="81">
        <v>0</v>
      </c>
      <c r="BH193" s="81">
        <v>0</v>
      </c>
      <c r="BI193" s="81">
        <v>0</v>
      </c>
      <c r="BJ193" s="81">
        <v>0</v>
      </c>
      <c r="BK193" s="81">
        <v>0</v>
      </c>
      <c r="BL193" s="81">
        <v>0</v>
      </c>
      <c r="BM193" s="82"/>
      <c r="BN193" s="81">
        <v>0</v>
      </c>
      <c r="BO193" s="81">
        <v>0</v>
      </c>
      <c r="BP193" s="81">
        <v>0</v>
      </c>
      <c r="BQ193" s="81">
        <v>0</v>
      </c>
      <c r="BR193" s="81">
        <v>0</v>
      </c>
      <c r="BS193" s="81">
        <v>0</v>
      </c>
      <c r="BT193"/>
      <c r="BU193" s="80">
        <v>0</v>
      </c>
      <c r="BV193" s="80">
        <v>0</v>
      </c>
      <c r="BW193" s="80">
        <v>0</v>
      </c>
      <c r="BX193" s="80">
        <v>0</v>
      </c>
      <c r="BY193" s="80">
        <v>0</v>
      </c>
      <c r="BZ193" s="80">
        <v>0</v>
      </c>
      <c r="CA193" s="80">
        <v>0</v>
      </c>
      <c r="CB193" s="80">
        <v>0</v>
      </c>
      <c r="CC193" s="80">
        <v>0</v>
      </c>
    </row>
    <row r="194" spans="1:81">
      <c r="A194" s="80" t="s">
        <v>2064</v>
      </c>
      <c r="B194" s="80">
        <v>491</v>
      </c>
      <c r="C194" s="80">
        <v>15</v>
      </c>
      <c r="D194" s="80">
        <v>29</v>
      </c>
      <c r="E194" s="80">
        <v>2018</v>
      </c>
      <c r="F194" s="80" t="s">
        <v>93</v>
      </c>
      <c r="G194" s="80" t="s">
        <v>2049</v>
      </c>
      <c r="H194" s="80" t="s">
        <v>2050</v>
      </c>
      <c r="I194" s="177"/>
      <c r="J194" s="81">
        <v>59.748024870418618</v>
      </c>
      <c r="K194" s="81">
        <v>2.3249378025888761</v>
      </c>
      <c r="L194" s="81">
        <v>2.6174334936668178</v>
      </c>
      <c r="M194" s="81">
        <v>28.987153871054034</v>
      </c>
      <c r="N194" s="81">
        <v>23.871319825395005</v>
      </c>
      <c r="O194" s="81">
        <v>38.888062081047536</v>
      </c>
      <c r="P194" s="81">
        <v>43.568653309986793</v>
      </c>
      <c r="Q194" s="81">
        <v>2.385416671880594</v>
      </c>
      <c r="R194" s="81">
        <v>0</v>
      </c>
      <c r="S194" s="81">
        <v>2.2599382320000005</v>
      </c>
      <c r="T194" s="82"/>
      <c r="U194" s="81">
        <v>3322569</v>
      </c>
      <c r="V194" s="81">
        <v>1201</v>
      </c>
      <c r="W194" s="81">
        <v>71</v>
      </c>
      <c r="X194" s="81">
        <v>8531</v>
      </c>
      <c r="Y194" s="81">
        <v>14371</v>
      </c>
      <c r="Z194" s="81">
        <v>23696</v>
      </c>
      <c r="AA194" s="81">
        <v>9115</v>
      </c>
      <c r="AB194" s="81">
        <v>37637</v>
      </c>
      <c r="AC194" s="81">
        <v>0</v>
      </c>
      <c r="AD194" s="81">
        <v>2.259938232000001</v>
      </c>
      <c r="AE194" s="82"/>
      <c r="AF194" s="81">
        <v>32459296.06083554</v>
      </c>
      <c r="AG194" s="81">
        <v>2040111.620816913</v>
      </c>
      <c r="AH194" s="81">
        <v>549500.07759083039</v>
      </c>
      <c r="AI194" s="81">
        <v>50036957.196310461</v>
      </c>
      <c r="AJ194" s="81">
        <v>50847586.429826774</v>
      </c>
      <c r="AK194" s="81">
        <v>0</v>
      </c>
      <c r="AL194" s="81">
        <v>0</v>
      </c>
      <c r="AM194" s="81">
        <v>5180774.8538543284</v>
      </c>
      <c r="AN194" s="81">
        <v>0</v>
      </c>
      <c r="AO194" s="81">
        <v>0</v>
      </c>
      <c r="AP194" s="82"/>
      <c r="AQ194" s="81">
        <v>1382</v>
      </c>
      <c r="AR194" s="81">
        <v>388</v>
      </c>
      <c r="AS194" s="81">
        <v>0</v>
      </c>
      <c r="AT194" s="81">
        <v>0</v>
      </c>
      <c r="AU194" s="81">
        <v>0</v>
      </c>
      <c r="AV194" s="81">
        <v>0</v>
      </c>
      <c r="AW194" s="81" t="s">
        <v>564</v>
      </c>
      <c r="AX194" s="82"/>
      <c r="AY194" s="81">
        <v>7223.59</v>
      </c>
      <c r="AZ194" s="81">
        <v>41014</v>
      </c>
      <c r="BA194" s="81">
        <v>0</v>
      </c>
      <c r="BB194" s="81">
        <v>0</v>
      </c>
      <c r="BC194" s="81">
        <v>0</v>
      </c>
      <c r="BD194" s="81">
        <v>0</v>
      </c>
      <c r="BE194" s="81" t="s">
        <v>564</v>
      </c>
      <c r="BF194" s="82"/>
      <c r="BG194" s="81">
        <v>0</v>
      </c>
      <c r="BH194" s="81">
        <v>0</v>
      </c>
      <c r="BI194" s="81">
        <v>0</v>
      </c>
      <c r="BJ194" s="81">
        <v>0</v>
      </c>
      <c r="BK194" s="81">
        <v>0</v>
      </c>
      <c r="BL194" s="81">
        <v>0</v>
      </c>
      <c r="BM194" s="82"/>
      <c r="BN194" s="81">
        <v>0</v>
      </c>
      <c r="BO194" s="81">
        <v>0</v>
      </c>
      <c r="BP194" s="81">
        <v>0</v>
      </c>
      <c r="BQ194" s="81">
        <v>0</v>
      </c>
      <c r="BR194" s="81">
        <v>0</v>
      </c>
      <c r="BS194" s="81">
        <v>0</v>
      </c>
      <c r="BT194"/>
      <c r="BU194" s="80">
        <v>0</v>
      </c>
      <c r="BV194" s="80">
        <v>0</v>
      </c>
      <c r="BW194" s="80">
        <v>0</v>
      </c>
      <c r="BX194" s="80">
        <v>0</v>
      </c>
      <c r="BY194" s="80">
        <v>0</v>
      </c>
      <c r="BZ194" s="80">
        <v>0</v>
      </c>
      <c r="CA194" s="80">
        <v>0</v>
      </c>
      <c r="CB194" s="80">
        <v>0</v>
      </c>
      <c r="CC194" s="80">
        <v>0</v>
      </c>
    </row>
    <row r="195" spans="1:81">
      <c r="A195" s="80" t="s">
        <v>2065</v>
      </c>
      <c r="B195" s="80">
        <v>492</v>
      </c>
      <c r="C195" s="80">
        <v>16</v>
      </c>
      <c r="D195" s="80">
        <v>29</v>
      </c>
      <c r="E195" s="80">
        <v>2019</v>
      </c>
      <c r="F195" s="80" t="s">
        <v>73</v>
      </c>
      <c r="G195" s="80" t="s">
        <v>2049</v>
      </c>
      <c r="H195" s="80" t="s">
        <v>2050</v>
      </c>
      <c r="I195" s="177"/>
      <c r="J195" s="81">
        <v>59.076317007618599</v>
      </c>
      <c r="K195" s="81">
        <v>2.2091104890220721</v>
      </c>
      <c r="L195" s="81">
        <v>2.6617271117321475</v>
      </c>
      <c r="M195" s="81">
        <v>30.440976505715582</v>
      </c>
      <c r="N195" s="81">
        <v>23.57875118440133</v>
      </c>
      <c r="O195" s="81">
        <v>37.769028728488614</v>
      </c>
      <c r="P195" s="81">
        <v>42.991804842932645</v>
      </c>
      <c r="Q195" s="81">
        <v>2.2923581279775678</v>
      </c>
      <c r="R195" s="81">
        <v>0</v>
      </c>
      <c r="S195" s="81">
        <v>1.9385606614750002</v>
      </c>
      <c r="T195" s="82"/>
      <c r="U195" s="81">
        <v>3278337</v>
      </c>
      <c r="V195" s="81">
        <v>1201</v>
      </c>
      <c r="W195" s="81">
        <v>71</v>
      </c>
      <c r="X195" s="81">
        <v>8531</v>
      </c>
      <c r="Y195" s="81">
        <v>14463</v>
      </c>
      <c r="Z195" s="81">
        <v>23646</v>
      </c>
      <c r="AA195" s="81">
        <v>8927</v>
      </c>
      <c r="AB195" s="81">
        <v>37148</v>
      </c>
      <c r="AC195" s="81">
        <v>0</v>
      </c>
      <c r="AD195" s="81">
        <v>1.9385606614749999</v>
      </c>
      <c r="AE195" s="82"/>
      <c r="AF195" s="81">
        <v>32781962.568215441</v>
      </c>
      <c r="AG195" s="81">
        <v>1977113.3874667359</v>
      </c>
      <c r="AH195" s="81">
        <v>583949.56778411835</v>
      </c>
      <c r="AI195" s="81">
        <v>51158693.700783402</v>
      </c>
      <c r="AJ195" s="81">
        <v>46887410.683037505</v>
      </c>
      <c r="AK195" s="81">
        <v>0</v>
      </c>
      <c r="AL195" s="81">
        <v>0</v>
      </c>
      <c r="AM195" s="81">
        <v>5059277.9500057241</v>
      </c>
      <c r="AN195" s="81">
        <v>0</v>
      </c>
      <c r="AO195" s="81">
        <v>0</v>
      </c>
      <c r="AP195" s="82"/>
      <c r="AQ195" s="81">
        <v>1436</v>
      </c>
      <c r="AR195" s="81">
        <v>401</v>
      </c>
      <c r="AS195" s="81">
        <v>0</v>
      </c>
      <c r="AT195" s="81">
        <v>0</v>
      </c>
      <c r="AU195" s="81">
        <v>0</v>
      </c>
      <c r="AV195" s="81">
        <v>0</v>
      </c>
      <c r="AW195" s="81" t="s">
        <v>564</v>
      </c>
      <c r="AX195" s="82"/>
      <c r="AY195" s="81">
        <v>7533.480000000005</v>
      </c>
      <c r="AZ195" s="81">
        <v>53333.900000000009</v>
      </c>
      <c r="BA195" s="81">
        <v>0</v>
      </c>
      <c r="BB195" s="81">
        <v>0</v>
      </c>
      <c r="BC195" s="81">
        <v>0</v>
      </c>
      <c r="BD195" s="81">
        <v>0</v>
      </c>
      <c r="BE195" s="81" t="s">
        <v>564</v>
      </c>
      <c r="BF195" s="82"/>
      <c r="BG195" s="81">
        <v>0</v>
      </c>
      <c r="BH195" s="81">
        <v>0</v>
      </c>
      <c r="BI195" s="81">
        <v>0</v>
      </c>
      <c r="BJ195" s="81">
        <v>0</v>
      </c>
      <c r="BK195" s="81">
        <v>0</v>
      </c>
      <c r="BL195" s="81">
        <v>0</v>
      </c>
      <c r="BM195" s="82"/>
      <c r="BN195" s="81">
        <v>0</v>
      </c>
      <c r="BO195" s="81">
        <v>0</v>
      </c>
      <c r="BP195" s="81">
        <v>0</v>
      </c>
      <c r="BQ195" s="81">
        <v>0</v>
      </c>
      <c r="BR195" s="81">
        <v>0</v>
      </c>
      <c r="BS195" s="81">
        <v>0</v>
      </c>
      <c r="BT195"/>
      <c r="BU195" s="80">
        <v>0</v>
      </c>
      <c r="BV195" s="80">
        <v>0</v>
      </c>
      <c r="BW195" s="80">
        <v>0</v>
      </c>
      <c r="BX195" s="80">
        <v>0</v>
      </c>
      <c r="BY195" s="80">
        <v>0</v>
      </c>
      <c r="BZ195" s="80">
        <v>0</v>
      </c>
      <c r="CA195" s="80">
        <v>0</v>
      </c>
      <c r="CB195" s="80">
        <v>0</v>
      </c>
      <c r="CC195" s="80">
        <v>0</v>
      </c>
    </row>
    <row r="196" spans="1:81">
      <c r="A196" s="80" t="s">
        <v>2066</v>
      </c>
      <c r="B196" s="80">
        <v>493</v>
      </c>
      <c r="C196" s="80">
        <v>17</v>
      </c>
      <c r="D196" s="80">
        <v>29</v>
      </c>
      <c r="E196" s="80">
        <v>2020</v>
      </c>
      <c r="F196" s="80" t="s">
        <v>218</v>
      </c>
      <c r="G196" s="80" t="s">
        <v>2049</v>
      </c>
      <c r="H196" s="80" t="s">
        <v>2050</v>
      </c>
      <c r="I196" s="177"/>
      <c r="J196" s="81">
        <v>60.39029252501664</v>
      </c>
      <c r="K196" s="81">
        <v>2.0528161137631606</v>
      </c>
      <c r="L196" s="81">
        <v>9.5258343830939189</v>
      </c>
      <c r="M196" s="81">
        <v>28.430472959626758</v>
      </c>
      <c r="N196" s="81">
        <v>27.493921750291111</v>
      </c>
      <c r="O196" s="81">
        <v>33.014044677515713</v>
      </c>
      <c r="P196" s="81">
        <v>39.871111315181786</v>
      </c>
      <c r="Q196" s="81">
        <v>2.1571086497736132</v>
      </c>
      <c r="R196" s="81">
        <v>0</v>
      </c>
      <c r="S196" s="81">
        <v>2.0361359192999999</v>
      </c>
      <c r="T196" s="82"/>
      <c r="U196" s="81">
        <v>3409125</v>
      </c>
      <c r="V196" s="81">
        <v>1103</v>
      </c>
      <c r="W196" s="81">
        <v>336</v>
      </c>
      <c r="X196" s="81">
        <v>8390</v>
      </c>
      <c r="Y196" s="81">
        <v>14539</v>
      </c>
      <c r="Z196" s="81">
        <v>23591</v>
      </c>
      <c r="AA196" s="81">
        <v>8995</v>
      </c>
      <c r="AB196" s="81">
        <v>36584</v>
      </c>
      <c r="AC196" s="81">
        <v>0</v>
      </c>
      <c r="AD196" s="81">
        <v>2.0361359192999999</v>
      </c>
      <c r="AE196" s="82"/>
      <c r="AF196" s="81">
        <v>34664454.498073071</v>
      </c>
      <c r="AG196" s="81">
        <v>1657644.2828173521</v>
      </c>
      <c r="AH196" s="81">
        <v>2167627.0342016523</v>
      </c>
      <c r="AI196" s="81">
        <v>47346030.979353227</v>
      </c>
      <c r="AJ196" s="81">
        <v>53186432.787188105</v>
      </c>
      <c r="AK196" s="81"/>
      <c r="AL196" s="81"/>
      <c r="AM196" s="81">
        <v>4774618.4567174865</v>
      </c>
      <c r="AN196" s="81"/>
      <c r="AO196" s="81"/>
      <c r="AP196" s="82"/>
      <c r="AQ196" s="81">
        <v>1491</v>
      </c>
      <c r="AR196" s="81">
        <v>409</v>
      </c>
      <c r="AS196" s="81">
        <v>0</v>
      </c>
      <c r="AT196" s="81">
        <v>0</v>
      </c>
      <c r="AU196" s="81">
        <v>0</v>
      </c>
      <c r="AV196" s="81">
        <v>0</v>
      </c>
      <c r="AW196" s="81">
        <v>0</v>
      </c>
      <c r="AX196" s="82"/>
      <c r="AY196" s="81">
        <v>7875.810000000004</v>
      </c>
      <c r="AZ196" s="81">
        <v>53597.000000000036</v>
      </c>
      <c r="BA196" s="81">
        <v>0</v>
      </c>
      <c r="BB196" s="81">
        <v>0</v>
      </c>
      <c r="BC196" s="81">
        <v>0</v>
      </c>
      <c r="BD196" s="81">
        <v>0</v>
      </c>
      <c r="BE196" s="81">
        <v>0</v>
      </c>
      <c r="BF196" s="82"/>
      <c r="BG196" s="81">
        <v>0</v>
      </c>
      <c r="BH196" s="81">
        <v>0</v>
      </c>
      <c r="BI196" s="81">
        <v>0</v>
      </c>
      <c r="BJ196" s="81">
        <v>0</v>
      </c>
      <c r="BK196" s="81">
        <v>0</v>
      </c>
      <c r="BL196" s="81">
        <v>0</v>
      </c>
      <c r="BM196" s="82"/>
      <c r="BN196" s="81">
        <v>0</v>
      </c>
      <c r="BO196" s="81">
        <v>0</v>
      </c>
      <c r="BP196" s="81">
        <v>0</v>
      </c>
      <c r="BQ196" s="81">
        <v>0</v>
      </c>
      <c r="BR196" s="81">
        <v>0</v>
      </c>
      <c r="BS196" s="81">
        <v>0</v>
      </c>
      <c r="BT196"/>
      <c r="BU196" s="80">
        <v>0</v>
      </c>
      <c r="BV196" s="80">
        <v>0</v>
      </c>
      <c r="BW196" s="80">
        <v>0</v>
      </c>
      <c r="BX196" s="80">
        <v>0</v>
      </c>
      <c r="BY196" s="80">
        <v>0</v>
      </c>
      <c r="BZ196" s="80">
        <v>0</v>
      </c>
      <c r="CA196" s="80">
        <v>0</v>
      </c>
      <c r="CB196" s="80">
        <v>0</v>
      </c>
      <c r="CC196" s="80">
        <v>0</v>
      </c>
    </row>
    <row r="197" spans="1:81">
      <c r="A197" s="80" t="s">
        <v>2067</v>
      </c>
      <c r="B197" s="80">
        <v>493</v>
      </c>
      <c r="C197" s="80">
        <v>18</v>
      </c>
      <c r="D197" s="80">
        <v>29</v>
      </c>
      <c r="E197" s="80">
        <v>2021</v>
      </c>
      <c r="F197" s="80" t="s">
        <v>75</v>
      </c>
      <c r="G197" s="174" t="s">
        <v>2049</v>
      </c>
      <c r="H197" s="80" t="s">
        <v>2050</v>
      </c>
      <c r="I197" s="177"/>
      <c r="J197" s="81">
        <v>61.125420603925782</v>
      </c>
      <c r="K197" s="81">
        <v>2.2187829164192454</v>
      </c>
      <c r="L197" s="81">
        <v>8.6557542887577235</v>
      </c>
      <c r="M197" s="81">
        <v>26.024314044191922</v>
      </c>
      <c r="N197" s="81">
        <v>24.827571630459776</v>
      </c>
      <c r="O197" s="81">
        <v>31.923639695596385</v>
      </c>
      <c r="P197" s="81">
        <v>40.69399848617185</v>
      </c>
      <c r="Q197" s="81">
        <v>2.1501171046836047</v>
      </c>
      <c r="R197" s="81">
        <v>0</v>
      </c>
      <c r="S197" s="81">
        <v>2.729666086691914</v>
      </c>
      <c r="T197" s="82"/>
      <c r="U197" s="81">
        <v>3761931</v>
      </c>
      <c r="V197" s="81">
        <v>1103</v>
      </c>
      <c r="W197" s="81">
        <v>336</v>
      </c>
      <c r="X197" s="81">
        <v>8390</v>
      </c>
      <c r="Y197" s="81">
        <v>14527</v>
      </c>
      <c r="Z197" s="81">
        <v>23489</v>
      </c>
      <c r="AA197" s="81">
        <v>8953</v>
      </c>
      <c r="AB197" s="81">
        <v>36033</v>
      </c>
      <c r="AC197" s="81">
        <v>0</v>
      </c>
      <c r="AD197" s="81">
        <v>2.729666086691914</v>
      </c>
      <c r="AE197" s="82"/>
      <c r="AF197" s="81">
        <v>36485162.328339033</v>
      </c>
      <c r="AG197" s="81">
        <v>1848328.4047393857</v>
      </c>
      <c r="AH197" s="81">
        <v>1940035.725497908</v>
      </c>
      <c r="AI197" s="81">
        <v>50053224.335240096</v>
      </c>
      <c r="AJ197" s="81">
        <v>55406288.442663006</v>
      </c>
      <c r="AK197" s="81">
        <v>0</v>
      </c>
      <c r="AL197" s="81">
        <v>0</v>
      </c>
      <c r="AM197" s="81">
        <v>4729831.6693785619</v>
      </c>
      <c r="AN197" s="81">
        <v>0</v>
      </c>
      <c r="AO197" s="81">
        <v>0</v>
      </c>
      <c r="AP197" s="82"/>
      <c r="AQ197" s="81">
        <v>1556</v>
      </c>
      <c r="AR197" s="81">
        <v>424</v>
      </c>
      <c r="AS197" s="81">
        <v>0</v>
      </c>
      <c r="AT197" s="81">
        <v>0</v>
      </c>
      <c r="AU197" s="81">
        <v>0</v>
      </c>
      <c r="AV197" s="81">
        <v>0</v>
      </c>
      <c r="AW197" s="81"/>
      <c r="AX197" s="82"/>
      <c r="AY197" s="81">
        <v>8292.779999999997</v>
      </c>
      <c r="AZ197" s="81">
        <v>54256.700000000041</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2068</v>
      </c>
      <c r="B198" s="80">
        <v>493</v>
      </c>
      <c r="C198" s="80">
        <v>19</v>
      </c>
      <c r="D198" s="80">
        <v>29</v>
      </c>
      <c r="E198" s="80">
        <v>2022</v>
      </c>
      <c r="F198" s="80" t="s">
        <v>568</v>
      </c>
      <c r="G198" s="174" t="s">
        <v>2049</v>
      </c>
      <c r="H198" s="80" t="s">
        <v>2050</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1633</v>
      </c>
      <c r="AR198" s="81">
        <v>424</v>
      </c>
      <c r="AS198" s="81">
        <v>0</v>
      </c>
      <c r="AT198" s="81">
        <v>0</v>
      </c>
      <c r="AU198" s="81">
        <v>0</v>
      </c>
      <c r="AV198" s="81">
        <v>0</v>
      </c>
      <c r="AW198" s="81"/>
      <c r="AX198" s="82"/>
      <c r="AY198" s="81">
        <v>8761.6099999999897</v>
      </c>
      <c r="AZ198" s="81">
        <v>54256.700000000041</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2069</v>
      </c>
      <c r="B199" s="80">
        <v>392</v>
      </c>
      <c r="C199" s="80">
        <v>1</v>
      </c>
      <c r="D199" s="80">
        <v>24</v>
      </c>
      <c r="E199" s="80">
        <v>1990</v>
      </c>
      <c r="F199" s="80" t="s">
        <v>562</v>
      </c>
      <c r="G199" s="80" t="s">
        <v>2070</v>
      </c>
      <c r="H199" s="80" t="s">
        <v>2071</v>
      </c>
      <c r="I199" s="177"/>
      <c r="J199" s="81">
        <v>89.939789547294311</v>
      </c>
      <c r="K199" s="81">
        <v>5.673075833513888</v>
      </c>
      <c r="L199" s="81">
        <v>12.420368525880402</v>
      </c>
      <c r="M199" s="81">
        <v>15.266226143749819</v>
      </c>
      <c r="N199" s="81">
        <v>30.551827836115216</v>
      </c>
      <c r="O199" s="81">
        <v>32.877742611628413</v>
      </c>
      <c r="P199" s="81">
        <v>59.721324079514737</v>
      </c>
      <c r="Q199" s="81">
        <v>2.6670603123325982</v>
      </c>
      <c r="R199" s="81">
        <v>0</v>
      </c>
      <c r="S199" s="81">
        <v>2.1406094551453947</v>
      </c>
      <c r="T199" s="82"/>
      <c r="U199" s="81">
        <v>4146885</v>
      </c>
      <c r="V199" s="81">
        <v>1948</v>
      </c>
      <c r="W199" s="81">
        <v>130</v>
      </c>
      <c r="X199" s="81">
        <v>6492</v>
      </c>
      <c r="Y199" s="81">
        <v>11587</v>
      </c>
      <c r="Z199" s="81">
        <v>13523</v>
      </c>
      <c r="AA199" s="81">
        <v>14501</v>
      </c>
      <c r="AB199" s="81">
        <v>43304</v>
      </c>
      <c r="AC199" s="81">
        <v>0</v>
      </c>
      <c r="AD199" s="81">
        <v>2.1406094551453947</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2072</v>
      </c>
      <c r="B200" s="80">
        <v>393</v>
      </c>
      <c r="C200" s="80">
        <v>2</v>
      </c>
      <c r="D200" s="80">
        <v>24</v>
      </c>
      <c r="E200" s="80">
        <v>2005</v>
      </c>
      <c r="F200" s="80" t="s">
        <v>565</v>
      </c>
      <c r="G200" s="80" t="s">
        <v>2070</v>
      </c>
      <c r="H200" s="80" t="s">
        <v>2071</v>
      </c>
      <c r="I200" s="177"/>
      <c r="J200" s="81">
        <v>62.506769654602188</v>
      </c>
      <c r="K200" s="81">
        <v>3.1174121112099002</v>
      </c>
      <c r="L200" s="81">
        <v>7.9645074728141534</v>
      </c>
      <c r="M200" s="81">
        <v>27.070586435078468</v>
      </c>
      <c r="N200" s="81">
        <v>51.692337153059441</v>
      </c>
      <c r="O200" s="81">
        <v>49.539247126824456</v>
      </c>
      <c r="P200" s="81">
        <v>63.567335405060589</v>
      </c>
      <c r="Q200" s="81">
        <v>2.5200806937722633</v>
      </c>
      <c r="R200" s="81">
        <v>0</v>
      </c>
      <c r="S200" s="81">
        <v>3.6744501145895541</v>
      </c>
      <c r="T200" s="82"/>
      <c r="U200" s="81">
        <v>4142441</v>
      </c>
      <c r="V200" s="81">
        <v>1351</v>
      </c>
      <c r="W200" s="81">
        <v>95</v>
      </c>
      <c r="X200" s="81">
        <v>5759</v>
      </c>
      <c r="Y200" s="81">
        <v>14050</v>
      </c>
      <c r="Z200" s="81">
        <v>23579</v>
      </c>
      <c r="AA200" s="81">
        <v>12641</v>
      </c>
      <c r="AB200" s="81">
        <v>42775</v>
      </c>
      <c r="AC200" s="81">
        <v>0</v>
      </c>
      <c r="AD200" s="81">
        <v>3.6744501145895541</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2073</v>
      </c>
      <c r="B201" s="80">
        <v>394</v>
      </c>
      <c r="C201" s="80">
        <v>3</v>
      </c>
      <c r="D201" s="80">
        <v>24</v>
      </c>
      <c r="E201" s="80">
        <v>2006</v>
      </c>
      <c r="F201" s="80" t="s">
        <v>566</v>
      </c>
      <c r="G201" s="80" t="s">
        <v>2070</v>
      </c>
      <c r="H201" s="80" t="s">
        <v>2071</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2074</v>
      </c>
      <c r="B202" s="80">
        <v>395</v>
      </c>
      <c r="C202" s="80">
        <v>4</v>
      </c>
      <c r="D202" s="80">
        <v>24</v>
      </c>
      <c r="E202" s="80">
        <v>2007</v>
      </c>
      <c r="F202" s="80" t="s">
        <v>567</v>
      </c>
      <c r="G202" s="80" t="s">
        <v>2070</v>
      </c>
      <c r="H202" s="80" t="s">
        <v>2071</v>
      </c>
      <c r="I202" s="177"/>
      <c r="J202" s="81">
        <v>65.769601282745015</v>
      </c>
      <c r="K202" s="81">
        <v>2.6055475157333325</v>
      </c>
      <c r="L202" s="81">
        <v>3.0826927764207164</v>
      </c>
      <c r="M202" s="81">
        <v>26.589377226159609</v>
      </c>
      <c r="N202" s="81">
        <v>49.519347042091852</v>
      </c>
      <c r="O202" s="81">
        <v>47.648374085353964</v>
      </c>
      <c r="P202" s="81">
        <v>62.718050322382773</v>
      </c>
      <c r="Q202" s="81">
        <v>2.6148286414645248</v>
      </c>
      <c r="R202" s="81">
        <v>0</v>
      </c>
      <c r="S202" s="81">
        <v>4.1009221949503747</v>
      </c>
      <c r="T202" s="82"/>
      <c r="U202" s="81">
        <v>4718374</v>
      </c>
      <c r="V202" s="81">
        <v>1144</v>
      </c>
      <c r="W202" s="81">
        <v>40</v>
      </c>
      <c r="X202" s="81">
        <v>6805</v>
      </c>
      <c r="Y202" s="81">
        <v>14296</v>
      </c>
      <c r="Z202" s="81">
        <v>23576</v>
      </c>
      <c r="AA202" s="81">
        <v>12282</v>
      </c>
      <c r="AB202" s="81">
        <v>42036</v>
      </c>
      <c r="AC202" s="81">
        <v>0</v>
      </c>
      <c r="AD202" s="81">
        <v>4.1009221949503747</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2075</v>
      </c>
      <c r="B203" s="80">
        <v>396</v>
      </c>
      <c r="C203" s="80">
        <v>5</v>
      </c>
      <c r="D203" s="80">
        <v>24</v>
      </c>
      <c r="E203" s="80">
        <v>2008</v>
      </c>
      <c r="F203" s="80" t="s">
        <v>84</v>
      </c>
      <c r="G203" s="80" t="s">
        <v>2070</v>
      </c>
      <c r="H203" s="80" t="s">
        <v>2071</v>
      </c>
      <c r="I203" s="177"/>
      <c r="J203" s="81">
        <v>58.100757281768274</v>
      </c>
      <c r="K203" s="81">
        <v>1.9287109553282777</v>
      </c>
      <c r="L203" s="81">
        <v>2.6441108376418851</v>
      </c>
      <c r="M203" s="81">
        <v>29.046499898863079</v>
      </c>
      <c r="N203" s="81">
        <v>49.649001172591241</v>
      </c>
      <c r="O203" s="81">
        <v>46.278724778892851</v>
      </c>
      <c r="P203" s="81">
        <v>60.657307919953688</v>
      </c>
      <c r="Q203" s="81">
        <v>2.5455672730659162</v>
      </c>
      <c r="R203" s="81">
        <v>0</v>
      </c>
      <c r="S203" s="81">
        <v>3.6842852790078084</v>
      </c>
      <c r="T203" s="82"/>
      <c r="U203" s="81">
        <v>4726318</v>
      </c>
      <c r="V203" s="81">
        <v>1144</v>
      </c>
      <c r="W203" s="81">
        <v>40</v>
      </c>
      <c r="X203" s="81">
        <v>6805</v>
      </c>
      <c r="Y203" s="81">
        <v>14399</v>
      </c>
      <c r="Z203" s="81">
        <v>23702</v>
      </c>
      <c r="AA203" s="81">
        <v>11892</v>
      </c>
      <c r="AB203" s="81">
        <v>41595</v>
      </c>
      <c r="AC203" s="81">
        <v>0</v>
      </c>
      <c r="AD203" s="81">
        <v>3.6842852790078084</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2076</v>
      </c>
      <c r="B204" s="80">
        <v>397</v>
      </c>
      <c r="C204" s="80">
        <v>6</v>
      </c>
      <c r="D204" s="80">
        <v>24</v>
      </c>
      <c r="E204" s="80">
        <v>2009</v>
      </c>
      <c r="F204" s="80" t="s">
        <v>85</v>
      </c>
      <c r="G204" s="80" t="s">
        <v>2070</v>
      </c>
      <c r="H204" s="80" t="s">
        <v>2071</v>
      </c>
      <c r="I204" s="177"/>
      <c r="J204" s="81">
        <v>46.994965764720533</v>
      </c>
      <c r="K204" s="81">
        <v>2.2175339225671733</v>
      </c>
      <c r="L204" s="81">
        <v>4.5314503850495242</v>
      </c>
      <c r="M204" s="81">
        <v>29.954729660726255</v>
      </c>
      <c r="N204" s="81">
        <v>49.90157654713709</v>
      </c>
      <c r="O204" s="81">
        <v>47.044215604237479</v>
      </c>
      <c r="P204" s="81">
        <v>58.404210605344822</v>
      </c>
      <c r="Q204" s="81">
        <v>2.4083576696590758</v>
      </c>
      <c r="R204" s="81">
        <v>0</v>
      </c>
      <c r="S204" s="81">
        <v>3.8193506523172993</v>
      </c>
      <c r="T204" s="82"/>
      <c r="U204" s="81">
        <v>4008717</v>
      </c>
      <c r="V204" s="81">
        <v>1120</v>
      </c>
      <c r="W204" s="81">
        <v>120</v>
      </c>
      <c r="X204" s="81">
        <v>7150</v>
      </c>
      <c r="Y204" s="81">
        <v>14537</v>
      </c>
      <c r="Z204" s="81">
        <v>23782</v>
      </c>
      <c r="AA204" s="81">
        <v>11755</v>
      </c>
      <c r="AB204" s="81">
        <v>41311</v>
      </c>
      <c r="AC204" s="81">
        <v>0</v>
      </c>
      <c r="AD204" s="81">
        <v>3.8193506523172993</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7.8609999999999998</v>
      </c>
      <c r="BJ204" s="81">
        <v>0</v>
      </c>
      <c r="BK204" s="81">
        <v>10.8</v>
      </c>
      <c r="BL204" s="81">
        <v>0</v>
      </c>
      <c r="BM204" s="82"/>
      <c r="BN204" s="81">
        <v>0</v>
      </c>
      <c r="BO204" s="81">
        <v>0</v>
      </c>
      <c r="BP204" s="81">
        <v>2</v>
      </c>
      <c r="BQ204" s="81">
        <v>0</v>
      </c>
      <c r="BR204" s="81">
        <v>1</v>
      </c>
      <c r="BS204" s="81">
        <v>0</v>
      </c>
      <c r="BT204"/>
      <c r="BU204" s="80"/>
      <c r="BV204" s="80"/>
      <c r="BW204" s="80"/>
      <c r="BX204" s="80"/>
      <c r="BY204" s="80"/>
      <c r="BZ204" s="80"/>
      <c r="CA204" s="80"/>
      <c r="CB204" s="80"/>
      <c r="CC204" s="80"/>
    </row>
    <row r="205" spans="1:81">
      <c r="A205" s="80" t="s">
        <v>2077</v>
      </c>
      <c r="B205" s="80">
        <v>398</v>
      </c>
      <c r="C205" s="80">
        <v>7</v>
      </c>
      <c r="D205" s="80">
        <v>24</v>
      </c>
      <c r="E205" s="80">
        <v>2010</v>
      </c>
      <c r="F205" s="80" t="s">
        <v>86</v>
      </c>
      <c r="G205" s="80" t="s">
        <v>2070</v>
      </c>
      <c r="H205" s="80" t="s">
        <v>2071</v>
      </c>
      <c r="I205" s="177"/>
      <c r="J205" s="81">
        <v>39.235592848405787</v>
      </c>
      <c r="K205" s="81">
        <v>2.1689927302387897</v>
      </c>
      <c r="L205" s="81">
        <v>3.8769836997699589</v>
      </c>
      <c r="M205" s="81">
        <v>27.984319465330334</v>
      </c>
      <c r="N205" s="81">
        <v>41.780991408781787</v>
      </c>
      <c r="O205" s="81">
        <v>47.289335333451994</v>
      </c>
      <c r="P205" s="81">
        <v>58.880994914455137</v>
      </c>
      <c r="Q205" s="81">
        <v>2.4918152007630798</v>
      </c>
      <c r="R205" s="81">
        <v>0</v>
      </c>
      <c r="S205" s="81">
        <v>5.285642067808916</v>
      </c>
      <c r="T205" s="82"/>
      <c r="U205" s="81">
        <v>3898673</v>
      </c>
      <c r="V205" s="81">
        <v>1120</v>
      </c>
      <c r="W205" s="81">
        <v>120</v>
      </c>
      <c r="X205" s="81">
        <v>7150</v>
      </c>
      <c r="Y205" s="81">
        <v>14633</v>
      </c>
      <c r="Z205" s="81">
        <v>24017</v>
      </c>
      <c r="AA205" s="81">
        <v>11555</v>
      </c>
      <c r="AB205" s="81">
        <v>40956</v>
      </c>
      <c r="AC205" s="81">
        <v>0</v>
      </c>
      <c r="AD205" s="81">
        <v>5.285642067808916</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8.1720000000000006</v>
      </c>
      <c r="BJ205" s="81">
        <v>0</v>
      </c>
      <c r="BK205" s="81">
        <v>11</v>
      </c>
      <c r="BL205" s="81">
        <v>0</v>
      </c>
      <c r="BM205" s="82"/>
      <c r="BN205" s="81">
        <v>0</v>
      </c>
      <c r="BO205" s="81">
        <v>0</v>
      </c>
      <c r="BP205" s="81">
        <v>2</v>
      </c>
      <c r="BQ205" s="81">
        <v>0</v>
      </c>
      <c r="BR205" s="81">
        <v>1</v>
      </c>
      <c r="BS205" s="81">
        <v>0</v>
      </c>
      <c r="BT205"/>
      <c r="BU205" s="80">
        <v>19.172000000000001</v>
      </c>
      <c r="BV205" s="80">
        <v>0</v>
      </c>
      <c r="BW205" s="80">
        <v>0</v>
      </c>
      <c r="BX205" s="80">
        <v>0</v>
      </c>
      <c r="BY205" s="80">
        <v>0</v>
      </c>
      <c r="BZ205" s="80">
        <v>0</v>
      </c>
      <c r="CA205" s="80">
        <v>0</v>
      </c>
      <c r="CB205" s="80">
        <v>0</v>
      </c>
      <c r="CC205" s="80">
        <v>0</v>
      </c>
    </row>
    <row r="206" spans="1:81">
      <c r="A206" s="80" t="s">
        <v>2078</v>
      </c>
      <c r="B206" s="80">
        <v>399</v>
      </c>
      <c r="C206" s="80">
        <v>8</v>
      </c>
      <c r="D206" s="80">
        <v>24</v>
      </c>
      <c r="E206" s="80">
        <v>2011</v>
      </c>
      <c r="F206" s="80" t="s">
        <v>87</v>
      </c>
      <c r="G206" s="80" t="s">
        <v>2070</v>
      </c>
      <c r="H206" s="80" t="s">
        <v>2071</v>
      </c>
      <c r="I206" s="177"/>
      <c r="J206" s="81">
        <v>54.42025852388312</v>
      </c>
      <c r="K206" s="81">
        <v>3.0898118413534847</v>
      </c>
      <c r="L206" s="81">
        <v>5.3759801625601185</v>
      </c>
      <c r="M206" s="81">
        <v>38.254671679020241</v>
      </c>
      <c r="N206" s="81">
        <v>63.359186009170294</v>
      </c>
      <c r="O206" s="81">
        <v>46.651900520394548</v>
      </c>
      <c r="P206" s="81">
        <v>56.298600789517501</v>
      </c>
      <c r="Q206" s="81">
        <v>2.8470640925174719</v>
      </c>
      <c r="R206" s="81">
        <v>0</v>
      </c>
      <c r="S206" s="81">
        <v>5.5711574438174853</v>
      </c>
      <c r="T206" s="82"/>
      <c r="U206" s="81">
        <v>4267692</v>
      </c>
      <c r="V206" s="81">
        <v>1120</v>
      </c>
      <c r="W206" s="81">
        <v>120</v>
      </c>
      <c r="X206" s="81">
        <v>7150</v>
      </c>
      <c r="Y206" s="81">
        <v>14713</v>
      </c>
      <c r="Z206" s="81">
        <v>24208</v>
      </c>
      <c r="AA206" s="81">
        <v>11377</v>
      </c>
      <c r="AB206" s="81">
        <v>40569</v>
      </c>
      <c r="AC206" s="81">
        <v>0</v>
      </c>
      <c r="AD206" s="81">
        <v>5.5711574438174853</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7.7370000000000001</v>
      </c>
      <c r="BJ206" s="81">
        <v>0</v>
      </c>
      <c r="BK206" s="81">
        <v>9.3320000000000007</v>
      </c>
      <c r="BL206" s="81">
        <v>0</v>
      </c>
      <c r="BM206" s="82"/>
      <c r="BN206" s="81">
        <v>0</v>
      </c>
      <c r="BO206" s="81">
        <v>0</v>
      </c>
      <c r="BP206" s="81">
        <v>2</v>
      </c>
      <c r="BQ206" s="81">
        <v>0</v>
      </c>
      <c r="BR206" s="81">
        <v>1</v>
      </c>
      <c r="BS206" s="81">
        <v>0</v>
      </c>
      <c r="BT206"/>
      <c r="BU206" s="80">
        <v>17.068999999999999</v>
      </c>
      <c r="BV206" s="80">
        <v>0</v>
      </c>
      <c r="BW206" s="80">
        <v>0</v>
      </c>
      <c r="BX206" s="80">
        <v>0</v>
      </c>
      <c r="BY206" s="80">
        <v>0</v>
      </c>
      <c r="BZ206" s="80">
        <v>0</v>
      </c>
      <c r="CA206" s="80">
        <v>0</v>
      </c>
      <c r="CB206" s="80">
        <v>0</v>
      </c>
      <c r="CC206" s="80">
        <v>0</v>
      </c>
    </row>
    <row r="207" spans="1:81">
      <c r="A207" s="80" t="s">
        <v>2079</v>
      </c>
      <c r="B207" s="80">
        <v>400</v>
      </c>
      <c r="C207" s="80">
        <v>9</v>
      </c>
      <c r="D207" s="80">
        <v>24</v>
      </c>
      <c r="E207" s="80">
        <v>2012</v>
      </c>
      <c r="F207" s="80" t="s">
        <v>88</v>
      </c>
      <c r="G207" s="80" t="s">
        <v>2070</v>
      </c>
      <c r="H207" s="80" t="s">
        <v>2071</v>
      </c>
      <c r="I207" s="177"/>
      <c r="J207" s="81">
        <v>57.708542875031078</v>
      </c>
      <c r="K207" s="81">
        <v>3.1653083879100152</v>
      </c>
      <c r="L207" s="81">
        <v>5.3730795447461679</v>
      </c>
      <c r="M207" s="81">
        <v>44.481844674529661</v>
      </c>
      <c r="N207" s="81">
        <v>77.395446586615392</v>
      </c>
      <c r="O207" s="81">
        <v>46.762778372817337</v>
      </c>
      <c r="P207" s="81">
        <v>56.131210696653504</v>
      </c>
      <c r="Q207" s="81">
        <v>3.0815250386170523</v>
      </c>
      <c r="R207" s="81">
        <v>0</v>
      </c>
      <c r="S207" s="81">
        <v>6.619466398533997</v>
      </c>
      <c r="T207" s="82"/>
      <c r="U207" s="81">
        <v>4136074</v>
      </c>
      <c r="V207" s="81">
        <v>1120</v>
      </c>
      <c r="W207" s="81">
        <v>120</v>
      </c>
      <c r="X207" s="81">
        <v>7150</v>
      </c>
      <c r="Y207" s="81">
        <v>15011</v>
      </c>
      <c r="Z207" s="81">
        <v>24458</v>
      </c>
      <c r="AA207" s="81">
        <v>11279</v>
      </c>
      <c r="AB207" s="81">
        <v>40415</v>
      </c>
      <c r="AC207" s="81">
        <v>0</v>
      </c>
      <c r="AD207" s="81">
        <v>6.619466398533997</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9.5980000000000008</v>
      </c>
      <c r="BJ207" s="81">
        <v>0</v>
      </c>
      <c r="BK207" s="81">
        <v>13.548999999999999</v>
      </c>
      <c r="BL207" s="81">
        <v>0</v>
      </c>
      <c r="BM207" s="82"/>
      <c r="BN207" s="81">
        <v>0</v>
      </c>
      <c r="BO207" s="81">
        <v>0</v>
      </c>
      <c r="BP207" s="81">
        <v>2</v>
      </c>
      <c r="BQ207" s="81">
        <v>0</v>
      </c>
      <c r="BR207" s="81">
        <v>1</v>
      </c>
      <c r="BS207" s="81">
        <v>0</v>
      </c>
      <c r="BT207"/>
      <c r="BU207" s="80">
        <v>23.146999999999998</v>
      </c>
      <c r="BV207" s="80">
        <v>0</v>
      </c>
      <c r="BW207" s="80">
        <v>0</v>
      </c>
      <c r="BX207" s="80">
        <v>0</v>
      </c>
      <c r="BY207" s="80">
        <v>0</v>
      </c>
      <c r="BZ207" s="80">
        <v>0</v>
      </c>
      <c r="CA207" s="80">
        <v>0</v>
      </c>
      <c r="CB207" s="80">
        <v>0</v>
      </c>
      <c r="CC207" s="80">
        <v>0</v>
      </c>
    </row>
    <row r="208" spans="1:81">
      <c r="A208" s="80" t="s">
        <v>2080</v>
      </c>
      <c r="B208" s="80">
        <v>401</v>
      </c>
      <c r="C208" s="80">
        <v>10</v>
      </c>
      <c r="D208" s="80">
        <v>24</v>
      </c>
      <c r="E208" s="80">
        <v>2013</v>
      </c>
      <c r="F208" s="80" t="s">
        <v>89</v>
      </c>
      <c r="G208" s="80" t="s">
        <v>2070</v>
      </c>
      <c r="H208" s="80" t="s">
        <v>2071</v>
      </c>
      <c r="I208" s="177"/>
      <c r="J208" s="81">
        <v>57.871215423207651</v>
      </c>
      <c r="K208" s="81">
        <v>2.6833129354215126</v>
      </c>
      <c r="L208" s="81">
        <v>4.8222455011718797</v>
      </c>
      <c r="M208" s="81">
        <v>41.650817836597334</v>
      </c>
      <c r="N208" s="81">
        <v>78.275800000375952</v>
      </c>
      <c r="O208" s="81">
        <v>45.106397655563427</v>
      </c>
      <c r="P208" s="81">
        <v>55.618379326158987</v>
      </c>
      <c r="Q208" s="81">
        <v>3.1084821689093589</v>
      </c>
      <c r="R208" s="81">
        <v>0</v>
      </c>
      <c r="S208" s="81">
        <v>4.3189475046743784</v>
      </c>
      <c r="T208" s="82"/>
      <c r="U208" s="81">
        <v>4132922</v>
      </c>
      <c r="V208" s="81">
        <v>1120</v>
      </c>
      <c r="W208" s="81">
        <v>120</v>
      </c>
      <c r="X208" s="81">
        <v>7150</v>
      </c>
      <c r="Y208" s="81">
        <v>15081</v>
      </c>
      <c r="Z208" s="81">
        <v>24645</v>
      </c>
      <c r="AA208" s="81">
        <v>11134</v>
      </c>
      <c r="AB208" s="81">
        <v>40184</v>
      </c>
      <c r="AC208" s="81">
        <v>0</v>
      </c>
      <c r="AD208" s="81">
        <v>4.3189475046743784</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10.944000000000001</v>
      </c>
      <c r="BJ208" s="81">
        <v>0</v>
      </c>
      <c r="BK208" s="81">
        <v>14.601000000000001</v>
      </c>
      <c r="BL208" s="81">
        <v>0</v>
      </c>
      <c r="BM208" s="82"/>
      <c r="BN208" s="81">
        <v>0</v>
      </c>
      <c r="BO208" s="81">
        <v>0</v>
      </c>
      <c r="BP208" s="81">
        <v>2</v>
      </c>
      <c r="BQ208" s="81">
        <v>0</v>
      </c>
      <c r="BR208" s="81">
        <v>1</v>
      </c>
      <c r="BS208" s="81">
        <v>0</v>
      </c>
      <c r="BT208"/>
      <c r="BU208" s="80">
        <v>25.545000000000002</v>
      </c>
      <c r="BV208" s="80">
        <v>0</v>
      </c>
      <c r="BW208" s="80">
        <v>0</v>
      </c>
      <c r="BX208" s="80">
        <v>0</v>
      </c>
      <c r="BY208" s="80">
        <v>0</v>
      </c>
      <c r="BZ208" s="80">
        <v>0</v>
      </c>
      <c r="CA208" s="80">
        <v>0</v>
      </c>
      <c r="CB208" s="80">
        <v>0</v>
      </c>
      <c r="CC208" s="80">
        <v>0</v>
      </c>
    </row>
    <row r="209" spans="1:81">
      <c r="A209" s="80" t="s">
        <v>2081</v>
      </c>
      <c r="B209" s="80">
        <v>402</v>
      </c>
      <c r="C209" s="80">
        <v>11</v>
      </c>
      <c r="D209" s="80">
        <v>24</v>
      </c>
      <c r="E209" s="80">
        <v>2014</v>
      </c>
      <c r="F209" s="80" t="s">
        <v>90</v>
      </c>
      <c r="G209" s="80" t="s">
        <v>2070</v>
      </c>
      <c r="H209" s="80" t="s">
        <v>2071</v>
      </c>
      <c r="I209" s="177"/>
      <c r="J209" s="81">
        <v>57.690651473103742</v>
      </c>
      <c r="K209" s="81">
        <v>2.5927622967679347</v>
      </c>
      <c r="L209" s="81">
        <v>6.8275979789979599</v>
      </c>
      <c r="M209" s="81">
        <v>44.718337018884789</v>
      </c>
      <c r="N209" s="81">
        <v>69.817880077526041</v>
      </c>
      <c r="O209" s="81">
        <v>42.975205366430437</v>
      </c>
      <c r="P209" s="81">
        <v>55.129346762202523</v>
      </c>
      <c r="Q209" s="81">
        <v>2.9522408182730877</v>
      </c>
      <c r="R209" s="81">
        <v>0</v>
      </c>
      <c r="S209" s="81">
        <v>5.8450083554991004</v>
      </c>
      <c r="T209" s="82"/>
      <c r="U209" s="81">
        <v>4268943</v>
      </c>
      <c r="V209" s="81">
        <v>913</v>
      </c>
      <c r="W209" s="81">
        <v>154</v>
      </c>
      <c r="X209" s="81">
        <v>7160</v>
      </c>
      <c r="Y209" s="81">
        <v>15091</v>
      </c>
      <c r="Z209" s="81">
        <v>24730</v>
      </c>
      <c r="AA209" s="81">
        <v>10979</v>
      </c>
      <c r="AB209" s="81">
        <v>39777</v>
      </c>
      <c r="AC209" s="81">
        <v>0</v>
      </c>
      <c r="AD209" s="81">
        <v>5.8450083554991004</v>
      </c>
      <c r="AE209" s="82"/>
      <c r="AF209" s="81">
        <v>49862896.655897222</v>
      </c>
      <c r="AG209" s="81">
        <v>1847182.0209616255</v>
      </c>
      <c r="AH209" s="81">
        <v>1543071.4565708102</v>
      </c>
      <c r="AI209" s="81">
        <v>46029635.379146837</v>
      </c>
      <c r="AJ209" s="81">
        <v>88723129.402915791</v>
      </c>
      <c r="AK209" s="81">
        <v>0</v>
      </c>
      <c r="AL209" s="81">
        <v>0</v>
      </c>
      <c r="AM209" s="81">
        <v>5460787.7037382359</v>
      </c>
      <c r="AN209" s="81">
        <v>0</v>
      </c>
      <c r="AO209" s="81">
        <v>0</v>
      </c>
      <c r="AP209" s="82"/>
      <c r="AQ209" s="81">
        <v>884</v>
      </c>
      <c r="AR209" s="81">
        <v>562</v>
      </c>
      <c r="AS209" s="81">
        <v>0</v>
      </c>
      <c r="AT209" s="81">
        <v>1</v>
      </c>
      <c r="AU209" s="81">
        <v>0</v>
      </c>
      <c r="AV209" s="81">
        <v>0</v>
      </c>
      <c r="AW209" s="81" t="s">
        <v>564</v>
      </c>
      <c r="AX209" s="82"/>
      <c r="AY209" s="81">
        <v>4304.3599999999997</v>
      </c>
      <c r="AZ209" s="81">
        <v>35378.024000000005</v>
      </c>
      <c r="BA209" s="81">
        <v>0</v>
      </c>
      <c r="BB209" s="81">
        <v>2</v>
      </c>
      <c r="BC209" s="81">
        <v>0</v>
      </c>
      <c r="BD209" s="81">
        <v>0</v>
      </c>
      <c r="BE209" s="81" t="s">
        <v>564</v>
      </c>
      <c r="BF209" s="82"/>
      <c r="BG209" s="81">
        <v>0</v>
      </c>
      <c r="BH209" s="81">
        <v>0</v>
      </c>
      <c r="BI209" s="81">
        <v>10.625999999999999</v>
      </c>
      <c r="BJ209" s="81">
        <v>0</v>
      </c>
      <c r="BK209" s="81">
        <v>29.768000000000001</v>
      </c>
      <c r="BL209" s="81">
        <v>0</v>
      </c>
      <c r="BM209" s="82"/>
      <c r="BN209" s="81">
        <v>0</v>
      </c>
      <c r="BO209" s="81">
        <v>0</v>
      </c>
      <c r="BP209" s="81">
        <v>2</v>
      </c>
      <c r="BQ209" s="81">
        <v>0</v>
      </c>
      <c r="BR209" s="81">
        <v>1</v>
      </c>
      <c r="BS209" s="81">
        <v>0</v>
      </c>
      <c r="BT209"/>
      <c r="BU209" s="80">
        <v>25.856999999999999</v>
      </c>
      <c r="BV209" s="80">
        <v>14.537000000000001</v>
      </c>
      <c r="BW209" s="80">
        <v>0</v>
      </c>
      <c r="BX209" s="80">
        <v>0</v>
      </c>
      <c r="BY209" s="80">
        <v>0</v>
      </c>
      <c r="BZ209" s="80">
        <v>0</v>
      </c>
      <c r="CA209" s="80">
        <v>0</v>
      </c>
      <c r="CB209" s="80">
        <v>0</v>
      </c>
      <c r="CC209" s="80">
        <v>0</v>
      </c>
    </row>
    <row r="210" spans="1:81">
      <c r="A210" s="80" t="s">
        <v>2082</v>
      </c>
      <c r="B210" s="80">
        <v>403</v>
      </c>
      <c r="C210" s="80">
        <v>12</v>
      </c>
      <c r="D210" s="80">
        <v>24</v>
      </c>
      <c r="E210" s="80">
        <v>2015</v>
      </c>
      <c r="F210" s="80" t="s">
        <v>91</v>
      </c>
      <c r="G210" s="80" t="s">
        <v>2070</v>
      </c>
      <c r="H210" s="80" t="s">
        <v>2071</v>
      </c>
      <c r="I210" s="177"/>
      <c r="J210" s="81">
        <v>68.608167943176198</v>
      </c>
      <c r="K210" s="81">
        <v>2.3142431649035409</v>
      </c>
      <c r="L210" s="81">
        <v>6.593630568508746</v>
      </c>
      <c r="M210" s="81">
        <v>40.715405249211962</v>
      </c>
      <c r="N210" s="81">
        <v>62.260052474420114</v>
      </c>
      <c r="O210" s="81">
        <v>42.671814765830568</v>
      </c>
      <c r="P210" s="81">
        <v>54.534510880756798</v>
      </c>
      <c r="Q210" s="81">
        <v>2.8498449491031606</v>
      </c>
      <c r="R210" s="81">
        <v>0</v>
      </c>
      <c r="S210" s="81">
        <v>6.9365307639473226</v>
      </c>
      <c r="T210" s="82"/>
      <c r="U210" s="81">
        <v>5215877</v>
      </c>
      <c r="V210" s="81">
        <v>913</v>
      </c>
      <c r="W210" s="81">
        <v>154</v>
      </c>
      <c r="X210" s="81">
        <v>7160</v>
      </c>
      <c r="Y210" s="81">
        <v>15150</v>
      </c>
      <c r="Z210" s="81">
        <v>24792</v>
      </c>
      <c r="AA210" s="81">
        <v>10852</v>
      </c>
      <c r="AB210" s="81">
        <v>39223</v>
      </c>
      <c r="AC210" s="81">
        <v>0</v>
      </c>
      <c r="AD210" s="81">
        <v>6.9365307639473226</v>
      </c>
      <c r="AE210" s="82"/>
      <c r="AF210" s="81">
        <v>61177568.283695087</v>
      </c>
      <c r="AG210" s="81">
        <v>1566405.5306627143</v>
      </c>
      <c r="AH210" s="81">
        <v>1207223.4234877713</v>
      </c>
      <c r="AI210" s="81">
        <v>43764609.228877075</v>
      </c>
      <c r="AJ210" s="81">
        <v>80047605.014005557</v>
      </c>
      <c r="AK210" s="81">
        <v>0</v>
      </c>
      <c r="AL210" s="81">
        <v>0</v>
      </c>
      <c r="AM210" s="81">
        <v>5375347.6157032531</v>
      </c>
      <c r="AN210" s="81">
        <v>0</v>
      </c>
      <c r="AO210" s="81">
        <v>0</v>
      </c>
      <c r="AP210" s="82"/>
      <c r="AQ210" s="81">
        <v>917</v>
      </c>
      <c r="AR210" s="81">
        <v>803</v>
      </c>
      <c r="AS210" s="81">
        <v>0</v>
      </c>
      <c r="AT210" s="81">
        <v>0</v>
      </c>
      <c r="AU210" s="81">
        <v>0</v>
      </c>
      <c r="AV210" s="81">
        <v>0</v>
      </c>
      <c r="AW210" s="81" t="s">
        <v>564</v>
      </c>
      <c r="AX210" s="82"/>
      <c r="AY210" s="81">
        <v>4515.01</v>
      </c>
      <c r="AZ210" s="81">
        <v>51746.05</v>
      </c>
      <c r="BA210" s="81">
        <v>0</v>
      </c>
      <c r="BB210" s="81">
        <v>0</v>
      </c>
      <c r="BC210" s="81">
        <v>0</v>
      </c>
      <c r="BD210" s="81">
        <v>0</v>
      </c>
      <c r="BE210" s="81" t="s">
        <v>564</v>
      </c>
      <c r="BF210" s="82"/>
      <c r="BG210" s="81">
        <v>0</v>
      </c>
      <c r="BH210" s="81">
        <v>0</v>
      </c>
      <c r="BI210" s="81">
        <v>10.444000000000001</v>
      </c>
      <c r="BJ210" s="81">
        <v>0</v>
      </c>
      <c r="BK210" s="81">
        <v>29.465</v>
      </c>
      <c r="BL210" s="81">
        <v>0</v>
      </c>
      <c r="BM210" s="82"/>
      <c r="BN210" s="81">
        <v>0</v>
      </c>
      <c r="BO210" s="81">
        <v>0</v>
      </c>
      <c r="BP210" s="81">
        <v>2</v>
      </c>
      <c r="BQ210" s="81">
        <v>0</v>
      </c>
      <c r="BR210" s="81">
        <v>1</v>
      </c>
      <c r="BS210" s="81">
        <v>0</v>
      </c>
      <c r="BT210"/>
      <c r="BU210" s="80">
        <v>25.373999999999999</v>
      </c>
      <c r="BV210" s="80">
        <v>14.535</v>
      </c>
      <c r="BW210" s="80">
        <v>0</v>
      </c>
      <c r="BX210" s="80">
        <v>0</v>
      </c>
      <c r="BY210" s="80">
        <v>0</v>
      </c>
      <c r="BZ210" s="80">
        <v>0</v>
      </c>
      <c r="CA210" s="80">
        <v>0</v>
      </c>
      <c r="CB210" s="80">
        <v>0</v>
      </c>
      <c r="CC210" s="80">
        <v>0</v>
      </c>
    </row>
    <row r="211" spans="1:81">
      <c r="A211" s="80" t="s">
        <v>2083</v>
      </c>
      <c r="B211" s="80">
        <v>404</v>
      </c>
      <c r="C211" s="80">
        <v>13</v>
      </c>
      <c r="D211" s="80">
        <v>24</v>
      </c>
      <c r="E211" s="80">
        <v>2016</v>
      </c>
      <c r="F211" s="80" t="s">
        <v>92</v>
      </c>
      <c r="G211" s="80" t="s">
        <v>2070</v>
      </c>
      <c r="H211" s="80" t="s">
        <v>2071</v>
      </c>
      <c r="I211" s="177"/>
      <c r="J211" s="81">
        <v>50.915646409675666</v>
      </c>
      <c r="K211" s="81">
        <v>2.1953241672117589</v>
      </c>
      <c r="L211" s="81">
        <v>7.1137454296732248</v>
      </c>
      <c r="M211" s="81">
        <v>28.986307903442697</v>
      </c>
      <c r="N211" s="81">
        <v>52.196023450202205</v>
      </c>
      <c r="O211" s="81">
        <v>42.163833604326314</v>
      </c>
      <c r="P211" s="81">
        <v>52.517925385262302</v>
      </c>
      <c r="Q211" s="81">
        <v>2.7328944216227349</v>
      </c>
      <c r="R211" s="81">
        <v>0</v>
      </c>
      <c r="S211" s="81">
        <v>6.9031857712850053</v>
      </c>
      <c r="T211" s="82"/>
      <c r="U211" s="81">
        <v>4568237</v>
      </c>
      <c r="V211" s="81">
        <v>913</v>
      </c>
      <c r="W211" s="81">
        <v>154</v>
      </c>
      <c r="X211" s="81">
        <v>7160</v>
      </c>
      <c r="Y211" s="81">
        <v>15203</v>
      </c>
      <c r="Z211" s="81">
        <v>24798</v>
      </c>
      <c r="AA211" s="81">
        <v>10809</v>
      </c>
      <c r="AB211" s="81">
        <v>38692</v>
      </c>
      <c r="AC211" s="81">
        <v>0</v>
      </c>
      <c r="AD211" s="81">
        <v>6.9031857712850053</v>
      </c>
      <c r="AE211" s="82"/>
      <c r="AF211" s="81">
        <v>50477920.675702557</v>
      </c>
      <c r="AG211" s="81">
        <v>1561531.8868094899</v>
      </c>
      <c r="AH211" s="81">
        <v>1123177.4650759629</v>
      </c>
      <c r="AI211" s="81">
        <v>42163150.306016013</v>
      </c>
      <c r="AJ211" s="81">
        <v>86865294.95937264</v>
      </c>
      <c r="AK211" s="81">
        <v>0</v>
      </c>
      <c r="AL211" s="81">
        <v>0</v>
      </c>
      <c r="AM211" s="81">
        <v>5306695.8746601436</v>
      </c>
      <c r="AN211" s="81">
        <v>0</v>
      </c>
      <c r="AO211" s="81">
        <v>0</v>
      </c>
      <c r="AP211" s="82"/>
      <c r="AQ211" s="81">
        <v>956</v>
      </c>
      <c r="AR211" s="81">
        <v>956</v>
      </c>
      <c r="AS211" s="81">
        <v>0</v>
      </c>
      <c r="AT211" s="81">
        <v>0</v>
      </c>
      <c r="AU211" s="81">
        <v>0</v>
      </c>
      <c r="AV211" s="81">
        <v>0</v>
      </c>
      <c r="AW211" s="81" t="s">
        <v>564</v>
      </c>
      <c r="AX211" s="82"/>
      <c r="AY211" s="81">
        <v>4731.4219999999996</v>
      </c>
      <c r="AZ211" s="81">
        <v>68623.75</v>
      </c>
      <c r="BA211" s="81">
        <v>0</v>
      </c>
      <c r="BB211" s="81">
        <v>0</v>
      </c>
      <c r="BC211" s="81">
        <v>0</v>
      </c>
      <c r="BD211" s="81">
        <v>0</v>
      </c>
      <c r="BE211" s="81" t="s">
        <v>564</v>
      </c>
      <c r="BF211" s="82"/>
      <c r="BG211" s="81">
        <v>0</v>
      </c>
      <c r="BH211" s="81">
        <v>0</v>
      </c>
      <c r="BI211" s="81">
        <v>9.9350000000000005</v>
      </c>
      <c r="BJ211" s="81">
        <v>0</v>
      </c>
      <c r="BK211" s="81">
        <v>28.872</v>
      </c>
      <c r="BL211" s="81">
        <v>0</v>
      </c>
      <c r="BM211" s="82"/>
      <c r="BN211" s="81">
        <v>0</v>
      </c>
      <c r="BO211" s="81">
        <v>0</v>
      </c>
      <c r="BP211" s="81">
        <v>2</v>
      </c>
      <c r="BQ211" s="81">
        <v>0</v>
      </c>
      <c r="BR211" s="81">
        <v>1</v>
      </c>
      <c r="BS211" s="81">
        <v>0</v>
      </c>
      <c r="BT211"/>
      <c r="BU211" s="80">
        <v>23.937999999999999</v>
      </c>
      <c r="BV211" s="80">
        <v>14.869</v>
      </c>
      <c r="BW211" s="80">
        <v>0</v>
      </c>
      <c r="BX211" s="80">
        <v>0</v>
      </c>
      <c r="BY211" s="80">
        <v>0</v>
      </c>
      <c r="BZ211" s="80">
        <v>0</v>
      </c>
      <c r="CA211" s="80">
        <v>0</v>
      </c>
      <c r="CB211" s="80">
        <v>0</v>
      </c>
      <c r="CC211" s="80">
        <v>0</v>
      </c>
    </row>
    <row r="212" spans="1:81">
      <c r="A212" s="80" t="s">
        <v>2084</v>
      </c>
      <c r="B212" s="80">
        <v>405</v>
      </c>
      <c r="C212" s="80">
        <v>14</v>
      </c>
      <c r="D212" s="80">
        <v>24</v>
      </c>
      <c r="E212" s="80">
        <v>2017</v>
      </c>
      <c r="F212" s="80" t="s">
        <v>71</v>
      </c>
      <c r="G212" s="80" t="s">
        <v>2070</v>
      </c>
      <c r="H212" s="80" t="s">
        <v>2071</v>
      </c>
      <c r="I212" s="177"/>
      <c r="J212" s="81">
        <v>51.389478289761733</v>
      </c>
      <c r="K212" s="81">
        <v>2.2246963929512553</v>
      </c>
      <c r="L212" s="81">
        <v>6.7246301219207085</v>
      </c>
      <c r="M212" s="81">
        <v>29.322113504656464</v>
      </c>
      <c r="N212" s="81">
        <v>52.506996568644233</v>
      </c>
      <c r="O212" s="81">
        <v>41.644747551701229</v>
      </c>
      <c r="P212" s="81">
        <v>51.22448229196663</v>
      </c>
      <c r="Q212" s="81">
        <v>2.616461639817647</v>
      </c>
      <c r="R212" s="81">
        <v>0</v>
      </c>
      <c r="S212" s="81">
        <v>5.7346713677800869</v>
      </c>
      <c r="T212" s="82"/>
      <c r="U212" s="81">
        <v>4626970</v>
      </c>
      <c r="V212" s="81">
        <v>913</v>
      </c>
      <c r="W212" s="81">
        <v>154</v>
      </c>
      <c r="X212" s="81">
        <v>7160</v>
      </c>
      <c r="Y212" s="81">
        <v>15342</v>
      </c>
      <c r="Z212" s="81">
        <v>24899</v>
      </c>
      <c r="AA212" s="81">
        <v>10610</v>
      </c>
      <c r="AB212" s="81">
        <v>38308</v>
      </c>
      <c r="AC212" s="81">
        <v>0</v>
      </c>
      <c r="AD212" s="81">
        <v>5.7346713677800869</v>
      </c>
      <c r="AE212" s="82"/>
      <c r="AF212" s="81">
        <v>52654647.683874317</v>
      </c>
      <c r="AG212" s="81">
        <v>1591161.2067117649</v>
      </c>
      <c r="AH212" s="81">
        <v>1403386.4954854529</v>
      </c>
      <c r="AI212" s="81">
        <v>43823907.288495287</v>
      </c>
      <c r="AJ212" s="81">
        <v>82901327.049981937</v>
      </c>
      <c r="AK212" s="81">
        <v>0</v>
      </c>
      <c r="AL212" s="81">
        <v>0</v>
      </c>
      <c r="AM212" s="81">
        <v>5262250.5223763371</v>
      </c>
      <c r="AN212" s="81">
        <v>0</v>
      </c>
      <c r="AO212" s="81">
        <v>0</v>
      </c>
      <c r="AP212" s="82"/>
      <c r="AQ212" s="81">
        <v>1004</v>
      </c>
      <c r="AR212" s="81">
        <v>1052</v>
      </c>
      <c r="AS212" s="81">
        <v>0</v>
      </c>
      <c r="AT212" s="81">
        <v>0</v>
      </c>
      <c r="AU212" s="81">
        <v>0</v>
      </c>
      <c r="AV212" s="81">
        <v>0</v>
      </c>
      <c r="AW212" s="81" t="s">
        <v>564</v>
      </c>
      <c r="AX212" s="82"/>
      <c r="AY212" s="81">
        <v>4997.2190000000001</v>
      </c>
      <c r="AZ212" s="81">
        <v>82540.650000000038</v>
      </c>
      <c r="BA212" s="81">
        <v>0</v>
      </c>
      <c r="BB212" s="81">
        <v>0</v>
      </c>
      <c r="BC212" s="81">
        <v>0</v>
      </c>
      <c r="BD212" s="81">
        <v>0</v>
      </c>
      <c r="BE212" s="81" t="s">
        <v>564</v>
      </c>
      <c r="BF212" s="82"/>
      <c r="BG212" s="81">
        <v>0</v>
      </c>
      <c r="BH212" s="81">
        <v>0</v>
      </c>
      <c r="BI212" s="81">
        <v>8.3989999999999991</v>
      </c>
      <c r="BJ212" s="81">
        <v>0</v>
      </c>
      <c r="BK212" s="81">
        <v>26.545000000000002</v>
      </c>
      <c r="BL212" s="81">
        <v>0</v>
      </c>
      <c r="BM212" s="82"/>
      <c r="BN212" s="81">
        <v>0</v>
      </c>
      <c r="BO212" s="81">
        <v>0</v>
      </c>
      <c r="BP212" s="81">
        <v>2</v>
      </c>
      <c r="BQ212" s="81">
        <v>0</v>
      </c>
      <c r="BR212" s="81">
        <v>1</v>
      </c>
      <c r="BS212" s="81">
        <v>0</v>
      </c>
      <c r="BT212"/>
      <c r="BU212" s="80">
        <v>20.207000000000001</v>
      </c>
      <c r="BV212" s="80">
        <v>14.737</v>
      </c>
      <c r="BW212" s="80">
        <v>0</v>
      </c>
      <c r="BX212" s="80">
        <v>0</v>
      </c>
      <c r="BY212" s="80">
        <v>0</v>
      </c>
      <c r="BZ212" s="80">
        <v>0</v>
      </c>
      <c r="CA212" s="80">
        <v>0</v>
      </c>
      <c r="CB212" s="80">
        <v>0</v>
      </c>
      <c r="CC212" s="80">
        <v>0</v>
      </c>
    </row>
    <row r="213" spans="1:81">
      <c r="A213" s="80" t="s">
        <v>2085</v>
      </c>
      <c r="B213" s="80">
        <v>406</v>
      </c>
      <c r="C213" s="80">
        <v>15</v>
      </c>
      <c r="D213" s="80">
        <v>24</v>
      </c>
      <c r="E213" s="80">
        <v>2018</v>
      </c>
      <c r="F213" s="80" t="s">
        <v>93</v>
      </c>
      <c r="G213" s="80" t="s">
        <v>2070</v>
      </c>
      <c r="H213" s="80" t="s">
        <v>2071</v>
      </c>
      <c r="I213" s="177"/>
      <c r="J213" s="81">
        <v>51.360302807827743</v>
      </c>
      <c r="K213" s="81">
        <v>2.1076304299673603</v>
      </c>
      <c r="L213" s="81">
        <v>6.1428774900197354</v>
      </c>
      <c r="M213" s="81">
        <v>29.006974646006736</v>
      </c>
      <c r="N213" s="81">
        <v>50.605148178039691</v>
      </c>
      <c r="O213" s="81">
        <v>40.770430717398035</v>
      </c>
      <c r="P213" s="81">
        <v>50.523386230012115</v>
      </c>
      <c r="Q213" s="81">
        <v>2.3932757378877998</v>
      </c>
      <c r="R213" s="81">
        <v>0</v>
      </c>
      <c r="S213" s="81">
        <v>4.7807981442414604</v>
      </c>
      <c r="T213" s="82"/>
      <c r="U213" s="81">
        <v>4970591</v>
      </c>
      <c r="V213" s="81">
        <v>913</v>
      </c>
      <c r="W213" s="81">
        <v>154</v>
      </c>
      <c r="X213" s="81">
        <v>7160</v>
      </c>
      <c r="Y213" s="81">
        <v>15392</v>
      </c>
      <c r="Z213" s="81">
        <v>24843</v>
      </c>
      <c r="AA213" s="81">
        <v>10570</v>
      </c>
      <c r="AB213" s="81">
        <v>37761</v>
      </c>
      <c r="AC213" s="81">
        <v>0</v>
      </c>
      <c r="AD213" s="81">
        <v>4.7807981442414604</v>
      </c>
      <c r="AE213" s="82"/>
      <c r="AF213" s="81">
        <v>55404685.841283798</v>
      </c>
      <c r="AG213" s="81">
        <v>1418747.1872955121</v>
      </c>
      <c r="AH213" s="81">
        <v>1292888.188922395</v>
      </c>
      <c r="AI213" s="81">
        <v>41622142.746792383</v>
      </c>
      <c r="AJ213" s="81">
        <v>81809728.973711908</v>
      </c>
      <c r="AK213" s="81">
        <v>0</v>
      </c>
      <c r="AL213" s="81">
        <v>0</v>
      </c>
      <c r="AM213" s="81">
        <v>5197843.591582573</v>
      </c>
      <c r="AN213" s="81">
        <v>0</v>
      </c>
      <c r="AO213" s="81">
        <v>0</v>
      </c>
      <c r="AP213" s="82"/>
      <c r="AQ213" s="81">
        <v>1045</v>
      </c>
      <c r="AR213" s="81">
        <v>1189</v>
      </c>
      <c r="AS213" s="81">
        <v>0</v>
      </c>
      <c r="AT213" s="81">
        <v>0</v>
      </c>
      <c r="AU213" s="81">
        <v>0</v>
      </c>
      <c r="AV213" s="81">
        <v>0</v>
      </c>
      <c r="AW213" s="81" t="s">
        <v>564</v>
      </c>
      <c r="AX213" s="82"/>
      <c r="AY213" s="81">
        <v>5257.7829999999976</v>
      </c>
      <c r="AZ213" s="81">
        <v>93629.65</v>
      </c>
      <c r="BA213" s="81">
        <v>0</v>
      </c>
      <c r="BB213" s="81">
        <v>0</v>
      </c>
      <c r="BC213" s="81">
        <v>0</v>
      </c>
      <c r="BD213" s="81">
        <v>0</v>
      </c>
      <c r="BE213" s="81" t="s">
        <v>564</v>
      </c>
      <c r="BF213" s="82"/>
      <c r="BG213" s="81">
        <v>0</v>
      </c>
      <c r="BH213" s="81">
        <v>0</v>
      </c>
      <c r="BI213" s="81">
        <v>8.0280000000000005</v>
      </c>
      <c r="BJ213" s="81">
        <v>0</v>
      </c>
      <c r="BK213" s="81">
        <v>26.812000000000001</v>
      </c>
      <c r="BL213" s="81">
        <v>0</v>
      </c>
      <c r="BM213" s="82"/>
      <c r="BN213" s="81">
        <v>0</v>
      </c>
      <c r="BO213" s="81">
        <v>0</v>
      </c>
      <c r="BP213" s="81">
        <v>2</v>
      </c>
      <c r="BQ213" s="81">
        <v>0</v>
      </c>
      <c r="BR213" s="81">
        <v>1</v>
      </c>
      <c r="BS213" s="81">
        <v>0</v>
      </c>
      <c r="BT213"/>
      <c r="BU213" s="80">
        <v>20.056999999999999</v>
      </c>
      <c r="BV213" s="80">
        <v>14.782999999999999</v>
      </c>
      <c r="BW213" s="80">
        <v>0</v>
      </c>
      <c r="BX213" s="80">
        <v>0</v>
      </c>
      <c r="BY213" s="80">
        <v>0</v>
      </c>
      <c r="BZ213" s="80">
        <v>0</v>
      </c>
      <c r="CA213" s="80">
        <v>0</v>
      </c>
      <c r="CB213" s="80">
        <v>0</v>
      </c>
      <c r="CC213" s="80">
        <v>0</v>
      </c>
    </row>
    <row r="214" spans="1:81">
      <c r="A214" s="80" t="s">
        <v>2086</v>
      </c>
      <c r="B214" s="80">
        <v>407</v>
      </c>
      <c r="C214" s="80">
        <v>16</v>
      </c>
      <c r="D214" s="80">
        <v>24</v>
      </c>
      <c r="E214" s="80">
        <v>2019</v>
      </c>
      <c r="F214" s="80" t="s">
        <v>73</v>
      </c>
      <c r="G214" s="80" t="s">
        <v>2070</v>
      </c>
      <c r="H214" s="80" t="s">
        <v>2071</v>
      </c>
      <c r="I214" s="177"/>
      <c r="J214" s="81">
        <v>41.74983474195087</v>
      </c>
      <c r="K214" s="81">
        <v>1.8017747604875014</v>
      </c>
      <c r="L214" s="81">
        <v>6.0473603756092658</v>
      </c>
      <c r="M214" s="81">
        <v>24.496700218858194</v>
      </c>
      <c r="N214" s="81">
        <v>39.787581010658705</v>
      </c>
      <c r="O214" s="81">
        <v>39.524427636236609</v>
      </c>
      <c r="P214" s="81">
        <v>49.9315596069817</v>
      </c>
      <c r="Q214" s="81">
        <v>2.2908771170194688</v>
      </c>
      <c r="R214" s="81">
        <v>0</v>
      </c>
      <c r="S214" s="81">
        <v>5.5433207841263261</v>
      </c>
      <c r="T214" s="82"/>
      <c r="U214" s="81">
        <v>4932821</v>
      </c>
      <c r="V214" s="81">
        <v>913</v>
      </c>
      <c r="W214" s="81">
        <v>154</v>
      </c>
      <c r="X214" s="81">
        <v>7160</v>
      </c>
      <c r="Y214" s="81">
        <v>15388</v>
      </c>
      <c r="Z214" s="81">
        <v>24745</v>
      </c>
      <c r="AA214" s="81">
        <v>10368</v>
      </c>
      <c r="AB214" s="81">
        <v>37124</v>
      </c>
      <c r="AC214" s="81">
        <v>0</v>
      </c>
      <c r="AD214" s="81">
        <v>5.5433207841263261</v>
      </c>
      <c r="AE214" s="82"/>
      <c r="AF214" s="81">
        <v>54020784.551607586</v>
      </c>
      <c r="AG214" s="81">
        <v>1378663.2940215149</v>
      </c>
      <c r="AH214" s="81">
        <v>1421299.073254372</v>
      </c>
      <c r="AI214" s="81">
        <v>43941233.649723157</v>
      </c>
      <c r="AJ214" s="81">
        <v>75504080.14401409</v>
      </c>
      <c r="AK214" s="81">
        <v>0</v>
      </c>
      <c r="AL214" s="81">
        <v>0</v>
      </c>
      <c r="AM214" s="81">
        <v>5056009.3306776267</v>
      </c>
      <c r="AN214" s="81">
        <v>0</v>
      </c>
      <c r="AO214" s="81">
        <v>0</v>
      </c>
      <c r="AP214" s="82"/>
      <c r="AQ214" s="81">
        <v>1090</v>
      </c>
      <c r="AR214" s="81">
        <v>1354</v>
      </c>
      <c r="AS214" s="81">
        <v>0</v>
      </c>
      <c r="AT214" s="81">
        <v>0</v>
      </c>
      <c r="AU214" s="81">
        <v>0</v>
      </c>
      <c r="AV214" s="81">
        <v>0</v>
      </c>
      <c r="AW214" s="81" t="s">
        <v>564</v>
      </c>
      <c r="AX214" s="82"/>
      <c r="AY214" s="81">
        <v>5561.1270000000013</v>
      </c>
      <c r="AZ214" s="81">
        <v>105996.4499999999</v>
      </c>
      <c r="BA214" s="81">
        <v>0</v>
      </c>
      <c r="BB214" s="81">
        <v>0</v>
      </c>
      <c r="BC214" s="81">
        <v>0</v>
      </c>
      <c r="BD214" s="81">
        <v>0</v>
      </c>
      <c r="BE214" s="81" t="s">
        <v>564</v>
      </c>
      <c r="BF214" s="82"/>
      <c r="BG214" s="81">
        <v>0</v>
      </c>
      <c r="BH214" s="81">
        <v>0</v>
      </c>
      <c r="BI214" s="81">
        <v>7.657</v>
      </c>
      <c r="BJ214" s="81">
        <v>0</v>
      </c>
      <c r="BK214" s="81">
        <v>26.146000000000001</v>
      </c>
      <c r="BL214" s="81">
        <v>0</v>
      </c>
      <c r="BM214" s="82"/>
      <c r="BN214" s="81">
        <v>0</v>
      </c>
      <c r="BO214" s="81">
        <v>0</v>
      </c>
      <c r="BP214" s="81">
        <v>2</v>
      </c>
      <c r="BQ214" s="81">
        <v>0</v>
      </c>
      <c r="BR214" s="81">
        <v>1</v>
      </c>
      <c r="BS214" s="81">
        <v>0</v>
      </c>
      <c r="BT214"/>
      <c r="BU214" s="80">
        <v>18.933</v>
      </c>
      <c r="BV214" s="80">
        <v>14.87</v>
      </c>
      <c r="BW214" s="80">
        <v>0</v>
      </c>
      <c r="BX214" s="80">
        <v>0</v>
      </c>
      <c r="BY214" s="80">
        <v>0</v>
      </c>
      <c r="BZ214" s="80">
        <v>0</v>
      </c>
      <c r="CA214" s="80">
        <v>0</v>
      </c>
      <c r="CB214" s="80">
        <v>0</v>
      </c>
      <c r="CC214" s="80">
        <v>0</v>
      </c>
    </row>
    <row r="215" spans="1:81">
      <c r="A215" s="80" t="s">
        <v>2087</v>
      </c>
      <c r="B215" s="80">
        <v>408</v>
      </c>
      <c r="C215" s="80">
        <v>17</v>
      </c>
      <c r="D215" s="80">
        <v>24</v>
      </c>
      <c r="E215" s="80">
        <v>2020</v>
      </c>
      <c r="F215" s="80" t="s">
        <v>218</v>
      </c>
      <c r="G215" s="80" t="s">
        <v>2070</v>
      </c>
      <c r="H215" s="80" t="s">
        <v>2071</v>
      </c>
      <c r="I215" s="177"/>
      <c r="J215" s="81">
        <v>57.430592535320393</v>
      </c>
      <c r="K215" s="81">
        <v>2.0751844489585713</v>
      </c>
      <c r="L215" s="81">
        <v>17.804186356254469</v>
      </c>
      <c r="M215" s="81">
        <v>28.300089085419007</v>
      </c>
      <c r="N215" s="81">
        <v>58.394439050001964</v>
      </c>
      <c r="O215" s="81">
        <v>34.605200999771462</v>
      </c>
      <c r="P215" s="81">
        <v>46.373715017168635</v>
      </c>
      <c r="Q215" s="81">
        <v>2.156931760260457</v>
      </c>
      <c r="R215" s="81">
        <v>0</v>
      </c>
      <c r="S215" s="81">
        <v>5.4630534241880317</v>
      </c>
      <c r="T215" s="82"/>
      <c r="U215" s="81">
        <v>5422727</v>
      </c>
      <c r="V215" s="81">
        <v>833</v>
      </c>
      <c r="W215" s="81">
        <v>438</v>
      </c>
      <c r="X215" s="81">
        <v>7120</v>
      </c>
      <c r="Y215" s="81">
        <v>15446</v>
      </c>
      <c r="Z215" s="81">
        <v>24728</v>
      </c>
      <c r="AA215" s="81">
        <v>10462</v>
      </c>
      <c r="AB215" s="81">
        <v>36581</v>
      </c>
      <c r="AC215" s="81">
        <v>0</v>
      </c>
      <c r="AD215" s="81">
        <v>5.4630534241880317</v>
      </c>
      <c r="AE215" s="82"/>
      <c r="AF215" s="81">
        <v>57256922.973423377</v>
      </c>
      <c r="AG215" s="81">
        <v>1335051.385659507</v>
      </c>
      <c r="AH215" s="81">
        <v>4455853.9579529474</v>
      </c>
      <c r="AI215" s="81">
        <v>39039830.070686534</v>
      </c>
      <c r="AJ215" s="81">
        <v>90812179.888184205</v>
      </c>
      <c r="AK215" s="81"/>
      <c r="AL215" s="81"/>
      <c r="AM215" s="81">
        <v>4774226.9233867917</v>
      </c>
      <c r="AN215" s="81"/>
      <c r="AO215" s="81"/>
      <c r="AP215" s="82"/>
      <c r="AQ215" s="81">
        <v>1138</v>
      </c>
      <c r="AR215" s="81">
        <v>1508</v>
      </c>
      <c r="AS215" s="81">
        <v>0</v>
      </c>
      <c r="AT215" s="81">
        <v>0</v>
      </c>
      <c r="AU215" s="81">
        <v>0</v>
      </c>
      <c r="AV215" s="81">
        <v>0</v>
      </c>
      <c r="AW215" s="81">
        <v>0</v>
      </c>
      <c r="AX215" s="82"/>
      <c r="AY215" s="81">
        <v>5880.7470000000012</v>
      </c>
      <c r="AZ215" s="81">
        <v>119275.0499999998</v>
      </c>
      <c r="BA215" s="81">
        <v>0</v>
      </c>
      <c r="BB215" s="81">
        <v>0</v>
      </c>
      <c r="BC215" s="81">
        <v>0</v>
      </c>
      <c r="BD215" s="81">
        <v>0</v>
      </c>
      <c r="BE215" s="81">
        <v>0</v>
      </c>
      <c r="BF215" s="82"/>
      <c r="BG215" s="81">
        <v>0</v>
      </c>
      <c r="BH215" s="81">
        <v>0</v>
      </c>
      <c r="BI215" s="81">
        <v>5.8550000000000004</v>
      </c>
      <c r="BJ215" s="81">
        <v>0</v>
      </c>
      <c r="BK215" s="81">
        <v>23.937000000000001</v>
      </c>
      <c r="BL215" s="81">
        <v>0</v>
      </c>
      <c r="BM215" s="82"/>
      <c r="BN215" s="81">
        <v>0</v>
      </c>
      <c r="BO215" s="81">
        <v>0</v>
      </c>
      <c r="BP215" s="81">
        <v>2</v>
      </c>
      <c r="BQ215" s="81">
        <v>0</v>
      </c>
      <c r="BR215" s="81">
        <v>1</v>
      </c>
      <c r="BS215" s="81">
        <v>0</v>
      </c>
      <c r="BT215"/>
      <c r="BU215" s="80">
        <v>15.292</v>
      </c>
      <c r="BV215" s="80">
        <v>14.5</v>
      </c>
      <c r="BW215" s="80">
        <v>0</v>
      </c>
      <c r="BX215" s="80">
        <v>0</v>
      </c>
      <c r="BY215" s="80">
        <v>0</v>
      </c>
      <c r="BZ215" s="80">
        <v>0</v>
      </c>
      <c r="CA215" s="80">
        <v>0</v>
      </c>
      <c r="CB215" s="80">
        <v>0</v>
      </c>
      <c r="CC215" s="80">
        <v>0</v>
      </c>
    </row>
    <row r="216" spans="1:81">
      <c r="A216" s="80" t="s">
        <v>2088</v>
      </c>
      <c r="B216" s="80">
        <v>408</v>
      </c>
      <c r="C216" s="80">
        <v>18</v>
      </c>
      <c r="D216" s="80">
        <v>24</v>
      </c>
      <c r="E216" s="80">
        <v>2021</v>
      </c>
      <c r="F216" s="80" t="s">
        <v>75</v>
      </c>
      <c r="G216" s="174" t="s">
        <v>2070</v>
      </c>
      <c r="H216" s="80" t="s">
        <v>2071</v>
      </c>
      <c r="I216" s="177"/>
      <c r="J216" s="81">
        <v>52.476339757247622</v>
      </c>
      <c r="K216" s="81">
        <v>2.0565626731931208</v>
      </c>
      <c r="L216" s="81">
        <v>18.317495449363246</v>
      </c>
      <c r="M216" s="81">
        <v>29.994555453741178</v>
      </c>
      <c r="N216" s="81">
        <v>48.849419112436081</v>
      </c>
      <c r="O216" s="81">
        <v>33.358837597531327</v>
      </c>
      <c r="P216" s="81">
        <v>47.307398217812647</v>
      </c>
      <c r="Q216" s="81">
        <v>2.1408681342613263</v>
      </c>
      <c r="R216" s="81">
        <v>0</v>
      </c>
      <c r="S216" s="81">
        <v>5.9907823435026959</v>
      </c>
      <c r="T216" s="82"/>
      <c r="U216" s="81">
        <v>5821055</v>
      </c>
      <c r="V216" s="81">
        <v>833</v>
      </c>
      <c r="W216" s="81">
        <v>438</v>
      </c>
      <c r="X216" s="81">
        <v>7120</v>
      </c>
      <c r="Y216" s="81">
        <v>15327</v>
      </c>
      <c r="Z216" s="81">
        <v>24545</v>
      </c>
      <c r="AA216" s="81">
        <v>10408</v>
      </c>
      <c r="AB216" s="81">
        <v>35878</v>
      </c>
      <c r="AC216" s="81">
        <v>0</v>
      </c>
      <c r="AD216" s="81">
        <v>5.9907823435026959</v>
      </c>
      <c r="AE216" s="82"/>
      <c r="AF216" s="81">
        <v>56155286.086294502</v>
      </c>
      <c r="AG216" s="81">
        <v>1362268.6467550062</v>
      </c>
      <c r="AH216" s="81">
        <v>4728617.2708466984</v>
      </c>
      <c r="AI216" s="81">
        <v>45542931.220012046</v>
      </c>
      <c r="AJ216" s="81">
        <v>82715639.808274731</v>
      </c>
      <c r="AK216" s="81">
        <v>0</v>
      </c>
      <c r="AL216" s="81">
        <v>0</v>
      </c>
      <c r="AM216" s="81">
        <v>4709485.766768354</v>
      </c>
      <c r="AN216" s="81">
        <v>0</v>
      </c>
      <c r="AO216" s="81">
        <v>0</v>
      </c>
      <c r="AP216" s="82"/>
      <c r="AQ216" s="81">
        <v>1179</v>
      </c>
      <c r="AR216" s="81">
        <v>1669</v>
      </c>
      <c r="AS216" s="81">
        <v>0</v>
      </c>
      <c r="AT216" s="81">
        <v>0</v>
      </c>
      <c r="AU216" s="81">
        <v>0</v>
      </c>
      <c r="AV216" s="81">
        <v>0</v>
      </c>
      <c r="AW216" s="81"/>
      <c r="AX216" s="82"/>
      <c r="AY216" s="81">
        <v>6135.0070000000014</v>
      </c>
      <c r="AZ216" s="81">
        <v>131343.34999999969</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2089</v>
      </c>
      <c r="B217" s="80">
        <v>408</v>
      </c>
      <c r="C217" s="80">
        <v>19</v>
      </c>
      <c r="D217" s="80">
        <v>24</v>
      </c>
      <c r="E217" s="80">
        <v>2022</v>
      </c>
      <c r="F217" s="80" t="s">
        <v>568</v>
      </c>
      <c r="G217" s="174" t="s">
        <v>2070</v>
      </c>
      <c r="H217" s="80" t="s">
        <v>2071</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1222</v>
      </c>
      <c r="AR217" s="81">
        <v>1765</v>
      </c>
      <c r="AS217" s="81">
        <v>0</v>
      </c>
      <c r="AT217" s="81">
        <v>0</v>
      </c>
      <c r="AU217" s="81">
        <v>0</v>
      </c>
      <c r="AV217" s="81">
        <v>0</v>
      </c>
      <c r="AW217" s="81"/>
      <c r="AX217" s="82"/>
      <c r="AY217" s="81">
        <v>6429.5320000000029</v>
      </c>
      <c r="AZ217" s="81">
        <v>139660.74999999977</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2090</v>
      </c>
      <c r="B218" s="80">
        <v>358</v>
      </c>
      <c r="C218" s="80">
        <v>1</v>
      </c>
      <c r="D218" s="80">
        <v>22</v>
      </c>
      <c r="E218" s="80">
        <v>1990</v>
      </c>
      <c r="F218" s="80" t="s">
        <v>562</v>
      </c>
      <c r="G218" s="80" t="s">
        <v>2091</v>
      </c>
      <c r="H218" s="80" t="s">
        <v>2092</v>
      </c>
      <c r="I218" s="177"/>
      <c r="J218" s="81">
        <v>217.01290400669814</v>
      </c>
      <c r="K218" s="81">
        <v>5.8624600232770412</v>
      </c>
      <c r="L218" s="81">
        <v>21.903101868172918</v>
      </c>
      <c r="M218" s="81">
        <v>27.796398517979274</v>
      </c>
      <c r="N218" s="81">
        <v>28.843963170796211</v>
      </c>
      <c r="O218" s="81">
        <v>28.345899660502532</v>
      </c>
      <c r="P218" s="81">
        <v>43.783007812517837</v>
      </c>
      <c r="Q218" s="81">
        <v>2.9842448820839578</v>
      </c>
      <c r="R218" s="81">
        <v>0</v>
      </c>
      <c r="S218" s="81">
        <v>3.7662023092003025</v>
      </c>
      <c r="T218" s="82"/>
      <c r="U218" s="81">
        <v>9106099</v>
      </c>
      <c r="V218" s="81">
        <v>2596</v>
      </c>
      <c r="W218" s="81">
        <v>229</v>
      </c>
      <c r="X218" s="81">
        <v>10350</v>
      </c>
      <c r="Y218" s="81">
        <v>12415</v>
      </c>
      <c r="Z218" s="81">
        <v>11659</v>
      </c>
      <c r="AA218" s="81">
        <v>10631</v>
      </c>
      <c r="AB218" s="81">
        <v>48454</v>
      </c>
      <c r="AC218" s="81">
        <v>0</v>
      </c>
      <c r="AD218" s="81">
        <v>3.7662023092003025</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2093</v>
      </c>
      <c r="B219" s="80">
        <v>359</v>
      </c>
      <c r="C219" s="80">
        <v>2</v>
      </c>
      <c r="D219" s="80">
        <v>22</v>
      </c>
      <c r="E219" s="80">
        <v>2005</v>
      </c>
      <c r="F219" s="80" t="s">
        <v>565</v>
      </c>
      <c r="G219" s="80" t="s">
        <v>2091</v>
      </c>
      <c r="H219" s="80" t="s">
        <v>2092</v>
      </c>
      <c r="I219" s="177"/>
      <c r="J219" s="81">
        <v>160.7843310893708</v>
      </c>
      <c r="K219" s="81">
        <v>5.5836659267551356</v>
      </c>
      <c r="L219" s="81">
        <v>13.18977841441974</v>
      </c>
      <c r="M219" s="81">
        <v>50.341318665954773</v>
      </c>
      <c r="N219" s="81">
        <v>37.623885331027637</v>
      </c>
      <c r="O219" s="81">
        <v>51.913366014534354</v>
      </c>
      <c r="P219" s="81">
        <v>60.685911214956974</v>
      </c>
      <c r="Q219" s="81">
        <v>2.6681335934437937</v>
      </c>
      <c r="R219" s="81">
        <v>0</v>
      </c>
      <c r="S219" s="81">
        <v>0</v>
      </c>
      <c r="T219" s="82"/>
      <c r="U219" s="81">
        <v>7129863</v>
      </c>
      <c r="V219" s="81">
        <v>2724</v>
      </c>
      <c r="W219" s="81">
        <v>118</v>
      </c>
      <c r="X219" s="81">
        <v>10238</v>
      </c>
      <c r="Y219" s="81">
        <v>14005</v>
      </c>
      <c r="Z219" s="81">
        <v>24709</v>
      </c>
      <c r="AA219" s="81">
        <v>12068</v>
      </c>
      <c r="AB219" s="81">
        <v>45288</v>
      </c>
      <c r="AC219" s="81">
        <v>0</v>
      </c>
      <c r="AD219" s="81">
        <v>0</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2094</v>
      </c>
      <c r="B220" s="80">
        <v>360</v>
      </c>
      <c r="C220" s="80">
        <v>3</v>
      </c>
      <c r="D220" s="80">
        <v>22</v>
      </c>
      <c r="E220" s="80">
        <v>2006</v>
      </c>
      <c r="F220" s="80" t="s">
        <v>566</v>
      </c>
      <c r="G220" s="80" t="s">
        <v>2091</v>
      </c>
      <c r="H220" s="80" t="s">
        <v>2092</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2095</v>
      </c>
      <c r="B221" s="80">
        <v>361</v>
      </c>
      <c r="C221" s="80">
        <v>4</v>
      </c>
      <c r="D221" s="80">
        <v>22</v>
      </c>
      <c r="E221" s="80">
        <v>2007</v>
      </c>
      <c r="F221" s="80" t="s">
        <v>567</v>
      </c>
      <c r="G221" s="80" t="s">
        <v>2091</v>
      </c>
      <c r="H221" s="80" t="s">
        <v>2092</v>
      </c>
      <c r="I221" s="177"/>
      <c r="J221" s="81">
        <v>164.1549891843689</v>
      </c>
      <c r="K221" s="81">
        <v>5.4920864424459968</v>
      </c>
      <c r="L221" s="81">
        <v>10.961812682981465</v>
      </c>
      <c r="M221" s="81">
        <v>41.877919009715363</v>
      </c>
      <c r="N221" s="81">
        <v>40.303821118728614</v>
      </c>
      <c r="O221" s="81">
        <v>50.342439349002454</v>
      </c>
      <c r="P221" s="81">
        <v>59.526486940890408</v>
      </c>
      <c r="Q221" s="81">
        <v>2.7527982372102739</v>
      </c>
      <c r="R221" s="81">
        <v>0</v>
      </c>
      <c r="S221" s="81">
        <v>0</v>
      </c>
      <c r="T221" s="82"/>
      <c r="U221" s="81">
        <v>7773024</v>
      </c>
      <c r="V221" s="81">
        <v>2020</v>
      </c>
      <c r="W221" s="81">
        <v>129</v>
      </c>
      <c r="X221" s="81">
        <v>10884</v>
      </c>
      <c r="Y221" s="81">
        <v>14119</v>
      </c>
      <c r="Z221" s="81">
        <v>24909</v>
      </c>
      <c r="AA221" s="81">
        <v>11657</v>
      </c>
      <c r="AB221" s="81">
        <v>44254</v>
      </c>
      <c r="AC221" s="81">
        <v>0</v>
      </c>
      <c r="AD221" s="81">
        <v>0</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2096</v>
      </c>
      <c r="B222" s="80">
        <v>362</v>
      </c>
      <c r="C222" s="80">
        <v>5</v>
      </c>
      <c r="D222" s="80">
        <v>22</v>
      </c>
      <c r="E222" s="80">
        <v>2008</v>
      </c>
      <c r="F222" s="80" t="s">
        <v>84</v>
      </c>
      <c r="G222" s="80" t="s">
        <v>2091</v>
      </c>
      <c r="H222" s="80" t="s">
        <v>2092</v>
      </c>
      <c r="I222" s="177"/>
      <c r="J222" s="81">
        <v>142.41976299489752</v>
      </c>
      <c r="K222" s="81">
        <v>4.3089128818709144</v>
      </c>
      <c r="L222" s="81">
        <v>9.8890977819042121</v>
      </c>
      <c r="M222" s="81">
        <v>45.860346046561226</v>
      </c>
      <c r="N222" s="81">
        <v>36.26607219491126</v>
      </c>
      <c r="O222" s="81">
        <v>48.606133433708493</v>
      </c>
      <c r="P222" s="81">
        <v>57.454079751964208</v>
      </c>
      <c r="Q222" s="81">
        <v>2.6808167903991458</v>
      </c>
      <c r="R222" s="81">
        <v>0</v>
      </c>
      <c r="S222" s="81">
        <v>0</v>
      </c>
      <c r="T222" s="82"/>
      <c r="U222" s="81">
        <v>7607468</v>
      </c>
      <c r="V222" s="81">
        <v>2020</v>
      </c>
      <c r="W222" s="81">
        <v>129</v>
      </c>
      <c r="X222" s="81">
        <v>10884</v>
      </c>
      <c r="Y222" s="81">
        <v>14187</v>
      </c>
      <c r="Z222" s="81">
        <v>24894</v>
      </c>
      <c r="AA222" s="81">
        <v>11264</v>
      </c>
      <c r="AB222" s="81">
        <v>43805</v>
      </c>
      <c r="AC222" s="81">
        <v>0</v>
      </c>
      <c r="AD222" s="81">
        <v>0</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2097</v>
      </c>
      <c r="B223" s="80">
        <v>363</v>
      </c>
      <c r="C223" s="80">
        <v>6</v>
      </c>
      <c r="D223" s="80">
        <v>22</v>
      </c>
      <c r="E223" s="80">
        <v>2009</v>
      </c>
      <c r="F223" s="80" t="s">
        <v>85</v>
      </c>
      <c r="G223" s="80" t="s">
        <v>2091</v>
      </c>
      <c r="H223" s="80" t="s">
        <v>2092</v>
      </c>
      <c r="I223" s="177"/>
      <c r="J223" s="81">
        <v>139.40568592371366</v>
      </c>
      <c r="K223" s="81">
        <v>2.764585823061414</v>
      </c>
      <c r="L223" s="81">
        <v>19.32645614985454</v>
      </c>
      <c r="M223" s="81">
        <v>39.161122039966735</v>
      </c>
      <c r="N223" s="81">
        <v>31.943180116433574</v>
      </c>
      <c r="O223" s="81">
        <v>49.518873485025516</v>
      </c>
      <c r="P223" s="81">
        <v>54.379760533857855</v>
      </c>
      <c r="Q223" s="81">
        <v>2.5250707014098799</v>
      </c>
      <c r="R223" s="81">
        <v>0</v>
      </c>
      <c r="S223" s="81">
        <v>0</v>
      </c>
      <c r="T223" s="82"/>
      <c r="U223" s="81">
        <v>6581329</v>
      </c>
      <c r="V223" s="81">
        <v>1770</v>
      </c>
      <c r="W223" s="81">
        <v>302</v>
      </c>
      <c r="X223" s="81">
        <v>11469</v>
      </c>
      <c r="Y223" s="81">
        <v>14292</v>
      </c>
      <c r="Z223" s="81">
        <v>25033</v>
      </c>
      <c r="AA223" s="81">
        <v>10945</v>
      </c>
      <c r="AB223" s="81">
        <v>43313</v>
      </c>
      <c r="AC223" s="81">
        <v>0</v>
      </c>
      <c r="AD223" s="81">
        <v>0</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5.24</v>
      </c>
      <c r="BJ223" s="81">
        <v>0</v>
      </c>
      <c r="BK223" s="81">
        <v>0</v>
      </c>
      <c r="BL223" s="81">
        <v>0</v>
      </c>
      <c r="BM223" s="82"/>
      <c r="BN223" s="81">
        <v>0</v>
      </c>
      <c r="BO223" s="81">
        <v>0</v>
      </c>
      <c r="BP223" s="81">
        <v>1</v>
      </c>
      <c r="BQ223" s="81">
        <v>0</v>
      </c>
      <c r="BR223" s="81">
        <v>0</v>
      </c>
      <c r="BS223" s="81">
        <v>0</v>
      </c>
      <c r="BT223"/>
      <c r="BU223" s="80"/>
      <c r="BV223" s="80"/>
      <c r="BW223" s="80"/>
      <c r="BX223" s="80"/>
      <c r="BY223" s="80"/>
      <c r="BZ223" s="80"/>
      <c r="CA223" s="80"/>
      <c r="CB223" s="80"/>
      <c r="CC223" s="80"/>
    </row>
    <row r="224" spans="1:81">
      <c r="A224" s="80" t="s">
        <v>2098</v>
      </c>
      <c r="B224" s="80">
        <v>364</v>
      </c>
      <c r="C224" s="80">
        <v>7</v>
      </c>
      <c r="D224" s="80">
        <v>22</v>
      </c>
      <c r="E224" s="80">
        <v>2010</v>
      </c>
      <c r="F224" s="80" t="s">
        <v>86</v>
      </c>
      <c r="G224" s="80" t="s">
        <v>2091</v>
      </c>
      <c r="H224" s="80" t="s">
        <v>2092</v>
      </c>
      <c r="I224" s="177"/>
      <c r="J224" s="81">
        <v>141.70435944304944</v>
      </c>
      <c r="K224" s="81">
        <v>3.8744902125526393</v>
      </c>
      <c r="L224" s="81">
        <v>17.976583029484591</v>
      </c>
      <c r="M224" s="81">
        <v>43.007302853253648</v>
      </c>
      <c r="N224" s="81">
        <v>34.821190909959221</v>
      </c>
      <c r="O224" s="81">
        <v>49.213042733243086</v>
      </c>
      <c r="P224" s="81">
        <v>54.753465197388188</v>
      </c>
      <c r="Q224" s="81">
        <v>2.5983482708025405</v>
      </c>
      <c r="R224" s="81">
        <v>0</v>
      </c>
      <c r="S224" s="81">
        <v>0</v>
      </c>
      <c r="T224" s="82"/>
      <c r="U224" s="81">
        <v>6530280</v>
      </c>
      <c r="V224" s="81">
        <v>1770</v>
      </c>
      <c r="W224" s="81">
        <v>302</v>
      </c>
      <c r="X224" s="81">
        <v>11469</v>
      </c>
      <c r="Y224" s="81">
        <v>14375</v>
      </c>
      <c r="Z224" s="81">
        <v>24994</v>
      </c>
      <c r="AA224" s="81">
        <v>10745</v>
      </c>
      <c r="AB224" s="81">
        <v>42707</v>
      </c>
      <c r="AC224" s="81">
        <v>0</v>
      </c>
      <c r="AD224" s="81">
        <v>0</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4.9400000000000004</v>
      </c>
      <c r="BJ224" s="81">
        <v>0</v>
      </c>
      <c r="BK224" s="81">
        <v>0</v>
      </c>
      <c r="BL224" s="81">
        <v>0</v>
      </c>
      <c r="BM224" s="82"/>
      <c r="BN224" s="81">
        <v>0</v>
      </c>
      <c r="BO224" s="81">
        <v>0</v>
      </c>
      <c r="BP224" s="81">
        <v>1</v>
      </c>
      <c r="BQ224" s="81">
        <v>0</v>
      </c>
      <c r="BR224" s="81">
        <v>0</v>
      </c>
      <c r="BS224" s="81">
        <v>0</v>
      </c>
      <c r="BT224"/>
      <c r="BU224" s="80">
        <v>4.9400000000000004</v>
      </c>
      <c r="BV224" s="80">
        <v>0</v>
      </c>
      <c r="BW224" s="80">
        <v>0</v>
      </c>
      <c r="BX224" s="80">
        <v>0</v>
      </c>
      <c r="BY224" s="80">
        <v>0</v>
      </c>
      <c r="BZ224" s="80">
        <v>0</v>
      </c>
      <c r="CA224" s="80">
        <v>0</v>
      </c>
      <c r="CB224" s="80">
        <v>0</v>
      </c>
      <c r="CC224" s="80">
        <v>0</v>
      </c>
    </row>
    <row r="225" spans="1:81">
      <c r="A225" s="80" t="s">
        <v>2099</v>
      </c>
      <c r="B225" s="80">
        <v>365</v>
      </c>
      <c r="C225" s="80">
        <v>8</v>
      </c>
      <c r="D225" s="80">
        <v>22</v>
      </c>
      <c r="E225" s="80">
        <v>2011</v>
      </c>
      <c r="F225" s="80" t="s">
        <v>87</v>
      </c>
      <c r="G225" s="80" t="s">
        <v>2091</v>
      </c>
      <c r="H225" s="80" t="s">
        <v>2092</v>
      </c>
      <c r="I225" s="177"/>
      <c r="J225" s="81">
        <v>131.89942758988505</v>
      </c>
      <c r="K225" s="81">
        <v>4.0807207152010347</v>
      </c>
      <c r="L225" s="81">
        <v>13.689804227184013</v>
      </c>
      <c r="M225" s="81">
        <v>53.934493200297219</v>
      </c>
      <c r="N225" s="81">
        <v>42.216459075928974</v>
      </c>
      <c r="O225" s="81">
        <v>48.341991265453458</v>
      </c>
      <c r="P225" s="81">
        <v>52.364577090153304</v>
      </c>
      <c r="Q225" s="81">
        <v>2.9613845689085827</v>
      </c>
      <c r="R225" s="81">
        <v>0</v>
      </c>
      <c r="S225" s="81">
        <v>0</v>
      </c>
      <c r="T225" s="82"/>
      <c r="U225" s="81">
        <v>5922866</v>
      </c>
      <c r="V225" s="81">
        <v>1770</v>
      </c>
      <c r="W225" s="81">
        <v>302</v>
      </c>
      <c r="X225" s="81">
        <v>11469</v>
      </c>
      <c r="Y225" s="81">
        <v>14414</v>
      </c>
      <c r="Z225" s="81">
        <v>25085</v>
      </c>
      <c r="AA225" s="81">
        <v>10582</v>
      </c>
      <c r="AB225" s="81">
        <v>42198</v>
      </c>
      <c r="AC225" s="81">
        <v>0</v>
      </c>
      <c r="AD225" s="81">
        <v>0</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7.5670000000000002</v>
      </c>
      <c r="BJ225" s="81">
        <v>0</v>
      </c>
      <c r="BK225" s="81">
        <v>0</v>
      </c>
      <c r="BL225" s="81">
        <v>0</v>
      </c>
      <c r="BM225" s="82"/>
      <c r="BN225" s="81">
        <v>0</v>
      </c>
      <c r="BO225" s="81">
        <v>0</v>
      </c>
      <c r="BP225" s="81">
        <v>2</v>
      </c>
      <c r="BQ225" s="81">
        <v>0</v>
      </c>
      <c r="BR225" s="81">
        <v>0</v>
      </c>
      <c r="BS225" s="81">
        <v>0</v>
      </c>
      <c r="BT225"/>
      <c r="BU225" s="80">
        <v>7.5670000000000002</v>
      </c>
      <c r="BV225" s="80">
        <v>0</v>
      </c>
      <c r="BW225" s="80">
        <v>0</v>
      </c>
      <c r="BX225" s="80">
        <v>0</v>
      </c>
      <c r="BY225" s="80">
        <v>0</v>
      </c>
      <c r="BZ225" s="80">
        <v>0</v>
      </c>
      <c r="CA225" s="80">
        <v>0</v>
      </c>
      <c r="CB225" s="80">
        <v>0</v>
      </c>
      <c r="CC225" s="80">
        <v>0</v>
      </c>
    </row>
    <row r="226" spans="1:81">
      <c r="A226" s="80" t="s">
        <v>2100</v>
      </c>
      <c r="B226" s="80">
        <v>366</v>
      </c>
      <c r="C226" s="80">
        <v>9</v>
      </c>
      <c r="D226" s="80">
        <v>22</v>
      </c>
      <c r="E226" s="80">
        <v>2012</v>
      </c>
      <c r="F226" s="80" t="s">
        <v>88</v>
      </c>
      <c r="G226" s="80" t="s">
        <v>2091</v>
      </c>
      <c r="H226" s="80" t="s">
        <v>2092</v>
      </c>
      <c r="I226" s="177"/>
      <c r="J226" s="81">
        <v>148.50938240878557</v>
      </c>
      <c r="K226" s="81">
        <v>3.8461343893209854</v>
      </c>
      <c r="L226" s="81">
        <v>13.426258141987381</v>
      </c>
      <c r="M226" s="81">
        <v>57.333842111721609</v>
      </c>
      <c r="N226" s="81">
        <v>42.769911542705877</v>
      </c>
      <c r="O226" s="81">
        <v>48.19292630898822</v>
      </c>
      <c r="P226" s="81">
        <v>51.308873329417288</v>
      </c>
      <c r="Q226" s="81">
        <v>3.1867459851292761</v>
      </c>
      <c r="R226" s="81">
        <v>0</v>
      </c>
      <c r="S226" s="81">
        <v>0</v>
      </c>
      <c r="T226" s="82"/>
      <c r="U226" s="81">
        <v>6520287</v>
      </c>
      <c r="V226" s="81">
        <v>1770</v>
      </c>
      <c r="W226" s="81">
        <v>302</v>
      </c>
      <c r="X226" s="81">
        <v>11469</v>
      </c>
      <c r="Y226" s="81">
        <v>14549</v>
      </c>
      <c r="Z226" s="81">
        <v>25206</v>
      </c>
      <c r="AA226" s="81">
        <v>10310</v>
      </c>
      <c r="AB226" s="81">
        <v>41795</v>
      </c>
      <c r="AC226" s="81">
        <v>0</v>
      </c>
      <c r="AD226" s="81">
        <v>0</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5.266</v>
      </c>
      <c r="BJ226" s="81">
        <v>0</v>
      </c>
      <c r="BK226" s="81">
        <v>0</v>
      </c>
      <c r="BL226" s="81">
        <v>0</v>
      </c>
      <c r="BM226" s="82"/>
      <c r="BN226" s="81">
        <v>0</v>
      </c>
      <c r="BO226" s="81">
        <v>0</v>
      </c>
      <c r="BP226" s="81">
        <v>1</v>
      </c>
      <c r="BQ226" s="81">
        <v>0</v>
      </c>
      <c r="BR226" s="81">
        <v>0</v>
      </c>
      <c r="BS226" s="81">
        <v>0</v>
      </c>
      <c r="BT226"/>
      <c r="BU226" s="80">
        <v>5.266</v>
      </c>
      <c r="BV226" s="80">
        <v>0</v>
      </c>
      <c r="BW226" s="80">
        <v>0</v>
      </c>
      <c r="BX226" s="80">
        <v>0</v>
      </c>
      <c r="BY226" s="80">
        <v>0</v>
      </c>
      <c r="BZ226" s="80">
        <v>0</v>
      </c>
      <c r="CA226" s="80">
        <v>0</v>
      </c>
      <c r="CB226" s="80">
        <v>0</v>
      </c>
      <c r="CC226" s="80">
        <v>0</v>
      </c>
    </row>
    <row r="227" spans="1:81">
      <c r="A227" s="80" t="s">
        <v>2101</v>
      </c>
      <c r="B227" s="80">
        <v>367</v>
      </c>
      <c r="C227" s="80">
        <v>10</v>
      </c>
      <c r="D227" s="80">
        <v>22</v>
      </c>
      <c r="E227" s="80">
        <v>2013</v>
      </c>
      <c r="F227" s="80" t="s">
        <v>89</v>
      </c>
      <c r="G227" s="80" t="s">
        <v>2091</v>
      </c>
      <c r="H227" s="80" t="s">
        <v>2092</v>
      </c>
      <c r="I227" s="177"/>
      <c r="J227" s="81">
        <v>155.89820416478443</v>
      </c>
      <c r="K227" s="81">
        <v>3.2911986087810616</v>
      </c>
      <c r="L227" s="81">
        <v>13.410256122007816</v>
      </c>
      <c r="M227" s="81">
        <v>56.04244279672087</v>
      </c>
      <c r="N227" s="81">
        <v>46.302960405713762</v>
      </c>
      <c r="O227" s="81">
        <v>46.442476790826625</v>
      </c>
      <c r="P227" s="81">
        <v>50.323293814597235</v>
      </c>
      <c r="Q227" s="81">
        <v>3.2056415757416841</v>
      </c>
      <c r="R227" s="81">
        <v>0</v>
      </c>
      <c r="S227" s="81">
        <v>3.6575025405491268</v>
      </c>
      <c r="T227" s="82"/>
      <c r="U227" s="81">
        <v>6374709</v>
      </c>
      <c r="V227" s="81">
        <v>1770</v>
      </c>
      <c r="W227" s="81">
        <v>302</v>
      </c>
      <c r="X227" s="81">
        <v>11469</v>
      </c>
      <c r="Y227" s="81">
        <v>14578</v>
      </c>
      <c r="Z227" s="81">
        <v>25375</v>
      </c>
      <c r="AA227" s="81">
        <v>10074</v>
      </c>
      <c r="AB227" s="81">
        <v>41440</v>
      </c>
      <c r="AC227" s="81">
        <v>0</v>
      </c>
      <c r="AD227" s="81">
        <v>3.6575025405491268</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5.6509999999999998</v>
      </c>
      <c r="BJ227" s="81">
        <v>0</v>
      </c>
      <c r="BK227" s="81">
        <v>0</v>
      </c>
      <c r="BL227" s="81">
        <v>0</v>
      </c>
      <c r="BM227" s="82"/>
      <c r="BN227" s="81">
        <v>0</v>
      </c>
      <c r="BO227" s="81">
        <v>0</v>
      </c>
      <c r="BP227" s="81">
        <v>1</v>
      </c>
      <c r="BQ227" s="81">
        <v>0</v>
      </c>
      <c r="BR227" s="81">
        <v>0</v>
      </c>
      <c r="BS227" s="81">
        <v>0</v>
      </c>
      <c r="BT227"/>
      <c r="BU227" s="80">
        <v>5.6509999999999998</v>
      </c>
      <c r="BV227" s="80">
        <v>0</v>
      </c>
      <c r="BW227" s="80">
        <v>0</v>
      </c>
      <c r="BX227" s="80">
        <v>0</v>
      </c>
      <c r="BY227" s="80">
        <v>0</v>
      </c>
      <c r="BZ227" s="80">
        <v>0</v>
      </c>
      <c r="CA227" s="80">
        <v>0</v>
      </c>
      <c r="CB227" s="80">
        <v>0</v>
      </c>
      <c r="CC227" s="80">
        <v>0</v>
      </c>
    </row>
    <row r="228" spans="1:81">
      <c r="A228" s="80" t="s">
        <v>2102</v>
      </c>
      <c r="B228" s="80">
        <v>368</v>
      </c>
      <c r="C228" s="80">
        <v>11</v>
      </c>
      <c r="D228" s="80">
        <v>22</v>
      </c>
      <c r="E228" s="80">
        <v>2014</v>
      </c>
      <c r="F228" s="80" t="s">
        <v>90</v>
      </c>
      <c r="G228" s="80" t="s">
        <v>2091</v>
      </c>
      <c r="H228" s="80" t="s">
        <v>2092</v>
      </c>
      <c r="I228" s="177"/>
      <c r="J228" s="81">
        <v>144.26728601917097</v>
      </c>
      <c r="K228" s="81">
        <v>3.1402450091134138</v>
      </c>
      <c r="L228" s="81">
        <v>12.164728179544618</v>
      </c>
      <c r="M228" s="81">
        <v>56.76214125738575</v>
      </c>
      <c r="N228" s="81">
        <v>41.371119642085013</v>
      </c>
      <c r="O228" s="81">
        <v>44.010919980194792</v>
      </c>
      <c r="P228" s="81">
        <v>49.389949426452681</v>
      </c>
      <c r="Q228" s="81">
        <v>3.0240113608295922</v>
      </c>
      <c r="R228" s="81">
        <v>0</v>
      </c>
      <c r="S228" s="81">
        <v>4.5390060129125995</v>
      </c>
      <c r="T228" s="82"/>
      <c r="U228" s="81">
        <v>6373539</v>
      </c>
      <c r="V228" s="81">
        <v>1380</v>
      </c>
      <c r="W228" s="81">
        <v>264</v>
      </c>
      <c r="X228" s="81">
        <v>10774</v>
      </c>
      <c r="Y228" s="81">
        <v>14561</v>
      </c>
      <c r="Z228" s="81">
        <v>25326</v>
      </c>
      <c r="AA228" s="81">
        <v>9836</v>
      </c>
      <c r="AB228" s="81">
        <v>40744</v>
      </c>
      <c r="AC228" s="81">
        <v>0</v>
      </c>
      <c r="AD228" s="81">
        <v>4.5390060129125995</v>
      </c>
      <c r="AE228" s="82"/>
      <c r="AF228" s="81">
        <v>57142259.89988482</v>
      </c>
      <c r="AG228" s="81">
        <v>2679178.0708543407</v>
      </c>
      <c r="AH228" s="81">
        <v>2630718.1820437801</v>
      </c>
      <c r="AI228" s="81">
        <v>76069836.251466855</v>
      </c>
      <c r="AJ228" s="81">
        <v>57146021.627967678</v>
      </c>
      <c r="AK228" s="81">
        <v>0</v>
      </c>
      <c r="AL228" s="81">
        <v>0</v>
      </c>
      <c r="AM228" s="81">
        <v>5593542.353649362</v>
      </c>
      <c r="AN228" s="81">
        <v>0</v>
      </c>
      <c r="AO228" s="81">
        <v>0</v>
      </c>
      <c r="AP228" s="82"/>
      <c r="AQ228" s="81">
        <v>665</v>
      </c>
      <c r="AR228" s="81">
        <v>196</v>
      </c>
      <c r="AS228" s="81">
        <v>0</v>
      </c>
      <c r="AT228" s="81">
        <v>0</v>
      </c>
      <c r="AU228" s="81">
        <v>0</v>
      </c>
      <c r="AV228" s="81">
        <v>1</v>
      </c>
      <c r="AW228" s="81" t="s">
        <v>564</v>
      </c>
      <c r="AX228" s="82"/>
      <c r="AY228" s="81">
        <v>2923.7</v>
      </c>
      <c r="AZ228" s="81">
        <v>8909</v>
      </c>
      <c r="BA228" s="81">
        <v>0</v>
      </c>
      <c r="BB228" s="81">
        <v>0</v>
      </c>
      <c r="BC228" s="81">
        <v>0</v>
      </c>
      <c r="BD228" s="81">
        <v>125</v>
      </c>
      <c r="BE228" s="81" t="s">
        <v>564</v>
      </c>
      <c r="BF228" s="82"/>
      <c r="BG228" s="81">
        <v>0</v>
      </c>
      <c r="BH228" s="81">
        <v>0</v>
      </c>
      <c r="BI228" s="81">
        <v>5.2679999999999998</v>
      </c>
      <c r="BJ228" s="81">
        <v>0</v>
      </c>
      <c r="BK228" s="81">
        <v>0</v>
      </c>
      <c r="BL228" s="81">
        <v>0</v>
      </c>
      <c r="BM228" s="82"/>
      <c r="BN228" s="81">
        <v>0</v>
      </c>
      <c r="BO228" s="81">
        <v>0</v>
      </c>
      <c r="BP228" s="81">
        <v>1</v>
      </c>
      <c r="BQ228" s="81">
        <v>0</v>
      </c>
      <c r="BR228" s="81">
        <v>0</v>
      </c>
      <c r="BS228" s="81">
        <v>0</v>
      </c>
      <c r="BT228"/>
      <c r="BU228" s="80">
        <v>5.2679999999999998</v>
      </c>
      <c r="BV228" s="80">
        <v>0</v>
      </c>
      <c r="BW228" s="80">
        <v>0</v>
      </c>
      <c r="BX228" s="80">
        <v>0</v>
      </c>
      <c r="BY228" s="80">
        <v>0</v>
      </c>
      <c r="BZ228" s="80">
        <v>0</v>
      </c>
      <c r="CA228" s="80">
        <v>0</v>
      </c>
      <c r="CB228" s="80">
        <v>0</v>
      </c>
      <c r="CC228" s="80">
        <v>0</v>
      </c>
    </row>
    <row r="229" spans="1:81">
      <c r="A229" s="80" t="s">
        <v>2103</v>
      </c>
      <c r="B229" s="80">
        <v>369</v>
      </c>
      <c r="C229" s="80">
        <v>12</v>
      </c>
      <c r="D229" s="80">
        <v>22</v>
      </c>
      <c r="E229" s="80">
        <v>2015</v>
      </c>
      <c r="F229" s="80" t="s">
        <v>91</v>
      </c>
      <c r="G229" s="80" t="s">
        <v>2091</v>
      </c>
      <c r="H229" s="80" t="s">
        <v>2092</v>
      </c>
      <c r="I229" s="177"/>
      <c r="J229" s="81">
        <v>120.14985731070665</v>
      </c>
      <c r="K229" s="81">
        <v>3.0231960713756276</v>
      </c>
      <c r="L229" s="81">
        <v>14.242942975784107</v>
      </c>
      <c r="M229" s="81">
        <v>52.685237612059858</v>
      </c>
      <c r="N229" s="81">
        <v>37.760963974465078</v>
      </c>
      <c r="O229" s="81">
        <v>43.55478673158045</v>
      </c>
      <c r="P229" s="81">
        <v>48.765471211469219</v>
      </c>
      <c r="Q229" s="81">
        <v>2.9107319303985344</v>
      </c>
      <c r="R229" s="81">
        <v>0</v>
      </c>
      <c r="S229" s="81">
        <v>4.2130824658170534</v>
      </c>
      <c r="T229" s="82"/>
      <c r="U229" s="81">
        <v>5685898</v>
      </c>
      <c r="V229" s="81">
        <v>1380</v>
      </c>
      <c r="W229" s="81">
        <v>264</v>
      </c>
      <c r="X229" s="81">
        <v>10774</v>
      </c>
      <c r="Y229" s="81">
        <v>14559</v>
      </c>
      <c r="Z229" s="81">
        <v>25305</v>
      </c>
      <c r="AA229" s="81">
        <v>9704</v>
      </c>
      <c r="AB229" s="81">
        <v>40061</v>
      </c>
      <c r="AC229" s="81">
        <v>0</v>
      </c>
      <c r="AD229" s="81">
        <v>4.2130824658170534</v>
      </c>
      <c r="AE229" s="82"/>
      <c r="AF229" s="81">
        <v>47803984.621081814</v>
      </c>
      <c r="AG229" s="81">
        <v>2399057.3146478189</v>
      </c>
      <c r="AH229" s="81">
        <v>2742868.8223492005</v>
      </c>
      <c r="AI229" s="81">
        <v>71988265.814653933</v>
      </c>
      <c r="AJ229" s="81">
        <v>53294095.2373951</v>
      </c>
      <c r="AK229" s="81">
        <v>0</v>
      </c>
      <c r="AL229" s="81">
        <v>0</v>
      </c>
      <c r="AM229" s="81">
        <v>5490192.0004254654</v>
      </c>
      <c r="AN229" s="81">
        <v>0</v>
      </c>
      <c r="AO229" s="81">
        <v>0</v>
      </c>
      <c r="AP229" s="82"/>
      <c r="AQ229" s="81">
        <v>724</v>
      </c>
      <c r="AR229" s="81">
        <v>331</v>
      </c>
      <c r="AS229" s="81">
        <v>0</v>
      </c>
      <c r="AT229" s="81">
        <v>0</v>
      </c>
      <c r="AU229" s="81">
        <v>0</v>
      </c>
      <c r="AV229" s="81">
        <v>1</v>
      </c>
      <c r="AW229" s="81" t="s">
        <v>564</v>
      </c>
      <c r="AX229" s="82"/>
      <c r="AY229" s="81">
        <v>3256.4</v>
      </c>
      <c r="AZ229" s="81">
        <v>17136.3</v>
      </c>
      <c r="BA229" s="81">
        <v>0</v>
      </c>
      <c r="BB229" s="81">
        <v>0</v>
      </c>
      <c r="BC229" s="81">
        <v>0</v>
      </c>
      <c r="BD229" s="81">
        <v>125</v>
      </c>
      <c r="BE229" s="81" t="s">
        <v>564</v>
      </c>
      <c r="BF229" s="82"/>
      <c r="BG229" s="81">
        <v>0</v>
      </c>
      <c r="BH229" s="81">
        <v>0</v>
      </c>
      <c r="BI229" s="81">
        <v>6.0510000000000002</v>
      </c>
      <c r="BJ229" s="81">
        <v>0</v>
      </c>
      <c r="BK229" s="81">
        <v>0</v>
      </c>
      <c r="BL229" s="81">
        <v>0</v>
      </c>
      <c r="BM229" s="82"/>
      <c r="BN229" s="81">
        <v>0</v>
      </c>
      <c r="BO229" s="81">
        <v>0</v>
      </c>
      <c r="BP229" s="81">
        <v>1</v>
      </c>
      <c r="BQ229" s="81">
        <v>0</v>
      </c>
      <c r="BR229" s="81">
        <v>0</v>
      </c>
      <c r="BS229" s="81">
        <v>0</v>
      </c>
      <c r="BT229"/>
      <c r="BU229" s="80">
        <v>6.0510000000000002</v>
      </c>
      <c r="BV229" s="80">
        <v>0</v>
      </c>
      <c r="BW229" s="80">
        <v>0</v>
      </c>
      <c r="BX229" s="80">
        <v>0</v>
      </c>
      <c r="BY229" s="80">
        <v>0</v>
      </c>
      <c r="BZ229" s="80">
        <v>0</v>
      </c>
      <c r="CA229" s="80">
        <v>0</v>
      </c>
      <c r="CB229" s="80">
        <v>0</v>
      </c>
      <c r="CC229" s="80">
        <v>0</v>
      </c>
    </row>
    <row r="230" spans="1:81">
      <c r="A230" s="80" t="s">
        <v>2104</v>
      </c>
      <c r="B230" s="80">
        <v>370</v>
      </c>
      <c r="C230" s="80">
        <v>13</v>
      </c>
      <c r="D230" s="80">
        <v>22</v>
      </c>
      <c r="E230" s="80">
        <v>2016</v>
      </c>
      <c r="F230" s="80" t="s">
        <v>92</v>
      </c>
      <c r="G230" s="80" t="s">
        <v>2091</v>
      </c>
      <c r="H230" s="80" t="s">
        <v>2092</v>
      </c>
      <c r="I230" s="177"/>
      <c r="J230" s="81">
        <v>128.73559368519508</v>
      </c>
      <c r="K230" s="81">
        <v>2.8750107371198137</v>
      </c>
      <c r="L230" s="81">
        <v>14.051978964584642</v>
      </c>
      <c r="M230" s="81">
        <v>47.568345962092806</v>
      </c>
      <c r="N230" s="81">
        <v>34.562998880509383</v>
      </c>
      <c r="O230" s="81">
        <v>42.981673912564119</v>
      </c>
      <c r="P230" s="81">
        <v>47.217059755202058</v>
      </c>
      <c r="Q230" s="81">
        <v>2.7795115600045968</v>
      </c>
      <c r="R230" s="81">
        <v>0</v>
      </c>
      <c r="S230" s="81">
        <v>3.8935939313712389</v>
      </c>
      <c r="T230" s="82"/>
      <c r="U230" s="81">
        <v>6104227</v>
      </c>
      <c r="V230" s="81">
        <v>1380</v>
      </c>
      <c r="W230" s="81">
        <v>264</v>
      </c>
      <c r="X230" s="81">
        <v>10774</v>
      </c>
      <c r="Y230" s="81">
        <v>14559</v>
      </c>
      <c r="Z230" s="81">
        <v>25279</v>
      </c>
      <c r="AA230" s="81">
        <v>9718</v>
      </c>
      <c r="AB230" s="81">
        <v>39352</v>
      </c>
      <c r="AC230" s="81">
        <v>0</v>
      </c>
      <c r="AD230" s="81">
        <v>3.8935939313712389</v>
      </c>
      <c r="AE230" s="82"/>
      <c r="AF230" s="81">
        <v>51178875.601039797</v>
      </c>
      <c r="AG230" s="81">
        <v>2167310.7201427901</v>
      </c>
      <c r="AH230" s="81">
        <v>1977369.4838231951</v>
      </c>
      <c r="AI230" s="81">
        <v>71446784.008077979</v>
      </c>
      <c r="AJ230" s="81">
        <v>47131384.456910834</v>
      </c>
      <c r="AK230" s="81">
        <v>0</v>
      </c>
      <c r="AL230" s="81">
        <v>0</v>
      </c>
      <c r="AM230" s="81">
        <v>5397216.3770191763</v>
      </c>
      <c r="AN230" s="81">
        <v>0</v>
      </c>
      <c r="AO230" s="81">
        <v>0</v>
      </c>
      <c r="AP230" s="82"/>
      <c r="AQ230" s="81">
        <v>757</v>
      </c>
      <c r="AR230" s="81">
        <v>406</v>
      </c>
      <c r="AS230" s="81">
        <v>0</v>
      </c>
      <c r="AT230" s="81">
        <v>0</v>
      </c>
      <c r="AU230" s="81">
        <v>0</v>
      </c>
      <c r="AV230" s="81">
        <v>1</v>
      </c>
      <c r="AW230" s="81" t="s">
        <v>564</v>
      </c>
      <c r="AX230" s="82"/>
      <c r="AY230" s="81">
        <v>3441.9</v>
      </c>
      <c r="AZ230" s="81">
        <v>23238.7</v>
      </c>
      <c r="BA230" s="81">
        <v>0</v>
      </c>
      <c r="BB230" s="81">
        <v>0</v>
      </c>
      <c r="BC230" s="81">
        <v>0</v>
      </c>
      <c r="BD230" s="81">
        <v>125</v>
      </c>
      <c r="BE230" s="81" t="s">
        <v>564</v>
      </c>
      <c r="BF230" s="82"/>
      <c r="BG230" s="81">
        <v>0</v>
      </c>
      <c r="BH230" s="81">
        <v>0</v>
      </c>
      <c r="BI230" s="81">
        <v>6.0010000000000003</v>
      </c>
      <c r="BJ230" s="81">
        <v>0</v>
      </c>
      <c r="BK230" s="81">
        <v>0</v>
      </c>
      <c r="BL230" s="81">
        <v>0</v>
      </c>
      <c r="BM230" s="82"/>
      <c r="BN230" s="81">
        <v>0</v>
      </c>
      <c r="BO230" s="81">
        <v>0</v>
      </c>
      <c r="BP230" s="81">
        <v>1</v>
      </c>
      <c r="BQ230" s="81">
        <v>0</v>
      </c>
      <c r="BR230" s="81">
        <v>0</v>
      </c>
      <c r="BS230" s="81">
        <v>0</v>
      </c>
      <c r="BT230"/>
      <c r="BU230" s="80">
        <v>6.0010000000000003</v>
      </c>
      <c r="BV230" s="80">
        <v>0</v>
      </c>
      <c r="BW230" s="80">
        <v>0</v>
      </c>
      <c r="BX230" s="80">
        <v>0</v>
      </c>
      <c r="BY230" s="80">
        <v>0</v>
      </c>
      <c r="BZ230" s="80">
        <v>0</v>
      </c>
      <c r="CA230" s="80">
        <v>0</v>
      </c>
      <c r="CB230" s="80">
        <v>0</v>
      </c>
      <c r="CC230" s="80">
        <v>0</v>
      </c>
    </row>
    <row r="231" spans="1:81">
      <c r="A231" s="80" t="s">
        <v>2105</v>
      </c>
      <c r="B231" s="80">
        <v>371</v>
      </c>
      <c r="C231" s="80">
        <v>14</v>
      </c>
      <c r="D231" s="80">
        <v>22</v>
      </c>
      <c r="E231" s="80">
        <v>2017</v>
      </c>
      <c r="F231" s="80" t="s">
        <v>71</v>
      </c>
      <c r="G231" s="80" t="s">
        <v>2091</v>
      </c>
      <c r="H231" s="80" t="s">
        <v>2092</v>
      </c>
      <c r="I231" s="177"/>
      <c r="J231" s="81">
        <v>125.16489378682149</v>
      </c>
      <c r="K231" s="81">
        <v>2.8312538806130654</v>
      </c>
      <c r="L231" s="81">
        <v>11.296546214050494</v>
      </c>
      <c r="M231" s="81">
        <v>41.431277545654233</v>
      </c>
      <c r="N231" s="81">
        <v>33.838287521479479</v>
      </c>
      <c r="O231" s="81">
        <v>42.069574487647742</v>
      </c>
      <c r="P231" s="81">
        <v>46.275840034731395</v>
      </c>
      <c r="Q231" s="81">
        <v>2.6411181776680741</v>
      </c>
      <c r="R231" s="81">
        <v>0</v>
      </c>
      <c r="S231" s="81">
        <v>3.9515605847392696</v>
      </c>
      <c r="T231" s="82"/>
      <c r="U231" s="81">
        <v>6324487</v>
      </c>
      <c r="V231" s="81">
        <v>1380</v>
      </c>
      <c r="W231" s="81">
        <v>264</v>
      </c>
      <c r="X231" s="81">
        <v>10774</v>
      </c>
      <c r="Y231" s="81">
        <v>14607</v>
      </c>
      <c r="Z231" s="81">
        <v>25153</v>
      </c>
      <c r="AA231" s="81">
        <v>9585</v>
      </c>
      <c r="AB231" s="81">
        <v>38669</v>
      </c>
      <c r="AC231" s="81">
        <v>0</v>
      </c>
      <c r="AD231" s="81">
        <v>3.9515605847392701</v>
      </c>
      <c r="AE231" s="82"/>
      <c r="AF231" s="81">
        <v>51405892.055939227</v>
      </c>
      <c r="AG231" s="81">
        <v>2291493.8396338448</v>
      </c>
      <c r="AH231" s="81">
        <v>2183024.1586270141</v>
      </c>
      <c r="AI231" s="81">
        <v>72313015.579190284</v>
      </c>
      <c r="AJ231" s="81">
        <v>52505823.265678272</v>
      </c>
      <c r="AK231" s="81">
        <v>0</v>
      </c>
      <c r="AL231" s="81">
        <v>0</v>
      </c>
      <c r="AM231" s="81">
        <v>5311839.9668416679</v>
      </c>
      <c r="AN231" s="81">
        <v>0</v>
      </c>
      <c r="AO231" s="81">
        <v>0</v>
      </c>
      <c r="AP231" s="82"/>
      <c r="AQ231" s="81">
        <v>805</v>
      </c>
      <c r="AR231" s="81">
        <v>508</v>
      </c>
      <c r="AS231" s="81">
        <v>0</v>
      </c>
      <c r="AT231" s="81">
        <v>0</v>
      </c>
      <c r="AU231" s="81">
        <v>0</v>
      </c>
      <c r="AV231" s="81">
        <v>1</v>
      </c>
      <c r="AW231" s="81" t="s">
        <v>564</v>
      </c>
      <c r="AX231" s="82"/>
      <c r="AY231" s="81">
        <v>3708.3</v>
      </c>
      <c r="AZ231" s="81">
        <v>30930.1</v>
      </c>
      <c r="BA231" s="81">
        <v>0</v>
      </c>
      <c r="BB231" s="81">
        <v>0</v>
      </c>
      <c r="BC231" s="81">
        <v>0</v>
      </c>
      <c r="BD231" s="81">
        <v>125</v>
      </c>
      <c r="BE231" s="81" t="s">
        <v>564</v>
      </c>
      <c r="BF231" s="82"/>
      <c r="BG231" s="81">
        <v>0</v>
      </c>
      <c r="BH231" s="81">
        <v>0</v>
      </c>
      <c r="BI231" s="81">
        <v>5.915</v>
      </c>
      <c r="BJ231" s="81">
        <v>0</v>
      </c>
      <c r="BK231" s="81">
        <v>0</v>
      </c>
      <c r="BL231" s="81">
        <v>0</v>
      </c>
      <c r="BM231" s="82"/>
      <c r="BN231" s="81">
        <v>0</v>
      </c>
      <c r="BO231" s="81">
        <v>0</v>
      </c>
      <c r="BP231" s="81">
        <v>1</v>
      </c>
      <c r="BQ231" s="81">
        <v>0</v>
      </c>
      <c r="BR231" s="81">
        <v>0</v>
      </c>
      <c r="BS231" s="81">
        <v>0</v>
      </c>
      <c r="BT231"/>
      <c r="BU231" s="80">
        <v>5.915</v>
      </c>
      <c r="BV231" s="80">
        <v>0</v>
      </c>
      <c r="BW231" s="80">
        <v>0</v>
      </c>
      <c r="BX231" s="80">
        <v>0</v>
      </c>
      <c r="BY231" s="80">
        <v>0</v>
      </c>
      <c r="BZ231" s="80">
        <v>0</v>
      </c>
      <c r="CA231" s="80">
        <v>0</v>
      </c>
      <c r="CB231" s="80">
        <v>0</v>
      </c>
      <c r="CC231" s="80">
        <v>0</v>
      </c>
    </row>
    <row r="232" spans="1:81">
      <c r="A232" s="80" t="s">
        <v>2106</v>
      </c>
      <c r="B232" s="80">
        <v>372</v>
      </c>
      <c r="C232" s="80">
        <v>15</v>
      </c>
      <c r="D232" s="80">
        <v>22</v>
      </c>
      <c r="E232" s="80">
        <v>2018</v>
      </c>
      <c r="F232" s="80" t="s">
        <v>93</v>
      </c>
      <c r="G232" s="80" t="s">
        <v>2091</v>
      </c>
      <c r="H232" s="80" t="s">
        <v>2092</v>
      </c>
      <c r="I232" s="177"/>
      <c r="J232" s="81">
        <v>118.71161655810026</v>
      </c>
      <c r="K232" s="81">
        <v>2.4681585664859313</v>
      </c>
      <c r="L232" s="81">
        <v>10.19638725421091</v>
      </c>
      <c r="M232" s="81">
        <v>34.59620839301779</v>
      </c>
      <c r="N232" s="81">
        <v>27.682142520222179</v>
      </c>
      <c r="O232" s="81">
        <v>41.049421709708049</v>
      </c>
      <c r="P232" s="81">
        <v>45.189034382075164</v>
      </c>
      <c r="Q232" s="81">
        <v>2.4092473881605074</v>
      </c>
      <c r="R232" s="81">
        <v>0</v>
      </c>
      <c r="S232" s="81">
        <v>4.2187657956325584</v>
      </c>
      <c r="T232" s="82"/>
      <c r="U232" s="81">
        <v>6765294</v>
      </c>
      <c r="V232" s="81">
        <v>1380</v>
      </c>
      <c r="W232" s="81">
        <v>264</v>
      </c>
      <c r="X232" s="81">
        <v>10774</v>
      </c>
      <c r="Y232" s="81">
        <v>14620</v>
      </c>
      <c r="Z232" s="81">
        <v>25013</v>
      </c>
      <c r="AA232" s="81">
        <v>9454</v>
      </c>
      <c r="AB232" s="81">
        <v>38013</v>
      </c>
      <c r="AC232" s="81">
        <v>0</v>
      </c>
      <c r="AD232" s="81">
        <v>4.2187657956325584</v>
      </c>
      <c r="AE232" s="82"/>
      <c r="AF232" s="81">
        <v>52747292.108723462</v>
      </c>
      <c r="AG232" s="81">
        <v>1976941.855894763</v>
      </c>
      <c r="AH232" s="81">
        <v>2053644.6550740141</v>
      </c>
      <c r="AI232" s="81">
        <v>67394095.917349666</v>
      </c>
      <c r="AJ232" s="81">
        <v>50150503.64956563</v>
      </c>
      <c r="AK232" s="81">
        <v>0</v>
      </c>
      <c r="AL232" s="81">
        <v>0</v>
      </c>
      <c r="AM232" s="81">
        <v>5232531.6714819083</v>
      </c>
      <c r="AN232" s="81">
        <v>0</v>
      </c>
      <c r="AO232" s="81">
        <v>0</v>
      </c>
      <c r="AP232" s="82"/>
      <c r="AQ232" s="81">
        <v>859</v>
      </c>
      <c r="AR232" s="81">
        <v>607</v>
      </c>
      <c r="AS232" s="81">
        <v>0</v>
      </c>
      <c r="AT232" s="81">
        <v>0</v>
      </c>
      <c r="AU232" s="81">
        <v>0</v>
      </c>
      <c r="AV232" s="81">
        <v>1</v>
      </c>
      <c r="AW232" s="81" t="s">
        <v>564</v>
      </c>
      <c r="AX232" s="82"/>
      <c r="AY232" s="81">
        <v>4014.900000000001</v>
      </c>
      <c r="AZ232" s="81">
        <v>35179</v>
      </c>
      <c r="BA232" s="81">
        <v>0</v>
      </c>
      <c r="BB232" s="81">
        <v>0</v>
      </c>
      <c r="BC232" s="81">
        <v>0</v>
      </c>
      <c r="BD232" s="81">
        <v>125</v>
      </c>
      <c r="BE232" s="81" t="s">
        <v>564</v>
      </c>
      <c r="BF232" s="82"/>
      <c r="BG232" s="81">
        <v>0</v>
      </c>
      <c r="BH232" s="81">
        <v>0</v>
      </c>
      <c r="BI232" s="81">
        <v>5.8419999999999996</v>
      </c>
      <c r="BJ232" s="81">
        <v>0</v>
      </c>
      <c r="BK232" s="81">
        <v>0</v>
      </c>
      <c r="BL232" s="81">
        <v>0</v>
      </c>
      <c r="BM232" s="82"/>
      <c r="BN232" s="81">
        <v>0</v>
      </c>
      <c r="BO232" s="81">
        <v>0</v>
      </c>
      <c r="BP232" s="81">
        <v>1</v>
      </c>
      <c r="BQ232" s="81">
        <v>0</v>
      </c>
      <c r="BR232" s="81">
        <v>0</v>
      </c>
      <c r="BS232" s="81">
        <v>0</v>
      </c>
      <c r="BT232"/>
      <c r="BU232" s="80">
        <v>5.8419999999999996</v>
      </c>
      <c r="BV232" s="80">
        <v>0</v>
      </c>
      <c r="BW232" s="80">
        <v>0</v>
      </c>
      <c r="BX232" s="80">
        <v>0</v>
      </c>
      <c r="BY232" s="80">
        <v>0</v>
      </c>
      <c r="BZ232" s="80">
        <v>0</v>
      </c>
      <c r="CA232" s="80">
        <v>0</v>
      </c>
      <c r="CB232" s="80">
        <v>0</v>
      </c>
      <c r="CC232" s="80">
        <v>0</v>
      </c>
    </row>
    <row r="233" spans="1:81">
      <c r="A233" s="80" t="s">
        <v>2107</v>
      </c>
      <c r="B233" s="80">
        <v>373</v>
      </c>
      <c r="C233" s="80">
        <v>16</v>
      </c>
      <c r="D233" s="80">
        <v>22</v>
      </c>
      <c r="E233" s="80">
        <v>2019</v>
      </c>
      <c r="F233" s="80" t="s">
        <v>73</v>
      </c>
      <c r="G233" s="80" t="s">
        <v>2091</v>
      </c>
      <c r="H233" s="80" t="s">
        <v>2092</v>
      </c>
      <c r="I233" s="177"/>
      <c r="J233" s="81">
        <v>109.91552477431748</v>
      </c>
      <c r="K233" s="81">
        <v>2.302670712338486</v>
      </c>
      <c r="L233" s="81">
        <v>10.286179544659849</v>
      </c>
      <c r="M233" s="81">
        <v>33.423306639614474</v>
      </c>
      <c r="N233" s="81">
        <v>28.988087274689267</v>
      </c>
      <c r="O233" s="81">
        <v>39.733669908224762</v>
      </c>
      <c r="P233" s="81">
        <v>44.085020895284572</v>
      </c>
      <c r="Q233" s="81">
        <v>2.3036508365330728</v>
      </c>
      <c r="R233" s="81">
        <v>0</v>
      </c>
      <c r="S233" s="81">
        <v>4.1460615264713834</v>
      </c>
      <c r="T233" s="82"/>
      <c r="U233" s="81">
        <v>6559469</v>
      </c>
      <c r="V233" s="81">
        <v>1380</v>
      </c>
      <c r="W233" s="81">
        <v>264</v>
      </c>
      <c r="X233" s="81">
        <v>10774</v>
      </c>
      <c r="Y233" s="81">
        <v>14691</v>
      </c>
      <c r="Z233" s="81">
        <v>24876</v>
      </c>
      <c r="AA233" s="81">
        <v>9154</v>
      </c>
      <c r="AB233" s="81">
        <v>37331</v>
      </c>
      <c r="AC233" s="81">
        <v>0</v>
      </c>
      <c r="AD233" s="81">
        <v>4.1460615264713834</v>
      </c>
      <c r="AE233" s="82"/>
      <c r="AF233" s="81">
        <v>48468928.386577077</v>
      </c>
      <c r="AG233" s="81">
        <v>1993454.693451643</v>
      </c>
      <c r="AH233" s="81">
        <v>2198120.2675175359</v>
      </c>
      <c r="AI233" s="81">
        <v>68696079.408834368</v>
      </c>
      <c r="AJ233" s="81">
        <v>53883955.085028201</v>
      </c>
      <c r="AK233" s="81">
        <v>0</v>
      </c>
      <c r="AL233" s="81">
        <v>0</v>
      </c>
      <c r="AM233" s="81">
        <v>5084201.1723824618</v>
      </c>
      <c r="AN233" s="81">
        <v>0</v>
      </c>
      <c r="AO233" s="81">
        <v>0</v>
      </c>
      <c r="AP233" s="82"/>
      <c r="AQ233" s="81">
        <v>889</v>
      </c>
      <c r="AR233" s="81">
        <v>670</v>
      </c>
      <c r="AS233" s="81">
        <v>0</v>
      </c>
      <c r="AT233" s="81">
        <v>0</v>
      </c>
      <c r="AU233" s="81">
        <v>0</v>
      </c>
      <c r="AV233" s="81">
        <v>1</v>
      </c>
      <c r="AW233" s="81" t="s">
        <v>564</v>
      </c>
      <c r="AX233" s="82"/>
      <c r="AY233" s="81">
        <v>4171.9000000000005</v>
      </c>
      <c r="AZ233" s="81">
        <v>37999.800000000003</v>
      </c>
      <c r="BA233" s="81">
        <v>0</v>
      </c>
      <c r="BB233" s="81">
        <v>0</v>
      </c>
      <c r="BC233" s="81">
        <v>0</v>
      </c>
      <c r="BD233" s="81">
        <v>125</v>
      </c>
      <c r="BE233" s="81" t="s">
        <v>564</v>
      </c>
      <c r="BF233" s="82"/>
      <c r="BG233" s="81">
        <v>0</v>
      </c>
      <c r="BH233" s="81">
        <v>0</v>
      </c>
      <c r="BI233" s="81">
        <v>4.9320000000000004</v>
      </c>
      <c r="BJ233" s="81">
        <v>0</v>
      </c>
      <c r="BK233" s="81">
        <v>0</v>
      </c>
      <c r="BL233" s="81">
        <v>0</v>
      </c>
      <c r="BM233" s="82"/>
      <c r="BN233" s="81">
        <v>0</v>
      </c>
      <c r="BO233" s="81">
        <v>0</v>
      </c>
      <c r="BP233" s="81">
        <v>1</v>
      </c>
      <c r="BQ233" s="81">
        <v>0</v>
      </c>
      <c r="BR233" s="81">
        <v>0</v>
      </c>
      <c r="BS233" s="81">
        <v>0</v>
      </c>
      <c r="BT233"/>
      <c r="BU233" s="80">
        <v>4.9320000000000004</v>
      </c>
      <c r="BV233" s="80">
        <v>0</v>
      </c>
      <c r="BW233" s="80">
        <v>0</v>
      </c>
      <c r="BX233" s="80">
        <v>0</v>
      </c>
      <c r="BY233" s="80">
        <v>0</v>
      </c>
      <c r="BZ233" s="80">
        <v>0</v>
      </c>
      <c r="CA233" s="80">
        <v>0</v>
      </c>
      <c r="CB233" s="80">
        <v>0</v>
      </c>
      <c r="CC233" s="80">
        <v>0</v>
      </c>
    </row>
    <row r="234" spans="1:81">
      <c r="A234" s="80" t="s">
        <v>2108</v>
      </c>
      <c r="B234" s="80">
        <v>374</v>
      </c>
      <c r="C234" s="80">
        <v>17</v>
      </c>
      <c r="D234" s="80">
        <v>22</v>
      </c>
      <c r="E234" s="80">
        <v>2020</v>
      </c>
      <c r="F234" s="80" t="s">
        <v>218</v>
      </c>
      <c r="G234" s="80" t="s">
        <v>2091</v>
      </c>
      <c r="H234" s="80" t="s">
        <v>2092</v>
      </c>
      <c r="I234" s="177"/>
      <c r="J234" s="81">
        <v>98.978864110923425</v>
      </c>
      <c r="K234" s="81">
        <v>2.2418236585892708</v>
      </c>
      <c r="L234" s="81">
        <v>17.768632490964251</v>
      </c>
      <c r="M234" s="81">
        <v>29.934142635697953</v>
      </c>
      <c r="N234" s="81">
        <v>28.84039231059581</v>
      </c>
      <c r="O234" s="81">
        <v>34.617795904696976</v>
      </c>
      <c r="P234" s="81">
        <v>41.19202195130454</v>
      </c>
      <c r="Q234" s="81">
        <v>2.1627101510235724</v>
      </c>
      <c r="R234" s="81">
        <v>0</v>
      </c>
      <c r="S234" s="81">
        <v>3.6829404378118071</v>
      </c>
      <c r="T234" s="82"/>
      <c r="U234" s="81">
        <v>5733517</v>
      </c>
      <c r="V234" s="81">
        <v>1189</v>
      </c>
      <c r="W234" s="81">
        <v>581</v>
      </c>
      <c r="X234" s="81">
        <v>9784</v>
      </c>
      <c r="Y234" s="81">
        <v>14718</v>
      </c>
      <c r="Z234" s="81">
        <v>24737</v>
      </c>
      <c r="AA234" s="81">
        <v>9293</v>
      </c>
      <c r="AB234" s="81">
        <v>36679</v>
      </c>
      <c r="AC234" s="81">
        <v>0</v>
      </c>
      <c r="AD234" s="81">
        <v>3.6829404378118071</v>
      </c>
      <c r="AE234" s="82"/>
      <c r="AF234" s="81">
        <v>45162520.595072567</v>
      </c>
      <c r="AG234" s="81">
        <v>1758100.0910946275</v>
      </c>
      <c r="AH234" s="81">
        <v>3883674.725345856</v>
      </c>
      <c r="AI234" s="81">
        <v>58661717.111659192</v>
      </c>
      <c r="AJ234" s="81">
        <v>51223067.980427653</v>
      </c>
      <c r="AK234" s="81"/>
      <c r="AL234" s="81"/>
      <c r="AM234" s="81">
        <v>4787017.012189501</v>
      </c>
      <c r="AN234" s="81"/>
      <c r="AO234" s="81"/>
      <c r="AP234" s="82"/>
      <c r="AQ234" s="81">
        <v>918</v>
      </c>
      <c r="AR234" s="81">
        <v>740</v>
      </c>
      <c r="AS234" s="81">
        <v>0</v>
      </c>
      <c r="AT234" s="81">
        <v>0</v>
      </c>
      <c r="AU234" s="81">
        <v>0</v>
      </c>
      <c r="AV234" s="81">
        <v>1</v>
      </c>
      <c r="AW234" s="81">
        <v>0</v>
      </c>
      <c r="AX234" s="82"/>
      <c r="AY234" s="81">
        <v>4356.300000000002</v>
      </c>
      <c r="AZ234" s="81">
        <v>43113.300000000017</v>
      </c>
      <c r="BA234" s="81">
        <v>0</v>
      </c>
      <c r="BB234" s="81">
        <v>0</v>
      </c>
      <c r="BC234" s="81">
        <v>0</v>
      </c>
      <c r="BD234" s="81">
        <v>125</v>
      </c>
      <c r="BE234" s="81">
        <v>0</v>
      </c>
      <c r="BF234" s="82"/>
      <c r="BG234" s="81">
        <v>0</v>
      </c>
      <c r="BH234" s="81">
        <v>0</v>
      </c>
      <c r="BI234" s="81">
        <v>5.2210000000000001</v>
      </c>
      <c r="BJ234" s="81">
        <v>0</v>
      </c>
      <c r="BK234" s="81">
        <v>0</v>
      </c>
      <c r="BL234" s="81">
        <v>0</v>
      </c>
      <c r="BM234" s="82"/>
      <c r="BN234" s="81">
        <v>0</v>
      </c>
      <c r="BO234" s="81">
        <v>0</v>
      </c>
      <c r="BP234" s="81">
        <v>1</v>
      </c>
      <c r="BQ234" s="81">
        <v>0</v>
      </c>
      <c r="BR234" s="81">
        <v>0</v>
      </c>
      <c r="BS234" s="81">
        <v>0</v>
      </c>
      <c r="BT234"/>
      <c r="BU234" s="80">
        <v>5.2210000000000001</v>
      </c>
      <c r="BV234" s="80">
        <v>0</v>
      </c>
      <c r="BW234" s="80">
        <v>0</v>
      </c>
      <c r="BX234" s="80">
        <v>0</v>
      </c>
      <c r="BY234" s="80">
        <v>0</v>
      </c>
      <c r="BZ234" s="80">
        <v>0</v>
      </c>
      <c r="CA234" s="80">
        <v>0</v>
      </c>
      <c r="CB234" s="80">
        <v>0</v>
      </c>
      <c r="CC234" s="80">
        <v>0</v>
      </c>
    </row>
    <row r="235" spans="1:81">
      <c r="A235" s="80" t="s">
        <v>2109</v>
      </c>
      <c r="B235" s="80">
        <v>374</v>
      </c>
      <c r="C235" s="80">
        <v>18</v>
      </c>
      <c r="D235" s="80">
        <v>22</v>
      </c>
      <c r="E235" s="80">
        <v>2021</v>
      </c>
      <c r="F235" s="80" t="s">
        <v>75</v>
      </c>
      <c r="G235" s="174" t="s">
        <v>2091</v>
      </c>
      <c r="H235" s="80" t="s">
        <v>2092</v>
      </c>
      <c r="I235" s="177"/>
      <c r="J235" s="81">
        <v>104.12540860472829</v>
      </c>
      <c r="K235" s="81">
        <v>2.2895064107682042</v>
      </c>
      <c r="L235" s="81">
        <v>18.581695313355283</v>
      </c>
      <c r="M235" s="81">
        <v>28.084134242728354</v>
      </c>
      <c r="N235" s="81">
        <v>25.582220050156096</v>
      </c>
      <c r="O235" s="81">
        <v>33.236519594525504</v>
      </c>
      <c r="P235" s="81">
        <v>42.262124195736163</v>
      </c>
      <c r="Q235" s="81">
        <v>2.1487446768144927</v>
      </c>
      <c r="R235" s="81">
        <v>0</v>
      </c>
      <c r="S235" s="81">
        <v>4.2738479733202288</v>
      </c>
      <c r="T235" s="82"/>
      <c r="U235" s="81">
        <v>6436190</v>
      </c>
      <c r="V235" s="81">
        <v>1189</v>
      </c>
      <c r="W235" s="81">
        <v>581</v>
      </c>
      <c r="X235" s="81">
        <v>9784</v>
      </c>
      <c r="Y235" s="81">
        <v>14706</v>
      </c>
      <c r="Z235" s="81">
        <v>24455</v>
      </c>
      <c r="AA235" s="81">
        <v>9298</v>
      </c>
      <c r="AB235" s="81">
        <v>36010</v>
      </c>
      <c r="AC235" s="81">
        <v>0</v>
      </c>
      <c r="AD235" s="81">
        <v>4.2738479733202288</v>
      </c>
      <c r="AE235" s="82"/>
      <c r="AF235" s="81">
        <v>47726924.572031528</v>
      </c>
      <c r="AG235" s="81">
        <v>1877480.2304108597</v>
      </c>
      <c r="AH235" s="81">
        <v>3927438.2632476273</v>
      </c>
      <c r="AI235" s="81">
        <v>63319012.929546244</v>
      </c>
      <c r="AJ235" s="81">
        <v>52315996.440743551</v>
      </c>
      <c r="AK235" s="81">
        <v>0</v>
      </c>
      <c r="AL235" s="81">
        <v>0</v>
      </c>
      <c r="AM235" s="81">
        <v>4726812.5999589832</v>
      </c>
      <c r="AN235" s="81">
        <v>0</v>
      </c>
      <c r="AO235" s="81">
        <v>0</v>
      </c>
      <c r="AP235" s="82"/>
      <c r="AQ235" s="81">
        <v>944</v>
      </c>
      <c r="AR235" s="81">
        <v>769</v>
      </c>
      <c r="AS235" s="81">
        <v>0</v>
      </c>
      <c r="AT235" s="81">
        <v>0</v>
      </c>
      <c r="AU235" s="81">
        <v>0</v>
      </c>
      <c r="AV235" s="81">
        <v>1</v>
      </c>
      <c r="AW235" s="81"/>
      <c r="AX235" s="82"/>
      <c r="AY235" s="81">
        <v>4528.7000000000025</v>
      </c>
      <c r="AZ235" s="81">
        <v>44466.700000000019</v>
      </c>
      <c r="BA235" s="81">
        <v>0</v>
      </c>
      <c r="BB235" s="81">
        <v>0</v>
      </c>
      <c r="BC235" s="81">
        <v>0</v>
      </c>
      <c r="BD235" s="81">
        <v>175</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2110</v>
      </c>
      <c r="B236" s="80">
        <v>374</v>
      </c>
      <c r="C236" s="80">
        <v>19</v>
      </c>
      <c r="D236" s="80">
        <v>22</v>
      </c>
      <c r="E236" s="80">
        <v>2022</v>
      </c>
      <c r="F236" s="80" t="s">
        <v>568</v>
      </c>
      <c r="G236" s="174" t="s">
        <v>2091</v>
      </c>
      <c r="H236" s="80" t="s">
        <v>2092</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986</v>
      </c>
      <c r="AR236" s="81">
        <v>787</v>
      </c>
      <c r="AS236" s="81">
        <v>0</v>
      </c>
      <c r="AT236" s="81">
        <v>0</v>
      </c>
      <c r="AU236" s="81">
        <v>0</v>
      </c>
      <c r="AV236" s="81">
        <v>1</v>
      </c>
      <c r="AW236" s="81"/>
      <c r="AX236" s="82"/>
      <c r="AY236" s="81">
        <v>4784.7000000000035</v>
      </c>
      <c r="AZ236" s="81">
        <v>45232.300000000017</v>
      </c>
      <c r="BA236" s="81">
        <v>0</v>
      </c>
      <c r="BB236" s="81">
        <v>0</v>
      </c>
      <c r="BC236" s="81">
        <v>0</v>
      </c>
      <c r="BD236" s="81">
        <v>175</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2111</v>
      </c>
      <c r="B237" s="80">
        <v>477</v>
      </c>
      <c r="C237" s="80">
        <v>1</v>
      </c>
      <c r="D237" s="80">
        <v>29</v>
      </c>
      <c r="E237" s="80">
        <v>1990</v>
      </c>
      <c r="F237" s="80" t="s">
        <v>562</v>
      </c>
      <c r="G237" s="80" t="s">
        <v>2112</v>
      </c>
      <c r="H237" s="80" t="s">
        <v>2113</v>
      </c>
      <c r="I237" s="177"/>
      <c r="J237" s="81">
        <v>16.124106840412892</v>
      </c>
      <c r="K237" s="81">
        <v>2.0061617683107031</v>
      </c>
      <c r="L237" s="81">
        <v>0</v>
      </c>
      <c r="M237" s="81">
        <v>7.3592879429555591</v>
      </c>
      <c r="N237" s="81">
        <v>17.497883627519268</v>
      </c>
      <c r="O237" s="81">
        <v>16.420636959176097</v>
      </c>
      <c r="P237" s="81">
        <v>17.511555753816747</v>
      </c>
      <c r="Q237" s="81">
        <v>1.5154031725693604</v>
      </c>
      <c r="R237" s="81">
        <v>0</v>
      </c>
      <c r="S237" s="81">
        <v>1.8999771202582949</v>
      </c>
      <c r="T237" s="82"/>
      <c r="U237" s="81">
        <v>4528534</v>
      </c>
      <c r="V237" s="81">
        <v>847</v>
      </c>
      <c r="W237" s="81">
        <v>0</v>
      </c>
      <c r="X237" s="81">
        <v>2811</v>
      </c>
      <c r="Y237" s="81">
        <v>6393</v>
      </c>
      <c r="Z237" s="81">
        <v>6754</v>
      </c>
      <c r="AA237" s="81">
        <v>4252</v>
      </c>
      <c r="AB237" s="81">
        <v>24605</v>
      </c>
      <c r="AC237" s="81">
        <v>0</v>
      </c>
      <c r="AD237" s="81">
        <v>1.8999771202582949</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2114</v>
      </c>
      <c r="B238" s="80">
        <v>478</v>
      </c>
      <c r="C238" s="80">
        <v>2</v>
      </c>
      <c r="D238" s="80">
        <v>29</v>
      </c>
      <c r="E238" s="80">
        <v>2005</v>
      </c>
      <c r="F238" s="80" t="s">
        <v>565</v>
      </c>
      <c r="G238" s="80" t="s">
        <v>2112</v>
      </c>
      <c r="H238" s="80" t="s">
        <v>2113</v>
      </c>
      <c r="I238" s="177"/>
      <c r="J238" s="81">
        <v>12.808386798020409</v>
      </c>
      <c r="K238" s="81">
        <v>1.4938129221306089</v>
      </c>
      <c r="L238" s="81">
        <v>0.4652838943914438</v>
      </c>
      <c r="M238" s="81">
        <v>21.839371980017088</v>
      </c>
      <c r="N238" s="81">
        <v>31.226560325552839</v>
      </c>
      <c r="O238" s="81">
        <v>31.138775251989706</v>
      </c>
      <c r="P238" s="81">
        <v>19.576587036777219</v>
      </c>
      <c r="Q238" s="81">
        <v>1.9614505327354756</v>
      </c>
      <c r="R238" s="81">
        <v>0</v>
      </c>
      <c r="S238" s="81">
        <v>3.8276978599999998</v>
      </c>
      <c r="T238" s="82"/>
      <c r="U238" s="81">
        <v>2314346</v>
      </c>
      <c r="V238" s="81">
        <v>742</v>
      </c>
      <c r="W238" s="81">
        <v>6</v>
      </c>
      <c r="X238" s="81">
        <v>4532</v>
      </c>
      <c r="Y238" s="81">
        <v>10484</v>
      </c>
      <c r="Z238" s="81">
        <v>14821</v>
      </c>
      <c r="AA238" s="81">
        <v>3893</v>
      </c>
      <c r="AB238" s="81">
        <v>33293</v>
      </c>
      <c r="AC238" s="81">
        <v>0</v>
      </c>
      <c r="AD238" s="81">
        <v>3.8276978599999998</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2115</v>
      </c>
      <c r="B239" s="80">
        <v>479</v>
      </c>
      <c r="C239" s="80">
        <v>3</v>
      </c>
      <c r="D239" s="80">
        <v>29</v>
      </c>
      <c r="E239" s="80">
        <v>2006</v>
      </c>
      <c r="F239" s="80" t="s">
        <v>566</v>
      </c>
      <c r="G239" s="80" t="s">
        <v>2112</v>
      </c>
      <c r="H239" s="80" t="s">
        <v>2113</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2116</v>
      </c>
      <c r="B240" s="80">
        <v>480</v>
      </c>
      <c r="C240" s="80">
        <v>4</v>
      </c>
      <c r="D240" s="80">
        <v>29</v>
      </c>
      <c r="E240" s="80">
        <v>2007</v>
      </c>
      <c r="F240" s="80" t="s">
        <v>567</v>
      </c>
      <c r="G240" s="80" t="s">
        <v>2112</v>
      </c>
      <c r="H240" s="80" t="s">
        <v>2113</v>
      </c>
      <c r="I240" s="177"/>
      <c r="J240" s="81">
        <v>9.9442559630693381</v>
      </c>
      <c r="K240" s="81">
        <v>1.3286039769082132</v>
      </c>
      <c r="L240" s="81">
        <v>0.47350079480279067</v>
      </c>
      <c r="M240" s="81">
        <v>22.12489044690394</v>
      </c>
      <c r="N240" s="81">
        <v>31.296296753724548</v>
      </c>
      <c r="O240" s="81">
        <v>30.903939944823019</v>
      </c>
      <c r="P240" s="81">
        <v>19.61407191729948</v>
      </c>
      <c r="Q240" s="81">
        <v>2.0970383281247513</v>
      </c>
      <c r="R240" s="81">
        <v>0</v>
      </c>
      <c r="S240" s="81">
        <v>0</v>
      </c>
      <c r="T240" s="82"/>
      <c r="U240" s="81">
        <v>2582903</v>
      </c>
      <c r="V240" s="81">
        <v>673</v>
      </c>
      <c r="W240" s="81">
        <v>6</v>
      </c>
      <c r="X240" s="81">
        <v>5499</v>
      </c>
      <c r="Y240" s="81">
        <v>10904</v>
      </c>
      <c r="Z240" s="81">
        <v>15291</v>
      </c>
      <c r="AA240" s="81">
        <v>3841</v>
      </c>
      <c r="AB240" s="81">
        <v>33712</v>
      </c>
      <c r="AC240" s="81">
        <v>0</v>
      </c>
      <c r="AD240" s="81">
        <v>0</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2117</v>
      </c>
      <c r="B241" s="80">
        <v>481</v>
      </c>
      <c r="C241" s="80">
        <v>5</v>
      </c>
      <c r="D241" s="80">
        <v>29</v>
      </c>
      <c r="E241" s="80">
        <v>2008</v>
      </c>
      <c r="F241" s="80" t="s">
        <v>84</v>
      </c>
      <c r="G241" s="80" t="s">
        <v>2112</v>
      </c>
      <c r="H241" s="80" t="s">
        <v>2113</v>
      </c>
      <c r="I241" s="177"/>
      <c r="J241" s="81">
        <v>9.5648931996805722</v>
      </c>
      <c r="K241" s="81">
        <v>0.98076623852710498</v>
      </c>
      <c r="L241" s="81">
        <v>0.4191480573001361</v>
      </c>
      <c r="M241" s="81">
        <v>24.208765168353086</v>
      </c>
      <c r="N241" s="81">
        <v>33.237448459043904</v>
      </c>
      <c r="O241" s="81">
        <v>30.353938714567057</v>
      </c>
      <c r="P241" s="81">
        <v>18.622589237785984</v>
      </c>
      <c r="Q241" s="81">
        <v>2.0723163601528563</v>
      </c>
      <c r="R241" s="81">
        <v>0</v>
      </c>
      <c r="S241" s="81">
        <v>0</v>
      </c>
      <c r="T241" s="82"/>
      <c r="U241" s="81">
        <v>2674759</v>
      </c>
      <c r="V241" s="81">
        <v>673</v>
      </c>
      <c r="W241" s="81">
        <v>6</v>
      </c>
      <c r="X241" s="81">
        <v>5499</v>
      </c>
      <c r="Y241" s="81">
        <v>11095</v>
      </c>
      <c r="Z241" s="81">
        <v>15546</v>
      </c>
      <c r="AA241" s="81">
        <v>3651</v>
      </c>
      <c r="AB241" s="81">
        <v>33862</v>
      </c>
      <c r="AC241" s="81">
        <v>0</v>
      </c>
      <c r="AD241" s="81">
        <v>0</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2118</v>
      </c>
      <c r="B242" s="80">
        <v>482</v>
      </c>
      <c r="C242" s="80">
        <v>6</v>
      </c>
      <c r="D242" s="80">
        <v>29</v>
      </c>
      <c r="E242" s="80">
        <v>2009</v>
      </c>
      <c r="F242" s="80" t="s">
        <v>85</v>
      </c>
      <c r="G242" s="80" t="s">
        <v>2112</v>
      </c>
      <c r="H242" s="80" t="s">
        <v>2113</v>
      </c>
      <c r="I242" s="177"/>
      <c r="J242" s="81">
        <v>8.655994845467653</v>
      </c>
      <c r="K242" s="81">
        <v>1.0591119111821015</v>
      </c>
      <c r="L242" s="81">
        <v>0.1302805868968494</v>
      </c>
      <c r="M242" s="81">
        <v>21.958465799882386</v>
      </c>
      <c r="N242" s="81">
        <v>30.657472586332375</v>
      </c>
      <c r="O242" s="81">
        <v>31.096420372492357</v>
      </c>
      <c r="P242" s="81">
        <v>17.464125927502089</v>
      </c>
      <c r="Q242" s="81">
        <v>1.9717040194025708</v>
      </c>
      <c r="R242" s="81">
        <v>0</v>
      </c>
      <c r="S242" s="81">
        <v>0</v>
      </c>
      <c r="T242" s="82"/>
      <c r="U242" s="81">
        <v>2379949</v>
      </c>
      <c r="V242" s="81">
        <v>758</v>
      </c>
      <c r="W242" s="81">
        <v>3</v>
      </c>
      <c r="X242" s="81">
        <v>6014</v>
      </c>
      <c r="Y242" s="81">
        <v>11238</v>
      </c>
      <c r="Z242" s="81">
        <v>15720</v>
      </c>
      <c r="AA242" s="81">
        <v>3515</v>
      </c>
      <c r="AB242" s="81">
        <v>33821</v>
      </c>
      <c r="AC242" s="81">
        <v>0</v>
      </c>
      <c r="AD242" s="81">
        <v>0</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5.91</v>
      </c>
      <c r="BL242" s="81">
        <v>0</v>
      </c>
      <c r="BM242" s="82"/>
      <c r="BN242" s="81">
        <v>0</v>
      </c>
      <c r="BO242" s="81">
        <v>0</v>
      </c>
      <c r="BP242" s="81">
        <v>0</v>
      </c>
      <c r="BQ242" s="81">
        <v>0</v>
      </c>
      <c r="BR242" s="81">
        <v>1</v>
      </c>
      <c r="BS242" s="81">
        <v>0</v>
      </c>
      <c r="BT242"/>
      <c r="BU242" s="80"/>
      <c r="BV242" s="80"/>
      <c r="BW242" s="80"/>
      <c r="BX242" s="80"/>
      <c r="BY242" s="80"/>
      <c r="BZ242" s="80"/>
      <c r="CA242" s="80"/>
      <c r="CB242" s="80"/>
      <c r="CC242" s="80"/>
    </row>
    <row r="243" spans="1:81">
      <c r="A243" s="80" t="s">
        <v>2119</v>
      </c>
      <c r="B243" s="80">
        <v>483</v>
      </c>
      <c r="C243" s="80">
        <v>7</v>
      </c>
      <c r="D243" s="80">
        <v>29</v>
      </c>
      <c r="E243" s="80">
        <v>2010</v>
      </c>
      <c r="F243" s="80" t="s">
        <v>86</v>
      </c>
      <c r="G243" s="80" t="s">
        <v>2112</v>
      </c>
      <c r="H243" s="80" t="s">
        <v>2113</v>
      </c>
      <c r="I243" s="177"/>
      <c r="J243" s="81">
        <v>9.1663385107357289</v>
      </c>
      <c r="K243" s="81">
        <v>1.1824528601731064</v>
      </c>
      <c r="L243" s="81">
        <v>0.12580268149928131</v>
      </c>
      <c r="M243" s="81">
        <v>23.805019379170755</v>
      </c>
      <c r="N243" s="81">
        <v>30.697990098384388</v>
      </c>
      <c r="O243" s="81">
        <v>31.37395466557955</v>
      </c>
      <c r="P243" s="81">
        <v>17.463017704183279</v>
      </c>
      <c r="Q243" s="81">
        <v>2.0723146194255122</v>
      </c>
      <c r="R243" s="81">
        <v>0</v>
      </c>
      <c r="S243" s="81">
        <v>0</v>
      </c>
      <c r="T243" s="82"/>
      <c r="U243" s="81">
        <v>2367454</v>
      </c>
      <c r="V243" s="81">
        <v>758</v>
      </c>
      <c r="W243" s="81">
        <v>3</v>
      </c>
      <c r="X243" s="81">
        <v>6014</v>
      </c>
      <c r="Y243" s="81">
        <v>11441</v>
      </c>
      <c r="Z243" s="81">
        <v>15934</v>
      </c>
      <c r="AA243" s="81">
        <v>3427</v>
      </c>
      <c r="AB243" s="81">
        <v>34061</v>
      </c>
      <c r="AC243" s="81">
        <v>0</v>
      </c>
      <c r="AD243" s="81">
        <v>0</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5.0199999999999996</v>
      </c>
      <c r="BL243" s="81">
        <v>0</v>
      </c>
      <c r="BM243" s="82"/>
      <c r="BN243" s="81">
        <v>0</v>
      </c>
      <c r="BO243" s="81">
        <v>0</v>
      </c>
      <c r="BP243" s="81">
        <v>0</v>
      </c>
      <c r="BQ243" s="81">
        <v>0</v>
      </c>
      <c r="BR243" s="81">
        <v>1</v>
      </c>
      <c r="BS243" s="81">
        <v>0</v>
      </c>
      <c r="BT243"/>
      <c r="BU243" s="80">
        <v>5.0199999999999996</v>
      </c>
      <c r="BV243" s="80">
        <v>0</v>
      </c>
      <c r="BW243" s="80">
        <v>0</v>
      </c>
      <c r="BX243" s="80">
        <v>0</v>
      </c>
      <c r="BY243" s="80">
        <v>0</v>
      </c>
      <c r="BZ243" s="80">
        <v>0</v>
      </c>
      <c r="CA243" s="80">
        <v>0</v>
      </c>
      <c r="CB243" s="80">
        <v>0</v>
      </c>
      <c r="CC243" s="80">
        <v>0</v>
      </c>
    </row>
    <row r="244" spans="1:81">
      <c r="A244" s="80" t="s">
        <v>2120</v>
      </c>
      <c r="B244" s="80">
        <v>484</v>
      </c>
      <c r="C244" s="80">
        <v>8</v>
      </c>
      <c r="D244" s="80">
        <v>29</v>
      </c>
      <c r="E244" s="80">
        <v>2011</v>
      </c>
      <c r="F244" s="80" t="s">
        <v>87</v>
      </c>
      <c r="G244" s="80" t="s">
        <v>2112</v>
      </c>
      <c r="H244" s="80" t="s">
        <v>2113</v>
      </c>
      <c r="I244" s="177"/>
      <c r="J244" s="81">
        <v>10.76802922664616</v>
      </c>
      <c r="K244" s="81">
        <v>1.6900786802074352</v>
      </c>
      <c r="L244" s="81">
        <v>0.10120172030190944</v>
      </c>
      <c r="M244" s="81">
        <v>29.12987329747283</v>
      </c>
      <c r="N244" s="81">
        <v>39.625021906225328</v>
      </c>
      <c r="O244" s="81">
        <v>31.294622131142063</v>
      </c>
      <c r="P244" s="81">
        <v>16.874240018656472</v>
      </c>
      <c r="Q244" s="81">
        <v>2.4022037488445136</v>
      </c>
      <c r="R244" s="81">
        <v>0</v>
      </c>
      <c r="S244" s="81">
        <v>0</v>
      </c>
      <c r="T244" s="82"/>
      <c r="U244" s="81">
        <v>2246171</v>
      </c>
      <c r="V244" s="81">
        <v>758</v>
      </c>
      <c r="W244" s="81">
        <v>3</v>
      </c>
      <c r="X244" s="81">
        <v>6014</v>
      </c>
      <c r="Y244" s="81">
        <v>11670</v>
      </c>
      <c r="Z244" s="81">
        <v>16239</v>
      </c>
      <c r="AA244" s="81">
        <v>3410</v>
      </c>
      <c r="AB244" s="81">
        <v>34230</v>
      </c>
      <c r="AC244" s="81">
        <v>0</v>
      </c>
      <c r="AD244" s="81">
        <v>0</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9.4450000000000003</v>
      </c>
      <c r="BL244" s="81">
        <v>0</v>
      </c>
      <c r="BM244" s="82"/>
      <c r="BN244" s="81">
        <v>0</v>
      </c>
      <c r="BO244" s="81">
        <v>0</v>
      </c>
      <c r="BP244" s="81">
        <v>0</v>
      </c>
      <c r="BQ244" s="81">
        <v>0</v>
      </c>
      <c r="BR244" s="81">
        <v>2</v>
      </c>
      <c r="BS244" s="81">
        <v>0</v>
      </c>
      <c r="BT244"/>
      <c r="BU244" s="80">
        <v>9.4450000000000003</v>
      </c>
      <c r="BV244" s="80">
        <v>0</v>
      </c>
      <c r="BW244" s="80">
        <v>0</v>
      </c>
      <c r="BX244" s="80">
        <v>0</v>
      </c>
      <c r="BY244" s="80">
        <v>0</v>
      </c>
      <c r="BZ244" s="80">
        <v>0</v>
      </c>
      <c r="CA244" s="80">
        <v>0</v>
      </c>
      <c r="CB244" s="80">
        <v>0</v>
      </c>
      <c r="CC244" s="80">
        <v>0</v>
      </c>
    </row>
    <row r="245" spans="1:81">
      <c r="A245" s="80" t="s">
        <v>2121</v>
      </c>
      <c r="B245" s="80">
        <v>485</v>
      </c>
      <c r="C245" s="80">
        <v>9</v>
      </c>
      <c r="D245" s="80">
        <v>29</v>
      </c>
      <c r="E245" s="80">
        <v>2012</v>
      </c>
      <c r="F245" s="80" t="s">
        <v>88</v>
      </c>
      <c r="G245" s="80" t="s">
        <v>2112</v>
      </c>
      <c r="H245" s="80" t="s">
        <v>2113</v>
      </c>
      <c r="I245" s="177"/>
      <c r="J245" s="81">
        <v>10.756918433350373</v>
      </c>
      <c r="K245" s="81">
        <v>1.6441888045487427</v>
      </c>
      <c r="L245" s="81">
        <v>9.9861059905528238E-2</v>
      </c>
      <c r="M245" s="81">
        <v>29.88085884412255</v>
      </c>
      <c r="N245" s="81">
        <v>45.87249985206094</v>
      </c>
      <c r="O245" s="81">
        <v>31.535909170056797</v>
      </c>
      <c r="P245" s="81">
        <v>16.945365052052946</v>
      </c>
      <c r="Q245" s="81">
        <v>2.6252626154799881</v>
      </c>
      <c r="R245" s="81">
        <v>0</v>
      </c>
      <c r="S245" s="81">
        <v>0</v>
      </c>
      <c r="T245" s="82"/>
      <c r="U245" s="81">
        <v>2247221</v>
      </c>
      <c r="V245" s="81">
        <v>758</v>
      </c>
      <c r="W245" s="81">
        <v>3</v>
      </c>
      <c r="X245" s="81">
        <v>6014</v>
      </c>
      <c r="Y245" s="81">
        <v>11916</v>
      </c>
      <c r="Z245" s="81">
        <v>16494</v>
      </c>
      <c r="AA245" s="81">
        <v>3405</v>
      </c>
      <c r="AB245" s="81">
        <v>34431</v>
      </c>
      <c r="AC245" s="81">
        <v>0</v>
      </c>
      <c r="AD245" s="81">
        <v>0</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12.304</v>
      </c>
      <c r="BL245" s="81">
        <v>0</v>
      </c>
      <c r="BM245" s="82"/>
      <c r="BN245" s="81">
        <v>0</v>
      </c>
      <c r="BO245" s="81">
        <v>0</v>
      </c>
      <c r="BP245" s="81">
        <v>0</v>
      </c>
      <c r="BQ245" s="81">
        <v>0</v>
      </c>
      <c r="BR245" s="81">
        <v>2</v>
      </c>
      <c r="BS245" s="81">
        <v>0</v>
      </c>
      <c r="BT245"/>
      <c r="BU245" s="80">
        <v>12.304</v>
      </c>
      <c r="BV245" s="80">
        <v>0</v>
      </c>
      <c r="BW245" s="80">
        <v>0</v>
      </c>
      <c r="BX245" s="80">
        <v>0</v>
      </c>
      <c r="BY245" s="80">
        <v>0</v>
      </c>
      <c r="BZ245" s="80">
        <v>0</v>
      </c>
      <c r="CA245" s="80">
        <v>0</v>
      </c>
      <c r="CB245" s="80">
        <v>0</v>
      </c>
      <c r="CC245" s="80">
        <v>0</v>
      </c>
    </row>
    <row r="246" spans="1:81">
      <c r="A246" s="80" t="s">
        <v>2122</v>
      </c>
      <c r="B246" s="80">
        <v>486</v>
      </c>
      <c r="C246" s="80">
        <v>10</v>
      </c>
      <c r="D246" s="80">
        <v>29</v>
      </c>
      <c r="E246" s="80">
        <v>2013</v>
      </c>
      <c r="F246" s="80" t="s">
        <v>89</v>
      </c>
      <c r="G246" s="80" t="s">
        <v>2112</v>
      </c>
      <c r="H246" s="80" t="s">
        <v>2113</v>
      </c>
      <c r="I246" s="177"/>
      <c r="J246" s="81">
        <v>11.234711919072415</v>
      </c>
      <c r="K246" s="81">
        <v>1.3565775522431305</v>
      </c>
      <c r="L246" s="81">
        <v>9.1941204226681741E-2</v>
      </c>
      <c r="M246" s="81">
        <v>30.62751738455351</v>
      </c>
      <c r="N246" s="81">
        <v>47.996975030991997</v>
      </c>
      <c r="O246" s="81">
        <v>30.782897227385728</v>
      </c>
      <c r="P246" s="81">
        <v>16.934282909617295</v>
      </c>
      <c r="Q246" s="81">
        <v>2.6793872408051329</v>
      </c>
      <c r="R246" s="81">
        <v>0</v>
      </c>
      <c r="S246" s="81">
        <v>0</v>
      </c>
      <c r="T246" s="82"/>
      <c r="U246" s="81">
        <v>2335195</v>
      </c>
      <c r="V246" s="81">
        <v>758</v>
      </c>
      <c r="W246" s="81">
        <v>3</v>
      </c>
      <c r="X246" s="81">
        <v>6014</v>
      </c>
      <c r="Y246" s="81">
        <v>12116</v>
      </c>
      <c r="Z246" s="81">
        <v>16819</v>
      </c>
      <c r="AA246" s="81">
        <v>3390</v>
      </c>
      <c r="AB246" s="81">
        <v>34637</v>
      </c>
      <c r="AC246" s="81">
        <v>0</v>
      </c>
      <c r="AD246" s="81">
        <v>0</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7.4160000000000004</v>
      </c>
      <c r="BL246" s="81">
        <v>0</v>
      </c>
      <c r="BM246" s="82"/>
      <c r="BN246" s="81">
        <v>0</v>
      </c>
      <c r="BO246" s="81">
        <v>0</v>
      </c>
      <c r="BP246" s="81">
        <v>0</v>
      </c>
      <c r="BQ246" s="81">
        <v>0</v>
      </c>
      <c r="BR246" s="81">
        <v>1</v>
      </c>
      <c r="BS246" s="81">
        <v>0</v>
      </c>
      <c r="BT246"/>
      <c r="BU246" s="80">
        <v>7.4160000000000004</v>
      </c>
      <c r="BV246" s="80">
        <v>0</v>
      </c>
      <c r="BW246" s="80">
        <v>0</v>
      </c>
      <c r="BX246" s="80">
        <v>0</v>
      </c>
      <c r="BY246" s="80">
        <v>0</v>
      </c>
      <c r="BZ246" s="80">
        <v>0</v>
      </c>
      <c r="CA246" s="80">
        <v>0</v>
      </c>
      <c r="CB246" s="80">
        <v>0</v>
      </c>
      <c r="CC246" s="80">
        <v>0</v>
      </c>
    </row>
    <row r="247" spans="1:81">
      <c r="A247" s="80" t="s">
        <v>2123</v>
      </c>
      <c r="B247" s="80">
        <v>487</v>
      </c>
      <c r="C247" s="80">
        <v>11</v>
      </c>
      <c r="D247" s="80">
        <v>29</v>
      </c>
      <c r="E247" s="80">
        <v>2014</v>
      </c>
      <c r="F247" s="80" t="s">
        <v>90</v>
      </c>
      <c r="G247" s="80" t="s">
        <v>2112</v>
      </c>
      <c r="H247" s="80" t="s">
        <v>2113</v>
      </c>
      <c r="I247" s="177"/>
      <c r="J247" s="81">
        <v>11.280986774217892</v>
      </c>
      <c r="K247" s="81">
        <v>1.3737388434517472</v>
      </c>
      <c r="L247" s="81">
        <v>0.64802045034628875</v>
      </c>
      <c r="M247" s="81">
        <v>33.245954640455636</v>
      </c>
      <c r="N247" s="81">
        <v>47.955896911816048</v>
      </c>
      <c r="O247" s="81">
        <v>29.632559721325183</v>
      </c>
      <c r="P247" s="81">
        <v>16.997252827220652</v>
      </c>
      <c r="Q247" s="81">
        <v>2.5847043893797994</v>
      </c>
      <c r="R247" s="81">
        <v>0</v>
      </c>
      <c r="S247" s="81">
        <v>0</v>
      </c>
      <c r="T247" s="82"/>
      <c r="U247" s="81">
        <v>2609879</v>
      </c>
      <c r="V247" s="81">
        <v>646</v>
      </c>
      <c r="W247" s="81">
        <v>17</v>
      </c>
      <c r="X247" s="81">
        <v>6524</v>
      </c>
      <c r="Y247" s="81">
        <v>12352</v>
      </c>
      <c r="Z247" s="81">
        <v>17052</v>
      </c>
      <c r="AA247" s="81">
        <v>3385</v>
      </c>
      <c r="AB247" s="81">
        <v>34825</v>
      </c>
      <c r="AC247" s="81">
        <v>0</v>
      </c>
      <c r="AD247" s="81">
        <v>0</v>
      </c>
      <c r="AE247" s="82"/>
      <c r="AF247" s="81">
        <v>15282106.112856336</v>
      </c>
      <c r="AG247" s="81">
        <v>1125642.5387440303</v>
      </c>
      <c r="AH247" s="81">
        <v>164610.44318024264</v>
      </c>
      <c r="AI247" s="81">
        <v>43139344.56600374</v>
      </c>
      <c r="AJ247" s="81">
        <v>68328750.55905585</v>
      </c>
      <c r="AK247" s="81">
        <v>0</v>
      </c>
      <c r="AL247" s="81">
        <v>0</v>
      </c>
      <c r="AM247" s="81">
        <v>4780952.1025387552</v>
      </c>
      <c r="AN247" s="81">
        <v>0</v>
      </c>
      <c r="AO247" s="81">
        <v>0</v>
      </c>
      <c r="AP247" s="82"/>
      <c r="AQ247" s="81">
        <v>1093</v>
      </c>
      <c r="AR247" s="81">
        <v>129</v>
      </c>
      <c r="AS247" s="81">
        <v>0</v>
      </c>
      <c r="AT247" s="81">
        <v>0</v>
      </c>
      <c r="AU247" s="81">
        <v>0</v>
      </c>
      <c r="AV247" s="81">
        <v>0</v>
      </c>
      <c r="AW247" s="81" t="s">
        <v>564</v>
      </c>
      <c r="AX247" s="82"/>
      <c r="AY247" s="81">
        <v>4421.5</v>
      </c>
      <c r="AZ247" s="81">
        <v>2565.4</v>
      </c>
      <c r="BA247" s="81">
        <v>0</v>
      </c>
      <c r="BB247" s="81">
        <v>0</v>
      </c>
      <c r="BC247" s="81">
        <v>0</v>
      </c>
      <c r="BD247" s="81">
        <v>0</v>
      </c>
      <c r="BE247" s="81" t="s">
        <v>564</v>
      </c>
      <c r="BF247" s="82"/>
      <c r="BG247" s="81">
        <v>0</v>
      </c>
      <c r="BH247" s="81">
        <v>0</v>
      </c>
      <c r="BI247" s="81">
        <v>0</v>
      </c>
      <c r="BJ247" s="81">
        <v>0</v>
      </c>
      <c r="BK247" s="81">
        <v>14.097999999999999</v>
      </c>
      <c r="BL247" s="81">
        <v>0</v>
      </c>
      <c r="BM247" s="82"/>
      <c r="BN247" s="81">
        <v>0</v>
      </c>
      <c r="BO247" s="81">
        <v>0</v>
      </c>
      <c r="BP247" s="81">
        <v>0</v>
      </c>
      <c r="BQ247" s="81">
        <v>0</v>
      </c>
      <c r="BR247" s="81">
        <v>2</v>
      </c>
      <c r="BS247" s="81">
        <v>0</v>
      </c>
      <c r="BT247"/>
      <c r="BU247" s="80">
        <v>14.098000000000001</v>
      </c>
      <c r="BV247" s="80">
        <v>0</v>
      </c>
      <c r="BW247" s="80">
        <v>0</v>
      </c>
      <c r="BX247" s="80">
        <v>0</v>
      </c>
      <c r="BY247" s="80">
        <v>0</v>
      </c>
      <c r="BZ247" s="80">
        <v>0</v>
      </c>
      <c r="CA247" s="80">
        <v>0</v>
      </c>
      <c r="CB247" s="80">
        <v>0</v>
      </c>
      <c r="CC247" s="80">
        <v>0</v>
      </c>
    </row>
    <row r="248" spans="1:81">
      <c r="A248" s="80" t="s">
        <v>2124</v>
      </c>
      <c r="B248" s="80">
        <v>488</v>
      </c>
      <c r="C248" s="80">
        <v>12</v>
      </c>
      <c r="D248" s="80">
        <v>29</v>
      </c>
      <c r="E248" s="80">
        <v>2015</v>
      </c>
      <c r="F248" s="80" t="s">
        <v>91</v>
      </c>
      <c r="G248" s="80" t="s">
        <v>2112</v>
      </c>
      <c r="H248" s="80" t="s">
        <v>2113</v>
      </c>
      <c r="I248" s="177"/>
      <c r="J248" s="81">
        <v>10.66389011188647</v>
      </c>
      <c r="K248" s="81">
        <v>1.4343995639876972</v>
      </c>
      <c r="L248" s="81">
        <v>0.78286911316131758</v>
      </c>
      <c r="M248" s="81">
        <v>34.427021164434152</v>
      </c>
      <c r="N248" s="81">
        <v>44.948808369678247</v>
      </c>
      <c r="O248" s="81">
        <v>29.692298988598868</v>
      </c>
      <c r="P248" s="81">
        <v>16.890019449891597</v>
      </c>
      <c r="Q248" s="81">
        <v>2.5424310853075438</v>
      </c>
      <c r="R248" s="81">
        <v>0</v>
      </c>
      <c r="S248" s="81">
        <v>0</v>
      </c>
      <c r="T248" s="82"/>
      <c r="U248" s="81">
        <v>2279560</v>
      </c>
      <c r="V248" s="81">
        <v>646</v>
      </c>
      <c r="W248" s="81">
        <v>17</v>
      </c>
      <c r="X248" s="81">
        <v>6524</v>
      </c>
      <c r="Y248" s="81">
        <v>12603</v>
      </c>
      <c r="Z248" s="81">
        <v>17251</v>
      </c>
      <c r="AA248" s="81">
        <v>3361</v>
      </c>
      <c r="AB248" s="81">
        <v>34992</v>
      </c>
      <c r="AC248" s="81">
        <v>0</v>
      </c>
      <c r="AD248" s="81">
        <v>0</v>
      </c>
      <c r="AE248" s="82"/>
      <c r="AF248" s="81">
        <v>14142141.981162669</v>
      </c>
      <c r="AG248" s="81">
        <v>1061015.9191481764</v>
      </c>
      <c r="AH248" s="81">
        <v>166333.22285319772</v>
      </c>
      <c r="AI248" s="81">
        <v>42122266.834963031</v>
      </c>
      <c r="AJ248" s="81">
        <v>66566930.23882243</v>
      </c>
      <c r="AK248" s="81">
        <v>0</v>
      </c>
      <c r="AL248" s="81">
        <v>0</v>
      </c>
      <c r="AM248" s="81">
        <v>4795506.8140807236</v>
      </c>
      <c r="AN248" s="81">
        <v>0</v>
      </c>
      <c r="AO248" s="81">
        <v>0</v>
      </c>
      <c r="AP248" s="82"/>
      <c r="AQ248" s="81">
        <v>1191</v>
      </c>
      <c r="AR248" s="81">
        <v>172</v>
      </c>
      <c r="AS248" s="81">
        <v>0</v>
      </c>
      <c r="AT248" s="81">
        <v>0</v>
      </c>
      <c r="AU248" s="81">
        <v>0</v>
      </c>
      <c r="AV248" s="81">
        <v>0</v>
      </c>
      <c r="AW248" s="81" t="s">
        <v>564</v>
      </c>
      <c r="AX248" s="82"/>
      <c r="AY248" s="81">
        <v>4884.2</v>
      </c>
      <c r="AZ248" s="81">
        <v>3661.5</v>
      </c>
      <c r="BA248" s="81">
        <v>0</v>
      </c>
      <c r="BB248" s="81">
        <v>0</v>
      </c>
      <c r="BC248" s="81">
        <v>0</v>
      </c>
      <c r="BD248" s="81">
        <v>0</v>
      </c>
      <c r="BE248" s="81" t="s">
        <v>564</v>
      </c>
      <c r="BF248" s="82"/>
      <c r="BG248" s="81">
        <v>0</v>
      </c>
      <c r="BH248" s="81">
        <v>0</v>
      </c>
      <c r="BI248" s="81">
        <v>0</v>
      </c>
      <c r="BJ248" s="81">
        <v>0</v>
      </c>
      <c r="BK248" s="81">
        <v>13.791</v>
      </c>
      <c r="BL248" s="81">
        <v>0</v>
      </c>
      <c r="BM248" s="82"/>
      <c r="BN248" s="81">
        <v>0</v>
      </c>
      <c r="BO248" s="81">
        <v>0</v>
      </c>
      <c r="BP248" s="81">
        <v>0</v>
      </c>
      <c r="BQ248" s="81">
        <v>0</v>
      </c>
      <c r="BR248" s="81">
        <v>2</v>
      </c>
      <c r="BS248" s="81">
        <v>0</v>
      </c>
      <c r="BT248"/>
      <c r="BU248" s="80">
        <v>13.791</v>
      </c>
      <c r="BV248" s="80">
        <v>0</v>
      </c>
      <c r="BW248" s="80">
        <v>0</v>
      </c>
      <c r="BX248" s="80">
        <v>0</v>
      </c>
      <c r="BY248" s="80">
        <v>0</v>
      </c>
      <c r="BZ248" s="80">
        <v>0</v>
      </c>
      <c r="CA248" s="80">
        <v>0</v>
      </c>
      <c r="CB248" s="80">
        <v>0</v>
      </c>
      <c r="CC248" s="80">
        <v>0</v>
      </c>
    </row>
    <row r="249" spans="1:81">
      <c r="A249" s="80" t="s">
        <v>2125</v>
      </c>
      <c r="B249" s="80">
        <v>489</v>
      </c>
      <c r="C249" s="80">
        <v>13</v>
      </c>
      <c r="D249" s="80">
        <v>29</v>
      </c>
      <c r="E249" s="80">
        <v>2016</v>
      </c>
      <c r="F249" s="80" t="s">
        <v>92</v>
      </c>
      <c r="G249" s="80" t="s">
        <v>2112</v>
      </c>
      <c r="H249" s="80" t="s">
        <v>2113</v>
      </c>
      <c r="I249" s="177"/>
      <c r="J249" s="81">
        <v>12.946969334413074</v>
      </c>
      <c r="K249" s="81">
        <v>1.4211089136448625</v>
      </c>
      <c r="L249" s="81">
        <v>0.83355367971595362</v>
      </c>
      <c r="M249" s="81">
        <v>30.216072739942458</v>
      </c>
      <c r="N249" s="81">
        <v>46.868450642682909</v>
      </c>
      <c r="O249" s="81">
        <v>29.829917604415716</v>
      </c>
      <c r="P249" s="81">
        <v>16.777166838311658</v>
      </c>
      <c r="Q249" s="81">
        <v>2.4724035029071176</v>
      </c>
      <c r="R249" s="81">
        <v>0</v>
      </c>
      <c r="S249" s="81">
        <v>0</v>
      </c>
      <c r="T249" s="82"/>
      <c r="U249" s="81">
        <v>2930733</v>
      </c>
      <c r="V249" s="81">
        <v>646</v>
      </c>
      <c r="W249" s="81">
        <v>17</v>
      </c>
      <c r="X249" s="81">
        <v>6524</v>
      </c>
      <c r="Y249" s="81">
        <v>12759</v>
      </c>
      <c r="Z249" s="81">
        <v>17544</v>
      </c>
      <c r="AA249" s="81">
        <v>3453</v>
      </c>
      <c r="AB249" s="81">
        <v>35004</v>
      </c>
      <c r="AC249" s="81">
        <v>0</v>
      </c>
      <c r="AD249" s="81">
        <v>0</v>
      </c>
      <c r="AE249" s="82"/>
      <c r="AF249" s="81">
        <v>18017107.980900891</v>
      </c>
      <c r="AG249" s="81">
        <v>1010733.882631802</v>
      </c>
      <c r="AH249" s="81">
        <v>138823.60907873121</v>
      </c>
      <c r="AI249" s="81">
        <v>44711117.136013433</v>
      </c>
      <c r="AJ249" s="81">
        <v>66229947.900647007</v>
      </c>
      <c r="AK249" s="81">
        <v>0</v>
      </c>
      <c r="AL249" s="81">
        <v>0</v>
      </c>
      <c r="AM249" s="81">
        <v>4800878.2796599735</v>
      </c>
      <c r="AN249" s="81">
        <v>0</v>
      </c>
      <c r="AO249" s="81">
        <v>0</v>
      </c>
      <c r="AP249" s="82"/>
      <c r="AQ249" s="81">
        <v>1275</v>
      </c>
      <c r="AR249" s="81">
        <v>203</v>
      </c>
      <c r="AS249" s="81">
        <v>0</v>
      </c>
      <c r="AT249" s="81">
        <v>0</v>
      </c>
      <c r="AU249" s="81">
        <v>0</v>
      </c>
      <c r="AV249" s="81">
        <v>0</v>
      </c>
      <c r="AW249" s="81" t="s">
        <v>564</v>
      </c>
      <c r="AX249" s="82"/>
      <c r="AY249" s="81">
        <v>5290.6</v>
      </c>
      <c r="AZ249" s="81">
        <v>4171.1000000000004</v>
      </c>
      <c r="BA249" s="81">
        <v>0</v>
      </c>
      <c r="BB249" s="81">
        <v>0</v>
      </c>
      <c r="BC249" s="81">
        <v>0</v>
      </c>
      <c r="BD249" s="81">
        <v>0</v>
      </c>
      <c r="BE249" s="81" t="s">
        <v>564</v>
      </c>
      <c r="BF249" s="82"/>
      <c r="BG249" s="81">
        <v>0</v>
      </c>
      <c r="BH249" s="81">
        <v>0</v>
      </c>
      <c r="BI249" s="81">
        <v>0</v>
      </c>
      <c r="BJ249" s="81">
        <v>0</v>
      </c>
      <c r="BK249" s="81">
        <v>11.682</v>
      </c>
      <c r="BL249" s="81">
        <v>0</v>
      </c>
      <c r="BM249" s="82"/>
      <c r="BN249" s="81">
        <v>0</v>
      </c>
      <c r="BO249" s="81">
        <v>0</v>
      </c>
      <c r="BP249" s="81">
        <v>0</v>
      </c>
      <c r="BQ249" s="81">
        <v>0</v>
      </c>
      <c r="BR249" s="81">
        <v>2</v>
      </c>
      <c r="BS249" s="81">
        <v>0</v>
      </c>
      <c r="BT249"/>
      <c r="BU249" s="80">
        <v>11.682</v>
      </c>
      <c r="BV249" s="80">
        <v>0</v>
      </c>
      <c r="BW249" s="80">
        <v>0</v>
      </c>
      <c r="BX249" s="80">
        <v>0</v>
      </c>
      <c r="BY249" s="80">
        <v>0</v>
      </c>
      <c r="BZ249" s="80">
        <v>0</v>
      </c>
      <c r="CA249" s="80">
        <v>0</v>
      </c>
      <c r="CB249" s="80">
        <v>0</v>
      </c>
      <c r="CC249" s="80">
        <v>0</v>
      </c>
    </row>
    <row r="250" spans="1:81">
      <c r="A250" s="80" t="s">
        <v>2126</v>
      </c>
      <c r="B250" s="80">
        <v>490</v>
      </c>
      <c r="C250" s="80">
        <v>14</v>
      </c>
      <c r="D250" s="80">
        <v>29</v>
      </c>
      <c r="E250" s="80">
        <v>2017</v>
      </c>
      <c r="F250" s="80" t="s">
        <v>71</v>
      </c>
      <c r="G250" s="80" t="s">
        <v>2112</v>
      </c>
      <c r="H250" s="80" t="s">
        <v>2113</v>
      </c>
      <c r="I250" s="177"/>
      <c r="J250" s="81">
        <v>8.9100850268305933</v>
      </c>
      <c r="K250" s="81">
        <v>1.40083122229074</v>
      </c>
      <c r="L250" s="81">
        <v>0.7138325020086993</v>
      </c>
      <c r="M250" s="81">
        <v>27.193899118883916</v>
      </c>
      <c r="N250" s="81">
        <v>41.376976593248699</v>
      </c>
      <c r="O250" s="81">
        <v>29.746248251215167</v>
      </c>
      <c r="P250" s="81">
        <v>16.78676012527502</v>
      </c>
      <c r="Q250" s="81">
        <v>2.3906596616084701</v>
      </c>
      <c r="R250" s="81">
        <v>0</v>
      </c>
      <c r="S250" s="81">
        <v>0</v>
      </c>
      <c r="T250" s="82"/>
      <c r="U250" s="81">
        <v>2572868</v>
      </c>
      <c r="V250" s="81">
        <v>646</v>
      </c>
      <c r="W250" s="81">
        <v>17</v>
      </c>
      <c r="X250" s="81">
        <v>6524</v>
      </c>
      <c r="Y250" s="81">
        <v>12914</v>
      </c>
      <c r="Z250" s="81">
        <v>17785</v>
      </c>
      <c r="AA250" s="81">
        <v>3477</v>
      </c>
      <c r="AB250" s="81">
        <v>35002</v>
      </c>
      <c r="AC250" s="81">
        <v>0</v>
      </c>
      <c r="AD250" s="81">
        <v>0</v>
      </c>
      <c r="AE250" s="82"/>
      <c r="AF250" s="81">
        <v>13834950.364546459</v>
      </c>
      <c r="AG250" s="81">
        <v>1039822.436365486</v>
      </c>
      <c r="AH250" s="81">
        <v>159905.42591111129</v>
      </c>
      <c r="AI250" s="81">
        <v>46931615.411662027</v>
      </c>
      <c r="AJ250" s="81">
        <v>67954137.006386802</v>
      </c>
      <c r="AK250" s="81">
        <v>0</v>
      </c>
      <c r="AL250" s="81">
        <v>0</v>
      </c>
      <c r="AM250" s="81">
        <v>4808115.6099043684</v>
      </c>
      <c r="AN250" s="81">
        <v>0</v>
      </c>
      <c r="AO250" s="81">
        <v>0</v>
      </c>
      <c r="AP250" s="82"/>
      <c r="AQ250" s="81">
        <v>1354</v>
      </c>
      <c r="AR250" s="81">
        <v>221</v>
      </c>
      <c r="AS250" s="81">
        <v>0</v>
      </c>
      <c r="AT250" s="81">
        <v>0</v>
      </c>
      <c r="AU250" s="81">
        <v>0</v>
      </c>
      <c r="AV250" s="81">
        <v>0</v>
      </c>
      <c r="AW250" s="81" t="s">
        <v>564</v>
      </c>
      <c r="AX250" s="82"/>
      <c r="AY250" s="81">
        <v>5657</v>
      </c>
      <c r="AZ250" s="81">
        <v>4948.7</v>
      </c>
      <c r="BA250" s="81">
        <v>0</v>
      </c>
      <c r="BB250" s="81">
        <v>0</v>
      </c>
      <c r="BC250" s="81">
        <v>0</v>
      </c>
      <c r="BD250" s="81">
        <v>0</v>
      </c>
      <c r="BE250" s="81" t="s">
        <v>564</v>
      </c>
      <c r="BF250" s="82"/>
      <c r="BG250" s="81">
        <v>0</v>
      </c>
      <c r="BH250" s="81">
        <v>0</v>
      </c>
      <c r="BI250" s="81">
        <v>3.1059999999999999</v>
      </c>
      <c r="BJ250" s="81">
        <v>0</v>
      </c>
      <c r="BK250" s="81">
        <v>11.827</v>
      </c>
      <c r="BL250" s="81">
        <v>0</v>
      </c>
      <c r="BM250" s="82"/>
      <c r="BN250" s="81">
        <v>0</v>
      </c>
      <c r="BO250" s="81">
        <v>0</v>
      </c>
      <c r="BP250" s="81">
        <v>1</v>
      </c>
      <c r="BQ250" s="81">
        <v>0</v>
      </c>
      <c r="BR250" s="81">
        <v>2</v>
      </c>
      <c r="BS250" s="81">
        <v>0</v>
      </c>
      <c r="BT250"/>
      <c r="BU250" s="80">
        <v>14.933</v>
      </c>
      <c r="BV250" s="80">
        <v>0</v>
      </c>
      <c r="BW250" s="80">
        <v>0</v>
      </c>
      <c r="BX250" s="80">
        <v>0</v>
      </c>
      <c r="BY250" s="80">
        <v>0</v>
      </c>
      <c r="BZ250" s="80">
        <v>0</v>
      </c>
      <c r="CA250" s="80">
        <v>0</v>
      </c>
      <c r="CB250" s="80">
        <v>0</v>
      </c>
      <c r="CC250" s="80">
        <v>0</v>
      </c>
    </row>
    <row r="251" spans="1:81">
      <c r="A251" s="80" t="s">
        <v>2127</v>
      </c>
      <c r="B251" s="80">
        <v>491</v>
      </c>
      <c r="C251" s="80">
        <v>15</v>
      </c>
      <c r="D251" s="80">
        <v>29</v>
      </c>
      <c r="E251" s="80">
        <v>2018</v>
      </c>
      <c r="F251" s="80" t="s">
        <v>93</v>
      </c>
      <c r="G251" s="80" t="s">
        <v>2112</v>
      </c>
      <c r="H251" s="80" t="s">
        <v>2113</v>
      </c>
      <c r="I251" s="177"/>
      <c r="J251" s="81">
        <v>8.0854791053585604</v>
      </c>
      <c r="K251" s="81">
        <v>1.2499365796100752</v>
      </c>
      <c r="L251" s="81">
        <v>0.63217975761362022</v>
      </c>
      <c r="M251" s="81">
        <v>24.082537355122977</v>
      </c>
      <c r="N251" s="81">
        <v>32.287129871878136</v>
      </c>
      <c r="O251" s="81">
        <v>29.385957107665305</v>
      </c>
      <c r="P251" s="81">
        <v>16.610100960197929</v>
      </c>
      <c r="Q251" s="81">
        <v>2.2182847600983284</v>
      </c>
      <c r="R251" s="81">
        <v>0</v>
      </c>
      <c r="S251" s="81">
        <v>0</v>
      </c>
      <c r="T251" s="82"/>
      <c r="U251" s="81">
        <v>2711622</v>
      </c>
      <c r="V251" s="81">
        <v>646</v>
      </c>
      <c r="W251" s="81">
        <v>17</v>
      </c>
      <c r="X251" s="81">
        <v>6524</v>
      </c>
      <c r="Y251" s="81">
        <v>13058</v>
      </c>
      <c r="Z251" s="81">
        <v>17906</v>
      </c>
      <c r="AA251" s="81">
        <v>3475</v>
      </c>
      <c r="AB251" s="81">
        <v>35000</v>
      </c>
      <c r="AC251" s="81">
        <v>0</v>
      </c>
      <c r="AD251" s="81">
        <v>0</v>
      </c>
      <c r="AE251" s="82"/>
      <c r="AF251" s="81">
        <v>14208776.102454441</v>
      </c>
      <c r="AG251" s="81">
        <v>913101.75099868013</v>
      </c>
      <c r="AH251" s="81">
        <v>149462.20939061529</v>
      </c>
      <c r="AI251" s="81">
        <v>46126745.658047132</v>
      </c>
      <c r="AJ251" s="81">
        <v>61358241.123943433</v>
      </c>
      <c r="AK251" s="81">
        <v>0</v>
      </c>
      <c r="AL251" s="81">
        <v>0</v>
      </c>
      <c r="AM251" s="81">
        <v>4817788.8749077106</v>
      </c>
      <c r="AN251" s="81">
        <v>0</v>
      </c>
      <c r="AO251" s="81">
        <v>0</v>
      </c>
      <c r="AP251" s="82"/>
      <c r="AQ251" s="81">
        <v>1439</v>
      </c>
      <c r="AR251" s="81">
        <v>247</v>
      </c>
      <c r="AS251" s="81">
        <v>0</v>
      </c>
      <c r="AT251" s="81">
        <v>0</v>
      </c>
      <c r="AU251" s="81">
        <v>0</v>
      </c>
      <c r="AV251" s="81">
        <v>0</v>
      </c>
      <c r="AW251" s="81" t="s">
        <v>564</v>
      </c>
      <c r="AX251" s="82"/>
      <c r="AY251" s="81">
        <v>6083.4000000000033</v>
      </c>
      <c r="AZ251" s="81">
        <v>5413</v>
      </c>
      <c r="BA251" s="81">
        <v>0</v>
      </c>
      <c r="BB251" s="81">
        <v>0</v>
      </c>
      <c r="BC251" s="81">
        <v>0</v>
      </c>
      <c r="BD251" s="81">
        <v>0</v>
      </c>
      <c r="BE251" s="81" t="s">
        <v>564</v>
      </c>
      <c r="BF251" s="82"/>
      <c r="BG251" s="81">
        <v>0</v>
      </c>
      <c r="BH251" s="81">
        <v>0</v>
      </c>
      <c r="BI251" s="81">
        <v>3.1659999999999999</v>
      </c>
      <c r="BJ251" s="81">
        <v>0</v>
      </c>
      <c r="BK251" s="81">
        <v>14.378</v>
      </c>
      <c r="BL251" s="81">
        <v>0</v>
      </c>
      <c r="BM251" s="82"/>
      <c r="BN251" s="81">
        <v>0</v>
      </c>
      <c r="BO251" s="81">
        <v>0</v>
      </c>
      <c r="BP251" s="81">
        <v>1</v>
      </c>
      <c r="BQ251" s="81">
        <v>0</v>
      </c>
      <c r="BR251" s="81">
        <v>2</v>
      </c>
      <c r="BS251" s="81">
        <v>0</v>
      </c>
      <c r="BT251"/>
      <c r="BU251" s="80">
        <v>17.544</v>
      </c>
      <c r="BV251" s="80">
        <v>0</v>
      </c>
      <c r="BW251" s="80">
        <v>0</v>
      </c>
      <c r="BX251" s="80">
        <v>0</v>
      </c>
      <c r="BY251" s="80">
        <v>0</v>
      </c>
      <c r="BZ251" s="80">
        <v>0</v>
      </c>
      <c r="CA251" s="80">
        <v>0</v>
      </c>
      <c r="CB251" s="80">
        <v>0</v>
      </c>
      <c r="CC251" s="80">
        <v>0</v>
      </c>
    </row>
    <row r="252" spans="1:81">
      <c r="A252" s="80" t="s">
        <v>2128</v>
      </c>
      <c r="B252" s="80">
        <v>492</v>
      </c>
      <c r="C252" s="80">
        <v>16</v>
      </c>
      <c r="D252" s="80">
        <v>29</v>
      </c>
      <c r="E252" s="80">
        <v>2019</v>
      </c>
      <c r="F252" s="80" t="s">
        <v>73</v>
      </c>
      <c r="G252" s="80" t="s">
        <v>2112</v>
      </c>
      <c r="H252" s="80" t="s">
        <v>2113</v>
      </c>
      <c r="I252" s="177"/>
      <c r="J252" s="81">
        <v>7.8462402298917606</v>
      </c>
      <c r="K252" s="81">
        <v>1.1599366706814824</v>
      </c>
      <c r="L252" s="81">
        <v>0.63743814918922048</v>
      </c>
      <c r="M252" s="81">
        <v>21.462198111249943</v>
      </c>
      <c r="N252" s="81">
        <v>34.450727269987382</v>
      </c>
      <c r="O252" s="81">
        <v>28.889808957632308</v>
      </c>
      <c r="P252" s="81">
        <v>16.769067375724372</v>
      </c>
      <c r="Q252" s="81">
        <v>2.1634484658330342</v>
      </c>
      <c r="R252" s="81">
        <v>0</v>
      </c>
      <c r="S252" s="81">
        <v>0</v>
      </c>
      <c r="T252" s="82"/>
      <c r="U252" s="81">
        <v>2766724</v>
      </c>
      <c r="V252" s="81">
        <v>646</v>
      </c>
      <c r="W252" s="81">
        <v>17</v>
      </c>
      <c r="X252" s="81">
        <v>6524</v>
      </c>
      <c r="Y252" s="81">
        <v>13220</v>
      </c>
      <c r="Z252" s="81">
        <v>18087</v>
      </c>
      <c r="AA252" s="81">
        <v>3482</v>
      </c>
      <c r="AB252" s="81">
        <v>35059</v>
      </c>
      <c r="AC252" s="81">
        <v>0</v>
      </c>
      <c r="AD252" s="81">
        <v>0</v>
      </c>
      <c r="AE252" s="82"/>
      <c r="AF252" s="81">
        <v>14487971.1943432</v>
      </c>
      <c r="AG252" s="81">
        <v>890887.47423215688</v>
      </c>
      <c r="AH252" s="81">
        <v>160416.58100653061</v>
      </c>
      <c r="AI252" s="81">
        <v>42909227.423789933</v>
      </c>
      <c r="AJ252" s="81">
        <v>67117463.302006423</v>
      </c>
      <c r="AK252" s="81">
        <v>0</v>
      </c>
      <c r="AL252" s="81">
        <v>0</v>
      </c>
      <c r="AM252" s="81">
        <v>4774771.8759893039</v>
      </c>
      <c r="AN252" s="81">
        <v>0</v>
      </c>
      <c r="AO252" s="81">
        <v>0</v>
      </c>
      <c r="AP252" s="82"/>
      <c r="AQ252" s="81">
        <v>1517</v>
      </c>
      <c r="AR252" s="81">
        <v>271</v>
      </c>
      <c r="AS252" s="81">
        <v>0</v>
      </c>
      <c r="AT252" s="81">
        <v>0</v>
      </c>
      <c r="AU252" s="81">
        <v>0</v>
      </c>
      <c r="AV252" s="81">
        <v>0</v>
      </c>
      <c r="AW252" s="81" t="s">
        <v>564</v>
      </c>
      <c r="AX252" s="82"/>
      <c r="AY252" s="81">
        <v>6507.5</v>
      </c>
      <c r="AZ252" s="81">
        <v>5822.5999999999995</v>
      </c>
      <c r="BA252" s="81">
        <v>0</v>
      </c>
      <c r="BB252" s="81">
        <v>0</v>
      </c>
      <c r="BC252" s="81">
        <v>0</v>
      </c>
      <c r="BD252" s="81">
        <v>0</v>
      </c>
      <c r="BE252" s="81" t="s">
        <v>564</v>
      </c>
      <c r="BF252" s="82"/>
      <c r="BG252" s="81">
        <v>0</v>
      </c>
      <c r="BH252" s="81">
        <v>0</v>
      </c>
      <c r="BI252" s="81">
        <v>3.1539999999999999</v>
      </c>
      <c r="BJ252" s="81">
        <v>0</v>
      </c>
      <c r="BK252" s="81">
        <v>11.086</v>
      </c>
      <c r="BL252" s="81">
        <v>0</v>
      </c>
      <c r="BM252" s="82"/>
      <c r="BN252" s="81">
        <v>0</v>
      </c>
      <c r="BO252" s="81">
        <v>0</v>
      </c>
      <c r="BP252" s="81">
        <v>1</v>
      </c>
      <c r="BQ252" s="81">
        <v>0</v>
      </c>
      <c r="BR252" s="81">
        <v>2</v>
      </c>
      <c r="BS252" s="81">
        <v>0</v>
      </c>
      <c r="BT252"/>
      <c r="BU252" s="80">
        <v>14.24</v>
      </c>
      <c r="BV252" s="80">
        <v>0</v>
      </c>
      <c r="BW252" s="80">
        <v>0</v>
      </c>
      <c r="BX252" s="80">
        <v>0</v>
      </c>
      <c r="BY252" s="80">
        <v>0</v>
      </c>
      <c r="BZ252" s="80">
        <v>0</v>
      </c>
      <c r="CA252" s="80">
        <v>0</v>
      </c>
      <c r="CB252" s="80">
        <v>0</v>
      </c>
      <c r="CC252" s="80">
        <v>0</v>
      </c>
    </row>
    <row r="253" spans="1:81">
      <c r="A253" s="80" t="s">
        <v>2129</v>
      </c>
      <c r="B253" s="80">
        <v>493</v>
      </c>
      <c r="C253" s="80">
        <v>17</v>
      </c>
      <c r="D253" s="80">
        <v>29</v>
      </c>
      <c r="E253" s="80">
        <v>2020</v>
      </c>
      <c r="F253" s="80" t="s">
        <v>218</v>
      </c>
      <c r="G253" s="80" t="s">
        <v>2112</v>
      </c>
      <c r="H253" s="80" t="s">
        <v>2113</v>
      </c>
      <c r="I253" s="177"/>
      <c r="J253" s="81">
        <v>8.4918167448880979</v>
      </c>
      <c r="K253" s="81">
        <v>1.2676007996981622</v>
      </c>
      <c r="L253" s="81">
        <v>0.59348097133408062</v>
      </c>
      <c r="M253" s="81">
        <v>19.923594826420889</v>
      </c>
      <c r="N253" s="81">
        <v>31.726666094348715</v>
      </c>
      <c r="O253" s="81">
        <v>25.756580572662315</v>
      </c>
      <c r="P253" s="81">
        <v>15.584972471837597</v>
      </c>
      <c r="Q253" s="81">
        <v>2.0651850661032363</v>
      </c>
      <c r="R253" s="81">
        <v>0</v>
      </c>
      <c r="S253" s="81">
        <v>0</v>
      </c>
      <c r="T253" s="82"/>
      <c r="U253" s="81">
        <v>2338764</v>
      </c>
      <c r="V253" s="81">
        <v>607</v>
      </c>
      <c r="W253" s="81">
        <v>23</v>
      </c>
      <c r="X253" s="81">
        <v>6819</v>
      </c>
      <c r="Y253" s="81">
        <v>13399</v>
      </c>
      <c r="Z253" s="81">
        <v>18405</v>
      </c>
      <c r="AA253" s="81">
        <v>3516</v>
      </c>
      <c r="AB253" s="81">
        <v>35025</v>
      </c>
      <c r="AC253" s="81">
        <v>0</v>
      </c>
      <c r="AD253" s="81">
        <v>0</v>
      </c>
      <c r="AE253" s="82"/>
      <c r="AF253" s="81">
        <v>14553282.45933526</v>
      </c>
      <c r="AG253" s="81">
        <v>894944.06616497296</v>
      </c>
      <c r="AH253" s="81">
        <v>164901.2144914566</v>
      </c>
      <c r="AI253" s="81">
        <v>38408633.758383118</v>
      </c>
      <c r="AJ253" s="81">
        <v>58164574.019716002</v>
      </c>
      <c r="AK253" s="81"/>
      <c r="AL253" s="81"/>
      <c r="AM253" s="81">
        <v>4571151.6358662248</v>
      </c>
      <c r="AN253" s="81"/>
      <c r="AO253" s="81"/>
      <c r="AP253" s="82"/>
      <c r="AQ253" s="81">
        <v>1581</v>
      </c>
      <c r="AR253" s="81">
        <v>274</v>
      </c>
      <c r="AS253" s="81">
        <v>0</v>
      </c>
      <c r="AT253" s="81">
        <v>0</v>
      </c>
      <c r="AU253" s="81">
        <v>0</v>
      </c>
      <c r="AV253" s="81">
        <v>0</v>
      </c>
      <c r="AW253" s="81">
        <v>0</v>
      </c>
      <c r="AX253" s="82"/>
      <c r="AY253" s="81">
        <v>6907.2000000000053</v>
      </c>
      <c r="AZ253" s="81">
        <v>5914.699999999998</v>
      </c>
      <c r="BA253" s="81">
        <v>0</v>
      </c>
      <c r="BB253" s="81">
        <v>0</v>
      </c>
      <c r="BC253" s="81">
        <v>0</v>
      </c>
      <c r="BD253" s="81">
        <v>0</v>
      </c>
      <c r="BE253" s="81">
        <v>0</v>
      </c>
      <c r="BF253" s="82"/>
      <c r="BG253" s="81">
        <v>0</v>
      </c>
      <c r="BH253" s="81">
        <v>0</v>
      </c>
      <c r="BI253" s="81">
        <v>3.3420000000000001</v>
      </c>
      <c r="BJ253" s="81">
        <v>0</v>
      </c>
      <c r="BK253" s="81">
        <v>7.33</v>
      </c>
      <c r="BL253" s="81">
        <v>0</v>
      </c>
      <c r="BM253" s="82"/>
      <c r="BN253" s="81">
        <v>0</v>
      </c>
      <c r="BO253" s="81">
        <v>0</v>
      </c>
      <c r="BP253" s="81">
        <v>1</v>
      </c>
      <c r="BQ253" s="81">
        <v>0</v>
      </c>
      <c r="BR253" s="81">
        <v>1</v>
      </c>
      <c r="BS253" s="81">
        <v>0</v>
      </c>
      <c r="BT253"/>
      <c r="BU253" s="80">
        <v>10.672000000000001</v>
      </c>
      <c r="BV253" s="80">
        <v>0</v>
      </c>
      <c r="BW253" s="80">
        <v>0</v>
      </c>
      <c r="BX253" s="80">
        <v>0</v>
      </c>
      <c r="BY253" s="80">
        <v>0</v>
      </c>
      <c r="BZ253" s="80">
        <v>0</v>
      </c>
      <c r="CA253" s="80">
        <v>0</v>
      </c>
      <c r="CB253" s="80">
        <v>0</v>
      </c>
      <c r="CC253" s="80">
        <v>0</v>
      </c>
    </row>
    <row r="254" spans="1:81">
      <c r="A254" s="80" t="s">
        <v>2130</v>
      </c>
      <c r="B254" s="80">
        <v>493</v>
      </c>
      <c r="C254" s="80">
        <v>18</v>
      </c>
      <c r="D254" s="80">
        <v>29</v>
      </c>
      <c r="E254" s="80">
        <v>2021</v>
      </c>
      <c r="F254" s="80" t="s">
        <v>75</v>
      </c>
      <c r="G254" s="174" t="s">
        <v>2112</v>
      </c>
      <c r="H254" s="80" t="s">
        <v>2113</v>
      </c>
      <c r="I254" s="177"/>
      <c r="J254" s="81">
        <v>7.6092749952390939</v>
      </c>
      <c r="K254" s="81">
        <v>1.3298738540668251</v>
      </c>
      <c r="L254" s="81">
        <v>0.66281419162389532</v>
      </c>
      <c r="M254" s="81">
        <v>19.952958014762821</v>
      </c>
      <c r="N254" s="81">
        <v>31.255035533833375</v>
      </c>
      <c r="O254" s="81">
        <v>25.360599289873068</v>
      </c>
      <c r="P254" s="81">
        <v>16.172148622115429</v>
      </c>
      <c r="Q254" s="81">
        <v>2.1006500306186444</v>
      </c>
      <c r="R254" s="81">
        <v>0</v>
      </c>
      <c r="S254" s="81">
        <v>0</v>
      </c>
      <c r="T254" s="82"/>
      <c r="U254" s="81">
        <v>2754684</v>
      </c>
      <c r="V254" s="81">
        <v>607</v>
      </c>
      <c r="W254" s="81">
        <v>23</v>
      </c>
      <c r="X254" s="81">
        <v>6819</v>
      </c>
      <c r="Y254" s="81">
        <v>13608</v>
      </c>
      <c r="Z254" s="81">
        <v>18660</v>
      </c>
      <c r="AA254" s="81">
        <v>3558</v>
      </c>
      <c r="AB254" s="81">
        <v>35204</v>
      </c>
      <c r="AC254" s="81">
        <v>0</v>
      </c>
      <c r="AD254" s="81">
        <v>0</v>
      </c>
      <c r="AE254" s="82"/>
      <c r="AF254" s="81">
        <v>15991708.040140714</v>
      </c>
      <c r="AG254" s="81">
        <v>973729.73700532329</v>
      </c>
      <c r="AH254" s="81">
        <v>177852.8260352299</v>
      </c>
      <c r="AI254" s="81">
        <v>44223535.589373335</v>
      </c>
      <c r="AJ254" s="81">
        <v>62362007.366246931</v>
      </c>
      <c r="AK254" s="81">
        <v>0</v>
      </c>
      <c r="AL254" s="81">
        <v>0</v>
      </c>
      <c r="AM254" s="81">
        <v>4621013.9063858939</v>
      </c>
      <c r="AN254" s="81">
        <v>0</v>
      </c>
      <c r="AO254" s="81">
        <v>0</v>
      </c>
      <c r="AP254" s="82"/>
      <c r="AQ254" s="81">
        <v>1690</v>
      </c>
      <c r="AR254" s="81">
        <v>275</v>
      </c>
      <c r="AS254" s="81">
        <v>0</v>
      </c>
      <c r="AT254" s="81">
        <v>0</v>
      </c>
      <c r="AU254" s="81">
        <v>0</v>
      </c>
      <c r="AV254" s="81">
        <v>0</v>
      </c>
      <c r="AW254" s="81"/>
      <c r="AX254" s="82"/>
      <c r="AY254" s="81">
        <v>7566.5</v>
      </c>
      <c r="AZ254" s="81">
        <v>6162.199999999998</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2131</v>
      </c>
      <c r="B255" s="80">
        <v>493</v>
      </c>
      <c r="C255" s="80">
        <v>19</v>
      </c>
      <c r="D255" s="80">
        <v>29</v>
      </c>
      <c r="E255" s="80">
        <v>2022</v>
      </c>
      <c r="F255" s="80" t="s">
        <v>568</v>
      </c>
      <c r="G255" s="174" t="s">
        <v>2112</v>
      </c>
      <c r="H255" s="80" t="s">
        <v>2113</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1802</v>
      </c>
      <c r="AR255" s="81">
        <v>282</v>
      </c>
      <c r="AS255" s="81">
        <v>0</v>
      </c>
      <c r="AT255" s="81">
        <v>0</v>
      </c>
      <c r="AU255" s="81">
        <v>0</v>
      </c>
      <c r="AV255" s="81">
        <v>0</v>
      </c>
      <c r="AW255" s="81"/>
      <c r="AX255" s="82"/>
      <c r="AY255" s="81">
        <v>8204.1999999999971</v>
      </c>
      <c r="AZ255" s="81">
        <v>6609.0999999999976</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2132</v>
      </c>
      <c r="B256" s="80">
        <v>324</v>
      </c>
      <c r="C256" s="80">
        <v>1</v>
      </c>
      <c r="D256" s="80">
        <v>20</v>
      </c>
      <c r="E256" s="80">
        <v>1990</v>
      </c>
      <c r="F256" s="80" t="s">
        <v>562</v>
      </c>
      <c r="G256" s="80" t="s">
        <v>2133</v>
      </c>
      <c r="H256" s="80" t="s">
        <v>2134</v>
      </c>
      <c r="I256" s="177"/>
      <c r="J256" s="81">
        <v>121.1753337984362</v>
      </c>
      <c r="K256" s="81">
        <v>7.6751705271124742</v>
      </c>
      <c r="L256" s="81">
        <v>42.031466450844079</v>
      </c>
      <c r="M256" s="81">
        <v>27.15858378235475</v>
      </c>
      <c r="N256" s="81">
        <v>39.042632911307798</v>
      </c>
      <c r="O256" s="81">
        <v>26.289065359723292</v>
      </c>
      <c r="P256" s="81">
        <v>60.491470111020782</v>
      </c>
      <c r="Q256" s="81">
        <v>3.1960502675936522</v>
      </c>
      <c r="R256" s="81">
        <v>2.2249191418860503</v>
      </c>
      <c r="S256" s="81">
        <v>3.2975124739987787</v>
      </c>
      <c r="T256" s="82"/>
      <c r="U256" s="81">
        <v>3120248</v>
      </c>
      <c r="V256" s="81">
        <v>2597</v>
      </c>
      <c r="W256" s="81">
        <v>474</v>
      </c>
      <c r="X256" s="81">
        <v>10655</v>
      </c>
      <c r="Y256" s="81">
        <v>16953</v>
      </c>
      <c r="Z256" s="81">
        <v>10813</v>
      </c>
      <c r="AA256" s="81">
        <v>14688</v>
      </c>
      <c r="AB256" s="81">
        <v>51893</v>
      </c>
      <c r="AC256" s="81">
        <v>385360</v>
      </c>
      <c r="AD256" s="81">
        <v>3.2975124739987787</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2135</v>
      </c>
      <c r="B257" s="80">
        <v>325</v>
      </c>
      <c r="C257" s="80">
        <v>2</v>
      </c>
      <c r="D257" s="80">
        <v>20</v>
      </c>
      <c r="E257" s="80">
        <v>2005</v>
      </c>
      <c r="F257" s="80" t="s">
        <v>565</v>
      </c>
      <c r="G257" s="80" t="s">
        <v>2133</v>
      </c>
      <c r="H257" s="80" t="s">
        <v>2134</v>
      </c>
      <c r="I257" s="177"/>
      <c r="J257" s="81">
        <v>70.457897125679963</v>
      </c>
      <c r="K257" s="81">
        <v>4.7392963911207513</v>
      </c>
      <c r="L257" s="81">
        <v>40.884252596228521</v>
      </c>
      <c r="M257" s="81">
        <v>36.720357706543943</v>
      </c>
      <c r="N257" s="81">
        <v>56.846704526139334</v>
      </c>
      <c r="O257" s="81">
        <v>41.937864705820559</v>
      </c>
      <c r="P257" s="81">
        <v>64.56301077965135</v>
      </c>
      <c r="Q257" s="81">
        <v>2.7089026370461409</v>
      </c>
      <c r="R257" s="81">
        <v>1.0012877158540989</v>
      </c>
      <c r="S257" s="81">
        <v>0.46607622399999998</v>
      </c>
      <c r="T257" s="82"/>
      <c r="U257" s="81">
        <v>2202167</v>
      </c>
      <c r="V257" s="81">
        <v>2160</v>
      </c>
      <c r="W257" s="81">
        <v>481</v>
      </c>
      <c r="X257" s="81">
        <v>8245</v>
      </c>
      <c r="Y257" s="81">
        <v>18389</v>
      </c>
      <c r="Z257" s="81">
        <v>19961</v>
      </c>
      <c r="AA257" s="81">
        <v>12839</v>
      </c>
      <c r="AB257" s="81">
        <v>45980</v>
      </c>
      <c r="AC257" s="81">
        <v>177057</v>
      </c>
      <c r="AD257" s="81">
        <v>0.46607622399999998</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2136</v>
      </c>
      <c r="B258" s="80">
        <v>326</v>
      </c>
      <c r="C258" s="80">
        <v>3</v>
      </c>
      <c r="D258" s="80">
        <v>20</v>
      </c>
      <c r="E258" s="80">
        <v>2006</v>
      </c>
      <c r="F258" s="80" t="s">
        <v>566</v>
      </c>
      <c r="G258" s="80" t="s">
        <v>2133</v>
      </c>
      <c r="H258" s="80" t="s">
        <v>2134</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2137</v>
      </c>
      <c r="B259" s="80">
        <v>327</v>
      </c>
      <c r="C259" s="80">
        <v>4</v>
      </c>
      <c r="D259" s="80">
        <v>20</v>
      </c>
      <c r="E259" s="80">
        <v>2007</v>
      </c>
      <c r="F259" s="80" t="s">
        <v>567</v>
      </c>
      <c r="G259" s="80" t="s">
        <v>2133</v>
      </c>
      <c r="H259" s="80" t="s">
        <v>2134</v>
      </c>
      <c r="I259" s="177"/>
      <c r="J259" s="81">
        <v>53.763347647540236</v>
      </c>
      <c r="K259" s="81">
        <v>4.1739464557630122</v>
      </c>
      <c r="L259" s="81">
        <v>45.605102883147573</v>
      </c>
      <c r="M259" s="81">
        <v>44.326051276326247</v>
      </c>
      <c r="N259" s="81">
        <v>57.632675392786389</v>
      </c>
      <c r="O259" s="81">
        <v>40.849547718577128</v>
      </c>
      <c r="P259" s="81">
        <v>62.937629883029444</v>
      </c>
      <c r="Q259" s="81">
        <v>2.7829052184280116</v>
      </c>
      <c r="R259" s="81">
        <v>0.77937700017775757</v>
      </c>
      <c r="S259" s="81">
        <v>0.56094503999999989</v>
      </c>
      <c r="T259" s="82"/>
      <c r="U259" s="81">
        <v>2171323</v>
      </c>
      <c r="V259" s="81">
        <v>1878</v>
      </c>
      <c r="W259" s="81">
        <v>515</v>
      </c>
      <c r="X259" s="81">
        <v>11246</v>
      </c>
      <c r="Y259" s="81">
        <v>18552</v>
      </c>
      <c r="Z259" s="81">
        <v>20212</v>
      </c>
      <c r="AA259" s="81">
        <v>12325</v>
      </c>
      <c r="AB259" s="81">
        <v>44738</v>
      </c>
      <c r="AC259" s="81">
        <v>141771</v>
      </c>
      <c r="AD259" s="81">
        <v>0.56094503999999989</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2138</v>
      </c>
      <c r="B260" s="80">
        <v>328</v>
      </c>
      <c r="C260" s="80">
        <v>5</v>
      </c>
      <c r="D260" s="80">
        <v>20</v>
      </c>
      <c r="E260" s="80">
        <v>2008</v>
      </c>
      <c r="F260" s="80" t="s">
        <v>84</v>
      </c>
      <c r="G260" s="80" t="s">
        <v>2133</v>
      </c>
      <c r="H260" s="80" t="s">
        <v>2134</v>
      </c>
      <c r="I260" s="177"/>
      <c r="J260" s="81">
        <v>53.378210984460793</v>
      </c>
      <c r="K260" s="81">
        <v>3.0890973805992403</v>
      </c>
      <c r="L260" s="81">
        <v>39.596930289886188</v>
      </c>
      <c r="M260" s="81">
        <v>47.117956830174258</v>
      </c>
      <c r="N260" s="81">
        <v>61.013590862057633</v>
      </c>
      <c r="O260" s="81">
        <v>39.476131026059221</v>
      </c>
      <c r="P260" s="81">
        <v>62.141606322636704</v>
      </c>
      <c r="Q260" s="81">
        <v>2.7005228286712271</v>
      </c>
      <c r="R260" s="81">
        <v>0.70198337018763757</v>
      </c>
      <c r="S260" s="81">
        <v>0.59949855699999999</v>
      </c>
      <c r="T260" s="82"/>
      <c r="U260" s="81">
        <v>2340428</v>
      </c>
      <c r="V260" s="81">
        <v>1878</v>
      </c>
      <c r="W260" s="81">
        <v>515</v>
      </c>
      <c r="X260" s="81">
        <v>11246</v>
      </c>
      <c r="Y260" s="81">
        <v>18607</v>
      </c>
      <c r="Z260" s="81">
        <v>20218</v>
      </c>
      <c r="AA260" s="81">
        <v>12183</v>
      </c>
      <c r="AB260" s="81">
        <v>44127</v>
      </c>
      <c r="AC260" s="81">
        <v>132595</v>
      </c>
      <c r="AD260" s="81">
        <v>0.59949855699999999</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2139</v>
      </c>
      <c r="B261" s="80">
        <v>329</v>
      </c>
      <c r="C261" s="80">
        <v>6</v>
      </c>
      <c r="D261" s="80">
        <v>20</v>
      </c>
      <c r="E261" s="80">
        <v>2009</v>
      </c>
      <c r="F261" s="80" t="s">
        <v>85</v>
      </c>
      <c r="G261" s="80" t="s">
        <v>2133</v>
      </c>
      <c r="H261" s="80" t="s">
        <v>2134</v>
      </c>
      <c r="I261" s="177"/>
      <c r="J261" s="81">
        <v>55.672430029825769</v>
      </c>
      <c r="K261" s="81">
        <v>2.823716233404248</v>
      </c>
      <c r="L261" s="81">
        <v>43.935843498692748</v>
      </c>
      <c r="M261" s="81">
        <v>48.13091051375541</v>
      </c>
      <c r="N261" s="81">
        <v>56.26983567027866</v>
      </c>
      <c r="O261" s="81">
        <v>40.241379111807383</v>
      </c>
      <c r="P261" s="81">
        <v>59.641356368061189</v>
      </c>
      <c r="Q261" s="81">
        <v>2.540986114830444</v>
      </c>
      <c r="R261" s="81">
        <v>0.69139558158619507</v>
      </c>
      <c r="S261" s="81">
        <v>0.39938508</v>
      </c>
      <c r="T261" s="82"/>
      <c r="U261" s="81">
        <v>2088087</v>
      </c>
      <c r="V261" s="81">
        <v>1551</v>
      </c>
      <c r="W261" s="81">
        <v>684</v>
      </c>
      <c r="X261" s="81">
        <v>11386</v>
      </c>
      <c r="Y261" s="81">
        <v>18609</v>
      </c>
      <c r="Z261" s="81">
        <v>20343</v>
      </c>
      <c r="AA261" s="81">
        <v>12004</v>
      </c>
      <c r="AB261" s="81">
        <v>43586</v>
      </c>
      <c r="AC261" s="81">
        <v>127406</v>
      </c>
      <c r="AD261" s="81">
        <v>0.39938508</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0</v>
      </c>
      <c r="BJ261" s="81">
        <v>0</v>
      </c>
      <c r="BK261" s="81">
        <v>0</v>
      </c>
      <c r="BL261" s="81">
        <v>0</v>
      </c>
      <c r="BM261" s="82"/>
      <c r="BN261" s="81">
        <v>0</v>
      </c>
      <c r="BO261" s="81">
        <v>0</v>
      </c>
      <c r="BP261" s="81">
        <v>0</v>
      </c>
      <c r="BQ261" s="81">
        <v>0</v>
      </c>
      <c r="BR261" s="81">
        <v>0</v>
      </c>
      <c r="BS261" s="81">
        <v>0</v>
      </c>
      <c r="BT261"/>
      <c r="BU261" s="80"/>
      <c r="BV261" s="80"/>
      <c r="BW261" s="80"/>
      <c r="BX261" s="80"/>
      <c r="BY261" s="80"/>
      <c r="BZ261" s="80"/>
      <c r="CA261" s="80"/>
      <c r="CB261" s="80"/>
      <c r="CC261" s="80"/>
    </row>
    <row r="262" spans="1:81">
      <c r="A262" s="80" t="s">
        <v>2140</v>
      </c>
      <c r="B262" s="80">
        <v>330</v>
      </c>
      <c r="C262" s="80">
        <v>7</v>
      </c>
      <c r="D262" s="80">
        <v>20</v>
      </c>
      <c r="E262" s="80">
        <v>2010</v>
      </c>
      <c r="F262" s="80" t="s">
        <v>86</v>
      </c>
      <c r="G262" s="80" t="s">
        <v>2133</v>
      </c>
      <c r="H262" s="80" t="s">
        <v>2134</v>
      </c>
      <c r="I262" s="177"/>
      <c r="J262" s="81">
        <v>52.799986065225724</v>
      </c>
      <c r="K262" s="81">
        <v>2.7236191377444183</v>
      </c>
      <c r="L262" s="81">
        <v>40.931189233850503</v>
      </c>
      <c r="M262" s="81">
        <v>42.971783357255859</v>
      </c>
      <c r="N262" s="81">
        <v>50.924804075080623</v>
      </c>
      <c r="O262" s="81">
        <v>40.200955968817475</v>
      </c>
      <c r="P262" s="81">
        <v>60.068296672574405</v>
      </c>
      <c r="Q262" s="81">
        <v>2.6123417637260564</v>
      </c>
      <c r="R262" s="81">
        <v>0.71136127909682223</v>
      </c>
      <c r="S262" s="81">
        <v>0.75631905888000006</v>
      </c>
      <c r="T262" s="82"/>
      <c r="U262" s="81">
        <v>2179416</v>
      </c>
      <c r="V262" s="81">
        <v>1551</v>
      </c>
      <c r="W262" s="81">
        <v>684</v>
      </c>
      <c r="X262" s="81">
        <v>11386</v>
      </c>
      <c r="Y262" s="81">
        <v>18578</v>
      </c>
      <c r="Z262" s="81">
        <v>20417</v>
      </c>
      <c r="AA262" s="81">
        <v>11788</v>
      </c>
      <c r="AB262" s="81">
        <v>42937</v>
      </c>
      <c r="AC262" s="81">
        <v>124224</v>
      </c>
      <c r="AD262" s="81">
        <v>0.75631905888000006</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0</v>
      </c>
      <c r="BJ262" s="81">
        <v>0</v>
      </c>
      <c r="BK262" s="81">
        <v>0</v>
      </c>
      <c r="BL262" s="81">
        <v>0</v>
      </c>
      <c r="BM262" s="82"/>
      <c r="BN262" s="81">
        <v>0</v>
      </c>
      <c r="BO262" s="81">
        <v>0</v>
      </c>
      <c r="BP262" s="81">
        <v>0</v>
      </c>
      <c r="BQ262" s="81">
        <v>0</v>
      </c>
      <c r="BR262" s="81">
        <v>0</v>
      </c>
      <c r="BS262" s="81">
        <v>0</v>
      </c>
      <c r="BT262"/>
      <c r="BU262" s="80">
        <v>0</v>
      </c>
      <c r="BV262" s="80">
        <v>0</v>
      </c>
      <c r="BW262" s="80">
        <v>0</v>
      </c>
      <c r="BX262" s="80">
        <v>0</v>
      </c>
      <c r="BY262" s="80">
        <v>0</v>
      </c>
      <c r="BZ262" s="80">
        <v>0</v>
      </c>
      <c r="CA262" s="80">
        <v>0</v>
      </c>
      <c r="CB262" s="80">
        <v>0</v>
      </c>
      <c r="CC262" s="80">
        <v>0</v>
      </c>
    </row>
    <row r="263" spans="1:81">
      <c r="A263" s="80" t="s">
        <v>2141</v>
      </c>
      <c r="B263" s="80">
        <v>331</v>
      </c>
      <c r="C263" s="80">
        <v>8</v>
      </c>
      <c r="D263" s="80">
        <v>20</v>
      </c>
      <c r="E263" s="80">
        <v>2011</v>
      </c>
      <c r="F263" s="80" t="s">
        <v>87</v>
      </c>
      <c r="G263" s="80" t="s">
        <v>2133</v>
      </c>
      <c r="H263" s="80" t="s">
        <v>2134</v>
      </c>
      <c r="I263" s="177"/>
      <c r="J263" s="81">
        <v>55.509528143513904</v>
      </c>
      <c r="K263" s="81">
        <v>3.916118524814808</v>
      </c>
      <c r="L263" s="81">
        <v>32.802827180395603</v>
      </c>
      <c r="M263" s="81">
        <v>59.634220961956288</v>
      </c>
      <c r="N263" s="81">
        <v>72.840073181190945</v>
      </c>
      <c r="O263" s="81">
        <v>39.554290242114099</v>
      </c>
      <c r="P263" s="81">
        <v>56.936951804886036</v>
      </c>
      <c r="Q263" s="81">
        <v>2.9735254175369819</v>
      </c>
      <c r="R263" s="81">
        <v>0.62742431824550315</v>
      </c>
      <c r="S263" s="81">
        <v>0.43453941173999999</v>
      </c>
      <c r="T263" s="82"/>
      <c r="U263" s="81">
        <v>2157201</v>
      </c>
      <c r="V263" s="81">
        <v>1551</v>
      </c>
      <c r="W263" s="81">
        <v>684</v>
      </c>
      <c r="X263" s="81">
        <v>11386</v>
      </c>
      <c r="Y263" s="81">
        <v>18563</v>
      </c>
      <c r="Z263" s="81">
        <v>20525</v>
      </c>
      <c r="AA263" s="81">
        <v>11506</v>
      </c>
      <c r="AB263" s="81">
        <v>42371</v>
      </c>
      <c r="AC263" s="81">
        <v>109385</v>
      </c>
      <c r="AD263" s="81">
        <v>0.43453941173999999</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0</v>
      </c>
      <c r="BL263" s="81">
        <v>0</v>
      </c>
      <c r="BM263" s="82"/>
      <c r="BN263" s="81">
        <v>0</v>
      </c>
      <c r="BO263" s="81">
        <v>0</v>
      </c>
      <c r="BP263" s="81">
        <v>0</v>
      </c>
      <c r="BQ263" s="81">
        <v>0</v>
      </c>
      <c r="BR263" s="81">
        <v>0</v>
      </c>
      <c r="BS263" s="81">
        <v>0</v>
      </c>
      <c r="BT263"/>
      <c r="BU263" s="80">
        <v>0</v>
      </c>
      <c r="BV263" s="80">
        <v>0</v>
      </c>
      <c r="BW263" s="80">
        <v>0</v>
      </c>
      <c r="BX263" s="80">
        <v>0</v>
      </c>
      <c r="BY263" s="80">
        <v>0</v>
      </c>
      <c r="BZ263" s="80">
        <v>0</v>
      </c>
      <c r="CA263" s="80">
        <v>0</v>
      </c>
      <c r="CB263" s="80">
        <v>0</v>
      </c>
      <c r="CC263" s="80">
        <v>0</v>
      </c>
    </row>
    <row r="264" spans="1:81">
      <c r="A264" s="80" t="s">
        <v>2142</v>
      </c>
      <c r="B264" s="80">
        <v>332</v>
      </c>
      <c r="C264" s="80">
        <v>9</v>
      </c>
      <c r="D264" s="80">
        <v>20</v>
      </c>
      <c r="E264" s="80">
        <v>2012</v>
      </c>
      <c r="F264" s="80" t="s">
        <v>88</v>
      </c>
      <c r="G264" s="80" t="s">
        <v>2133</v>
      </c>
      <c r="H264" s="80" t="s">
        <v>2134</v>
      </c>
      <c r="I264" s="177"/>
      <c r="J264" s="81">
        <v>69.733418008361127</v>
      </c>
      <c r="K264" s="81">
        <v>3.9412401931993166</v>
      </c>
      <c r="L264" s="81">
        <v>32.601732326048605</v>
      </c>
      <c r="M264" s="81">
        <v>66.868000341461567</v>
      </c>
      <c r="N264" s="81">
        <v>83.570642740866091</v>
      </c>
      <c r="O264" s="81">
        <v>39.556591779999103</v>
      </c>
      <c r="P264" s="81">
        <v>56.031678449651722</v>
      </c>
      <c r="Q264" s="81">
        <v>3.2062652331779207</v>
      </c>
      <c r="R264" s="81">
        <v>0.55878958163860237</v>
      </c>
      <c r="S264" s="81">
        <v>0.70226319945240012</v>
      </c>
      <c r="T264" s="82"/>
      <c r="U264" s="81">
        <v>2127271</v>
      </c>
      <c r="V264" s="81">
        <v>1551</v>
      </c>
      <c r="W264" s="81">
        <v>684</v>
      </c>
      <c r="X264" s="81">
        <v>11386</v>
      </c>
      <c r="Y264" s="81">
        <v>18731</v>
      </c>
      <c r="Z264" s="81">
        <v>20689</v>
      </c>
      <c r="AA264" s="81">
        <v>11259</v>
      </c>
      <c r="AB264" s="81">
        <v>42051</v>
      </c>
      <c r="AC264" s="81">
        <v>94896</v>
      </c>
      <c r="AD264" s="81">
        <v>0.70226319945240012</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0</v>
      </c>
      <c r="BL264" s="81">
        <v>0</v>
      </c>
      <c r="BM264" s="82"/>
      <c r="BN264" s="81">
        <v>0</v>
      </c>
      <c r="BO264" s="81">
        <v>0</v>
      </c>
      <c r="BP264" s="81">
        <v>0</v>
      </c>
      <c r="BQ264" s="81">
        <v>0</v>
      </c>
      <c r="BR264" s="81">
        <v>0</v>
      </c>
      <c r="BS264" s="81">
        <v>0</v>
      </c>
      <c r="BT264"/>
      <c r="BU264" s="80">
        <v>0</v>
      </c>
      <c r="BV264" s="80">
        <v>0</v>
      </c>
      <c r="BW264" s="80">
        <v>0</v>
      </c>
      <c r="BX264" s="80">
        <v>0</v>
      </c>
      <c r="BY264" s="80">
        <v>0</v>
      </c>
      <c r="BZ264" s="80">
        <v>0</v>
      </c>
      <c r="CA264" s="80">
        <v>0</v>
      </c>
      <c r="CB264" s="80">
        <v>0</v>
      </c>
      <c r="CC264" s="80">
        <v>0</v>
      </c>
    </row>
    <row r="265" spans="1:81">
      <c r="A265" s="80" t="s">
        <v>2143</v>
      </c>
      <c r="B265" s="80">
        <v>333</v>
      </c>
      <c r="C265" s="80">
        <v>10</v>
      </c>
      <c r="D265" s="80">
        <v>20</v>
      </c>
      <c r="E265" s="80">
        <v>2013</v>
      </c>
      <c r="F265" s="80" t="s">
        <v>89</v>
      </c>
      <c r="G265" s="80" t="s">
        <v>2133</v>
      </c>
      <c r="H265" s="80" t="s">
        <v>2134</v>
      </c>
      <c r="I265" s="177"/>
      <c r="J265" s="81">
        <v>61.119161325722672</v>
      </c>
      <c r="K265" s="81">
        <v>3.2849463997251305</v>
      </c>
      <c r="L265" s="81">
        <v>33.697253273665602</v>
      </c>
      <c r="M265" s="81">
        <v>67.901292267914982</v>
      </c>
      <c r="N265" s="81">
        <v>87.40072749474804</v>
      </c>
      <c r="O265" s="81">
        <v>38.321677991973509</v>
      </c>
      <c r="P265" s="81">
        <v>55.398583323792273</v>
      </c>
      <c r="Q265" s="81">
        <v>3.2341860193094614</v>
      </c>
      <c r="R265" s="81">
        <v>0.41075741473721311</v>
      </c>
      <c r="S265" s="81">
        <v>0.23254354143999997</v>
      </c>
      <c r="T265" s="82"/>
      <c r="U265" s="81">
        <v>2062778</v>
      </c>
      <c r="V265" s="81">
        <v>1551</v>
      </c>
      <c r="W265" s="81">
        <v>684</v>
      </c>
      <c r="X265" s="81">
        <v>11386</v>
      </c>
      <c r="Y265" s="81">
        <v>18727</v>
      </c>
      <c r="Z265" s="81">
        <v>20938</v>
      </c>
      <c r="AA265" s="81">
        <v>11090</v>
      </c>
      <c r="AB265" s="81">
        <v>41809</v>
      </c>
      <c r="AC265" s="81">
        <v>68092</v>
      </c>
      <c r="AD265" s="81">
        <v>0.23254354143999997</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v>
      </c>
      <c r="BK265" s="81">
        <v>0</v>
      </c>
      <c r="BL265" s="81">
        <v>0</v>
      </c>
      <c r="BM265" s="82"/>
      <c r="BN265" s="81">
        <v>0</v>
      </c>
      <c r="BO265" s="81">
        <v>0</v>
      </c>
      <c r="BP265" s="81">
        <v>0</v>
      </c>
      <c r="BQ265" s="81">
        <v>0</v>
      </c>
      <c r="BR265" s="81">
        <v>0</v>
      </c>
      <c r="BS265" s="81">
        <v>0</v>
      </c>
      <c r="BT265"/>
      <c r="BU265" s="80">
        <v>0</v>
      </c>
      <c r="BV265" s="80">
        <v>0</v>
      </c>
      <c r="BW265" s="80">
        <v>0</v>
      </c>
      <c r="BX265" s="80">
        <v>0</v>
      </c>
      <c r="BY265" s="80">
        <v>0</v>
      </c>
      <c r="BZ265" s="80">
        <v>0</v>
      </c>
      <c r="CA265" s="80">
        <v>0</v>
      </c>
      <c r="CB265" s="80">
        <v>0</v>
      </c>
      <c r="CC265" s="80">
        <v>0</v>
      </c>
    </row>
    <row r="266" spans="1:81">
      <c r="A266" s="80" t="s">
        <v>2144</v>
      </c>
      <c r="B266" s="80">
        <v>334</v>
      </c>
      <c r="C266" s="80">
        <v>11</v>
      </c>
      <c r="D266" s="80">
        <v>20</v>
      </c>
      <c r="E266" s="80">
        <v>2014</v>
      </c>
      <c r="F266" s="80" t="s">
        <v>90</v>
      </c>
      <c r="G266" s="80" t="s">
        <v>2133</v>
      </c>
      <c r="H266" s="80" t="s">
        <v>2134</v>
      </c>
      <c r="I266" s="177"/>
      <c r="J266" s="81">
        <v>56.392490937429756</v>
      </c>
      <c r="K266" s="81">
        <v>3.3300928657307622</v>
      </c>
      <c r="L266" s="81">
        <v>27.215521260644046</v>
      </c>
      <c r="M266" s="81">
        <v>65.03560392352432</v>
      </c>
      <c r="N266" s="81">
        <v>79.518914777209375</v>
      </c>
      <c r="O266" s="81">
        <v>36.449855744475471</v>
      </c>
      <c r="P266" s="81">
        <v>54.697511092146101</v>
      </c>
      <c r="Q266" s="81">
        <v>3.0518437842615351</v>
      </c>
      <c r="R266" s="81">
        <v>0.33781927235471704</v>
      </c>
      <c r="S266" s="81">
        <v>0.54252866342400008</v>
      </c>
      <c r="T266" s="82"/>
      <c r="U266" s="81">
        <v>2184763</v>
      </c>
      <c r="V266" s="81">
        <v>1328</v>
      </c>
      <c r="W266" s="81">
        <v>471</v>
      </c>
      <c r="X266" s="81">
        <v>11372</v>
      </c>
      <c r="Y266" s="81">
        <v>18556</v>
      </c>
      <c r="Z266" s="81">
        <v>20975</v>
      </c>
      <c r="AA266" s="81">
        <v>10893</v>
      </c>
      <c r="AB266" s="81">
        <v>41119</v>
      </c>
      <c r="AC266" s="81">
        <v>56177</v>
      </c>
      <c r="AD266" s="81">
        <v>0.54252866342400008</v>
      </c>
      <c r="AE266" s="82"/>
      <c r="AF266" s="81">
        <v>26276692.865399536</v>
      </c>
      <c r="AG266" s="81">
        <v>2553755.3160588648</v>
      </c>
      <c r="AH266" s="81">
        <v>6300471.1241856255</v>
      </c>
      <c r="AI266" s="81">
        <v>66628875.362095639</v>
      </c>
      <c r="AJ266" s="81">
        <v>99774588.295383424</v>
      </c>
      <c r="AK266" s="81">
        <v>0</v>
      </c>
      <c r="AL266" s="81">
        <v>0</v>
      </c>
      <c r="AM266" s="81">
        <v>5645024.24994375</v>
      </c>
      <c r="AN266" s="81">
        <v>0</v>
      </c>
      <c r="AO266" s="81">
        <v>0</v>
      </c>
      <c r="AP266" s="82"/>
      <c r="AQ266" s="81">
        <v>724</v>
      </c>
      <c r="AR266" s="81">
        <v>141</v>
      </c>
      <c r="AS266" s="81">
        <v>0</v>
      </c>
      <c r="AT266" s="81">
        <v>0</v>
      </c>
      <c r="AU266" s="81">
        <v>0</v>
      </c>
      <c r="AV266" s="81">
        <v>0</v>
      </c>
      <c r="AW266" s="81" t="s">
        <v>564</v>
      </c>
      <c r="AX266" s="82"/>
      <c r="AY266" s="81">
        <v>3203.4870000000001</v>
      </c>
      <c r="AZ266" s="81">
        <v>4754.1500000000005</v>
      </c>
      <c r="BA266" s="81">
        <v>0</v>
      </c>
      <c r="BB266" s="81">
        <v>0</v>
      </c>
      <c r="BC266" s="81">
        <v>0</v>
      </c>
      <c r="BD266" s="81">
        <v>0</v>
      </c>
      <c r="BE266" s="81" t="s">
        <v>564</v>
      </c>
      <c r="BF266" s="82"/>
      <c r="BG266" s="81">
        <v>0</v>
      </c>
      <c r="BH266" s="81">
        <v>0</v>
      </c>
      <c r="BI266" s="81">
        <v>0</v>
      </c>
      <c r="BJ266" s="81">
        <v>0</v>
      </c>
      <c r="BK266" s="81">
        <v>0</v>
      </c>
      <c r="BL266" s="81">
        <v>0</v>
      </c>
      <c r="BM266" s="82"/>
      <c r="BN266" s="81">
        <v>0</v>
      </c>
      <c r="BO266" s="81">
        <v>0</v>
      </c>
      <c r="BP266" s="81">
        <v>0</v>
      </c>
      <c r="BQ266" s="81">
        <v>0</v>
      </c>
      <c r="BR266" s="81">
        <v>0</v>
      </c>
      <c r="BS266" s="81">
        <v>0</v>
      </c>
      <c r="BT266"/>
      <c r="BU266" s="80">
        <v>0</v>
      </c>
      <c r="BV266" s="80">
        <v>0</v>
      </c>
      <c r="BW266" s="80">
        <v>0</v>
      </c>
      <c r="BX266" s="80">
        <v>0</v>
      </c>
      <c r="BY266" s="80">
        <v>0</v>
      </c>
      <c r="BZ266" s="80">
        <v>0</v>
      </c>
      <c r="CA266" s="80">
        <v>0</v>
      </c>
      <c r="CB266" s="80">
        <v>0</v>
      </c>
      <c r="CC266" s="80">
        <v>0</v>
      </c>
    </row>
    <row r="267" spans="1:81">
      <c r="A267" s="80" t="s">
        <v>2145</v>
      </c>
      <c r="B267" s="80">
        <v>335</v>
      </c>
      <c r="C267" s="80">
        <v>12</v>
      </c>
      <c r="D267" s="80">
        <v>20</v>
      </c>
      <c r="E267" s="80">
        <v>2015</v>
      </c>
      <c r="F267" s="80" t="s">
        <v>91</v>
      </c>
      <c r="G267" s="80" t="s">
        <v>2133</v>
      </c>
      <c r="H267" s="80" t="s">
        <v>2134</v>
      </c>
      <c r="I267" s="177"/>
      <c r="J267" s="81">
        <v>76.939698851580687</v>
      </c>
      <c r="K267" s="81">
        <v>3.1262590511767536</v>
      </c>
      <c r="L267" s="81">
        <v>21.838774309589603</v>
      </c>
      <c r="M267" s="81">
        <v>61.106617263100858</v>
      </c>
      <c r="N267" s="81">
        <v>68.900497256111322</v>
      </c>
      <c r="O267" s="81">
        <v>36.08653067039382</v>
      </c>
      <c r="P267" s="81">
        <v>54.016905405202245</v>
      </c>
      <c r="Q267" s="81">
        <v>2.9372519162849442</v>
      </c>
      <c r="R267" s="81">
        <v>0.29559354291269352</v>
      </c>
      <c r="S267" s="81">
        <v>0.23542661280000002</v>
      </c>
      <c r="T267" s="82"/>
      <c r="U267" s="81">
        <v>2837653</v>
      </c>
      <c r="V267" s="81">
        <v>1328</v>
      </c>
      <c r="W267" s="81">
        <v>471</v>
      </c>
      <c r="X267" s="81">
        <v>11372</v>
      </c>
      <c r="Y267" s="81">
        <v>18460</v>
      </c>
      <c r="Z267" s="81">
        <v>20966</v>
      </c>
      <c r="AA267" s="81">
        <v>10749</v>
      </c>
      <c r="AB267" s="81">
        <v>40426</v>
      </c>
      <c r="AC267" s="81">
        <v>50636</v>
      </c>
      <c r="AD267" s="81">
        <v>0.23542661280000002</v>
      </c>
      <c r="AE267" s="82"/>
      <c r="AF267" s="81">
        <v>35536605.371117428</v>
      </c>
      <c r="AG267" s="81">
        <v>2248800.0894165058</v>
      </c>
      <c r="AH267" s="81">
        <v>4568357.12060716</v>
      </c>
      <c r="AI267" s="81">
        <v>66815544.402879253</v>
      </c>
      <c r="AJ267" s="81">
        <v>88223407.425654173</v>
      </c>
      <c r="AK267" s="81">
        <v>0</v>
      </c>
      <c r="AL267" s="81">
        <v>0</v>
      </c>
      <c r="AM267" s="81">
        <v>5540213.7193080522</v>
      </c>
      <c r="AN267" s="81">
        <v>0</v>
      </c>
      <c r="AO267" s="81">
        <v>0</v>
      </c>
      <c r="AP267" s="82"/>
      <c r="AQ267" s="81">
        <v>761</v>
      </c>
      <c r="AR267" s="81">
        <v>189</v>
      </c>
      <c r="AS267" s="81">
        <v>0</v>
      </c>
      <c r="AT267" s="81">
        <v>0</v>
      </c>
      <c r="AU267" s="81">
        <v>0</v>
      </c>
      <c r="AV267" s="81">
        <v>0</v>
      </c>
      <c r="AW267" s="81" t="s">
        <v>564</v>
      </c>
      <c r="AX267" s="82"/>
      <c r="AY267" s="81">
        <v>3400.3029999999999</v>
      </c>
      <c r="AZ267" s="81">
        <v>8564.65</v>
      </c>
      <c r="BA267" s="81">
        <v>0</v>
      </c>
      <c r="BB267" s="81">
        <v>0</v>
      </c>
      <c r="BC267" s="81">
        <v>0</v>
      </c>
      <c r="BD267" s="81">
        <v>0</v>
      </c>
      <c r="BE267" s="81" t="s">
        <v>564</v>
      </c>
      <c r="BF267" s="82"/>
      <c r="BG267" s="81">
        <v>0</v>
      </c>
      <c r="BH267" s="81">
        <v>0</v>
      </c>
      <c r="BI267" s="81">
        <v>0</v>
      </c>
      <c r="BJ267" s="81">
        <v>0</v>
      </c>
      <c r="BK267" s="81">
        <v>0</v>
      </c>
      <c r="BL267" s="81">
        <v>0</v>
      </c>
      <c r="BM267" s="82"/>
      <c r="BN267" s="81">
        <v>0</v>
      </c>
      <c r="BO267" s="81">
        <v>0</v>
      </c>
      <c r="BP267" s="81">
        <v>0</v>
      </c>
      <c r="BQ267" s="81">
        <v>0</v>
      </c>
      <c r="BR267" s="81">
        <v>0</v>
      </c>
      <c r="BS267" s="81">
        <v>0</v>
      </c>
      <c r="BT267"/>
      <c r="BU267" s="80">
        <v>0</v>
      </c>
      <c r="BV267" s="80">
        <v>0</v>
      </c>
      <c r="BW267" s="80">
        <v>0</v>
      </c>
      <c r="BX267" s="80">
        <v>0</v>
      </c>
      <c r="BY267" s="80">
        <v>0</v>
      </c>
      <c r="BZ267" s="80">
        <v>0</v>
      </c>
      <c r="CA267" s="80">
        <v>0</v>
      </c>
      <c r="CB267" s="80">
        <v>0</v>
      </c>
      <c r="CC267" s="80">
        <v>0</v>
      </c>
    </row>
    <row r="268" spans="1:81">
      <c r="A268" s="80" t="s">
        <v>2146</v>
      </c>
      <c r="B268" s="80">
        <v>336</v>
      </c>
      <c r="C268" s="80">
        <v>13</v>
      </c>
      <c r="D268" s="80">
        <v>20</v>
      </c>
      <c r="E268" s="80">
        <v>2016</v>
      </c>
      <c r="F268" s="80" t="s">
        <v>92</v>
      </c>
      <c r="G268" s="80" t="s">
        <v>2133</v>
      </c>
      <c r="H268" s="80" t="s">
        <v>2134</v>
      </c>
      <c r="I268" s="177"/>
      <c r="J268" s="81">
        <v>63.348568235063901</v>
      </c>
      <c r="K268" s="81">
        <v>2.9020093002608842</v>
      </c>
      <c r="L268" s="81">
        <v>21.828944008466927</v>
      </c>
      <c r="M268" s="81">
        <v>46.514571859409322</v>
      </c>
      <c r="N268" s="81">
        <v>57.554934176162057</v>
      </c>
      <c r="O268" s="81">
        <v>35.62451172182616</v>
      </c>
      <c r="P268" s="81">
        <v>52.401316058844849</v>
      </c>
      <c r="Q268" s="81">
        <v>2.8088238515628885</v>
      </c>
      <c r="R268" s="81">
        <v>0.27094599275984016</v>
      </c>
      <c r="S268" s="81">
        <v>0.71292008928000006</v>
      </c>
      <c r="T268" s="82"/>
      <c r="U268" s="81">
        <v>2417614</v>
      </c>
      <c r="V268" s="81">
        <v>1328</v>
      </c>
      <c r="W268" s="81">
        <v>471</v>
      </c>
      <c r="X268" s="81">
        <v>11372</v>
      </c>
      <c r="Y268" s="81">
        <v>18367</v>
      </c>
      <c r="Z268" s="81">
        <v>20952</v>
      </c>
      <c r="AA268" s="81">
        <v>10785</v>
      </c>
      <c r="AB268" s="81">
        <v>39767</v>
      </c>
      <c r="AC268" s="81">
        <v>46274.908511907037</v>
      </c>
      <c r="AD268" s="81">
        <v>0.71292008928000006</v>
      </c>
      <c r="AE268" s="82"/>
      <c r="AF268" s="81">
        <v>29076444.745963231</v>
      </c>
      <c r="AG268" s="81">
        <v>2188508.3714391412</v>
      </c>
      <c r="AH268" s="81">
        <v>3708394.9785020901</v>
      </c>
      <c r="AI268" s="81">
        <v>67116054.400672004</v>
      </c>
      <c r="AJ268" s="81">
        <v>90900468.875127688</v>
      </c>
      <c r="AK268" s="81">
        <v>0</v>
      </c>
      <c r="AL268" s="81">
        <v>0</v>
      </c>
      <c r="AM268" s="81">
        <v>5454134.571684326</v>
      </c>
      <c r="AN268" s="81">
        <v>0</v>
      </c>
      <c r="AO268" s="81">
        <v>0</v>
      </c>
      <c r="AP268" s="82"/>
      <c r="AQ268" s="81">
        <v>796</v>
      </c>
      <c r="AR268" s="81">
        <v>238</v>
      </c>
      <c r="AS268" s="81">
        <v>0</v>
      </c>
      <c r="AT268" s="81">
        <v>0</v>
      </c>
      <c r="AU268" s="81">
        <v>0</v>
      </c>
      <c r="AV268" s="81">
        <v>0</v>
      </c>
      <c r="AW268" s="81" t="s">
        <v>564</v>
      </c>
      <c r="AX268" s="82"/>
      <c r="AY268" s="81">
        <v>3616.2820000000002</v>
      </c>
      <c r="AZ268" s="81">
        <v>11194.35</v>
      </c>
      <c r="BA268" s="81">
        <v>0</v>
      </c>
      <c r="BB268" s="81">
        <v>0</v>
      </c>
      <c r="BC268" s="81">
        <v>0</v>
      </c>
      <c r="BD268" s="81">
        <v>0</v>
      </c>
      <c r="BE268" s="81" t="s">
        <v>564</v>
      </c>
      <c r="BF268" s="82"/>
      <c r="BG268" s="81">
        <v>0</v>
      </c>
      <c r="BH268" s="81">
        <v>0</v>
      </c>
      <c r="BI268" s="81">
        <v>0</v>
      </c>
      <c r="BJ268" s="81">
        <v>0</v>
      </c>
      <c r="BK268" s="81">
        <v>0</v>
      </c>
      <c r="BL268" s="81">
        <v>0</v>
      </c>
      <c r="BM268" s="82"/>
      <c r="BN268" s="81">
        <v>0</v>
      </c>
      <c r="BO268" s="81">
        <v>0</v>
      </c>
      <c r="BP268" s="81">
        <v>0</v>
      </c>
      <c r="BQ268" s="81">
        <v>0</v>
      </c>
      <c r="BR268" s="81">
        <v>0</v>
      </c>
      <c r="BS268" s="81">
        <v>0</v>
      </c>
      <c r="BT268"/>
      <c r="BU268" s="80">
        <v>0</v>
      </c>
      <c r="BV268" s="80">
        <v>0</v>
      </c>
      <c r="BW268" s="80">
        <v>0</v>
      </c>
      <c r="BX268" s="80">
        <v>0</v>
      </c>
      <c r="BY268" s="80">
        <v>0</v>
      </c>
      <c r="BZ268" s="80">
        <v>0</v>
      </c>
      <c r="CA268" s="80">
        <v>0</v>
      </c>
      <c r="CB268" s="80">
        <v>0</v>
      </c>
      <c r="CC268" s="80">
        <v>0</v>
      </c>
    </row>
    <row r="269" spans="1:81">
      <c r="A269" s="80" t="s">
        <v>2147</v>
      </c>
      <c r="B269" s="80">
        <v>337</v>
      </c>
      <c r="C269" s="80">
        <v>14</v>
      </c>
      <c r="D269" s="80">
        <v>20</v>
      </c>
      <c r="E269" s="80">
        <v>2017</v>
      </c>
      <c r="F269" s="80" t="s">
        <v>71</v>
      </c>
      <c r="G269" s="80" t="s">
        <v>2133</v>
      </c>
      <c r="H269" s="80" t="s">
        <v>2134</v>
      </c>
      <c r="I269" s="177"/>
      <c r="J269" s="81">
        <v>56.839677195549712</v>
      </c>
      <c r="K269" s="81">
        <v>2.9171605418934088</v>
      </c>
      <c r="L269" s="81">
        <v>19.986524238109375</v>
      </c>
      <c r="M269" s="81">
        <v>45.148558983050449</v>
      </c>
      <c r="N269" s="81">
        <v>60.708280855821272</v>
      </c>
      <c r="O269" s="81">
        <v>34.839153841597522</v>
      </c>
      <c r="P269" s="81">
        <v>51.398288263928052</v>
      </c>
      <c r="Q269" s="81">
        <v>2.660105760832669</v>
      </c>
      <c r="R269" s="81">
        <v>0.16562847328807501</v>
      </c>
      <c r="S269" s="81">
        <v>0</v>
      </c>
      <c r="T269" s="82"/>
      <c r="U269" s="81">
        <v>2441020</v>
      </c>
      <c r="V269" s="81">
        <v>1328</v>
      </c>
      <c r="W269" s="81">
        <v>471</v>
      </c>
      <c r="X269" s="81">
        <v>11372</v>
      </c>
      <c r="Y269" s="81">
        <v>18185</v>
      </c>
      <c r="Z269" s="81">
        <v>20830</v>
      </c>
      <c r="AA269" s="81">
        <v>10646</v>
      </c>
      <c r="AB269" s="81">
        <v>38947</v>
      </c>
      <c r="AC269" s="81">
        <v>28848.999999999989</v>
      </c>
      <c r="AD269" s="81">
        <v>0</v>
      </c>
      <c r="AE269" s="82"/>
      <c r="AF269" s="81">
        <v>25297217.78918276</v>
      </c>
      <c r="AG269" s="81">
        <v>2203220.4469679282</v>
      </c>
      <c r="AH269" s="81">
        <v>4328877.192042361</v>
      </c>
      <c r="AI269" s="81">
        <v>65785412.73809506</v>
      </c>
      <c r="AJ269" s="81">
        <v>96322237.54783164</v>
      </c>
      <c r="AK269" s="81">
        <v>0</v>
      </c>
      <c r="AL269" s="81">
        <v>0</v>
      </c>
      <c r="AM269" s="81">
        <v>5350027.9600864369</v>
      </c>
      <c r="AN269" s="81">
        <v>0</v>
      </c>
      <c r="AO269" s="81">
        <v>0</v>
      </c>
      <c r="AP269" s="82"/>
      <c r="AQ269" s="81">
        <v>841</v>
      </c>
      <c r="AR269" s="81">
        <v>267</v>
      </c>
      <c r="AS269" s="81">
        <v>0</v>
      </c>
      <c r="AT269" s="81">
        <v>0</v>
      </c>
      <c r="AU269" s="81">
        <v>0</v>
      </c>
      <c r="AV269" s="81">
        <v>0</v>
      </c>
      <c r="AW269" s="81" t="s">
        <v>564</v>
      </c>
      <c r="AX269" s="82"/>
      <c r="AY269" s="81">
        <v>3901.0219999999999</v>
      </c>
      <c r="AZ269" s="81">
        <v>22018.75</v>
      </c>
      <c r="BA269" s="81">
        <v>0</v>
      </c>
      <c r="BB269" s="81">
        <v>0</v>
      </c>
      <c r="BC269" s="81">
        <v>0</v>
      </c>
      <c r="BD269" s="81">
        <v>0</v>
      </c>
      <c r="BE269" s="81" t="s">
        <v>564</v>
      </c>
      <c r="BF269" s="82"/>
      <c r="BG269" s="81">
        <v>0</v>
      </c>
      <c r="BH269" s="81">
        <v>0</v>
      </c>
      <c r="BI269" s="81">
        <v>0</v>
      </c>
      <c r="BJ269" s="81">
        <v>0</v>
      </c>
      <c r="BK269" s="81">
        <v>0</v>
      </c>
      <c r="BL269" s="81">
        <v>0</v>
      </c>
      <c r="BM269" s="82"/>
      <c r="BN269" s="81">
        <v>0</v>
      </c>
      <c r="BO269" s="81">
        <v>0</v>
      </c>
      <c r="BP269" s="81">
        <v>0</v>
      </c>
      <c r="BQ269" s="81">
        <v>0</v>
      </c>
      <c r="BR269" s="81">
        <v>0</v>
      </c>
      <c r="BS269" s="81">
        <v>0</v>
      </c>
      <c r="BT269"/>
      <c r="BU269" s="80">
        <v>0</v>
      </c>
      <c r="BV269" s="80">
        <v>0</v>
      </c>
      <c r="BW269" s="80">
        <v>0</v>
      </c>
      <c r="BX269" s="80">
        <v>0</v>
      </c>
      <c r="BY269" s="80">
        <v>0</v>
      </c>
      <c r="BZ269" s="80">
        <v>0</v>
      </c>
      <c r="CA269" s="80">
        <v>0</v>
      </c>
      <c r="CB269" s="80">
        <v>0</v>
      </c>
      <c r="CC269" s="80">
        <v>0</v>
      </c>
    </row>
    <row r="270" spans="1:81">
      <c r="A270" s="80" t="s">
        <v>2148</v>
      </c>
      <c r="B270" s="80">
        <v>338</v>
      </c>
      <c r="C270" s="80">
        <v>15</v>
      </c>
      <c r="D270" s="80">
        <v>20</v>
      </c>
      <c r="E270" s="80">
        <v>2018</v>
      </c>
      <c r="F270" s="80" t="s">
        <v>93</v>
      </c>
      <c r="G270" s="80" t="s">
        <v>2133</v>
      </c>
      <c r="H270" s="80" t="s">
        <v>2134</v>
      </c>
      <c r="I270" s="177"/>
      <c r="J270" s="81">
        <v>64.001317499358251</v>
      </c>
      <c r="K270" s="81">
        <v>2.7459467686373182</v>
      </c>
      <c r="L270" s="81">
        <v>18.063130098270584</v>
      </c>
      <c r="M270" s="81">
        <v>45.093406906573534</v>
      </c>
      <c r="N270" s="81">
        <v>51.693685129970675</v>
      </c>
      <c r="O270" s="81">
        <v>33.839966243720461</v>
      </c>
      <c r="P270" s="81">
        <v>50.384769560128447</v>
      </c>
      <c r="Q270" s="81">
        <v>2.4096276655479532</v>
      </c>
      <c r="R270" s="81">
        <v>1.927994370416251E-2</v>
      </c>
      <c r="S270" s="81">
        <v>0</v>
      </c>
      <c r="T270" s="82"/>
      <c r="U270" s="81">
        <v>2844761</v>
      </c>
      <c r="V270" s="81">
        <v>1328</v>
      </c>
      <c r="W270" s="81">
        <v>471</v>
      </c>
      <c r="X270" s="81">
        <v>11372</v>
      </c>
      <c r="Y270" s="81">
        <v>17996</v>
      </c>
      <c r="Z270" s="81">
        <v>20620</v>
      </c>
      <c r="AA270" s="81">
        <v>10541</v>
      </c>
      <c r="AB270" s="81">
        <v>38019</v>
      </c>
      <c r="AC270" s="81">
        <v>3345</v>
      </c>
      <c r="AD270" s="81">
        <v>0</v>
      </c>
      <c r="AE270" s="82"/>
      <c r="AF270" s="81">
        <v>31040362.088076212</v>
      </c>
      <c r="AG270" s="81">
        <v>1964694.4204459251</v>
      </c>
      <c r="AH270" s="81">
        <v>3789915.3076449358</v>
      </c>
      <c r="AI270" s="81">
        <v>64629546.769807667</v>
      </c>
      <c r="AJ270" s="81">
        <v>83136116.608331934</v>
      </c>
      <c r="AK270" s="81">
        <v>0</v>
      </c>
      <c r="AL270" s="81">
        <v>0</v>
      </c>
      <c r="AM270" s="81">
        <v>5233357.5781461783</v>
      </c>
      <c r="AN270" s="81">
        <v>0</v>
      </c>
      <c r="AO270" s="81">
        <v>0</v>
      </c>
      <c r="AP270" s="82"/>
      <c r="AQ270" s="81">
        <v>871</v>
      </c>
      <c r="AR270" s="81">
        <v>296</v>
      </c>
      <c r="AS270" s="81">
        <v>0</v>
      </c>
      <c r="AT270" s="81">
        <v>0</v>
      </c>
      <c r="AU270" s="81">
        <v>0</v>
      </c>
      <c r="AV270" s="81">
        <v>0</v>
      </c>
      <c r="AW270" s="81" t="s">
        <v>564</v>
      </c>
      <c r="AX270" s="82"/>
      <c r="AY270" s="81">
        <v>4055.402000000001</v>
      </c>
      <c r="AZ270" s="81">
        <v>23702.55</v>
      </c>
      <c r="BA270" s="81">
        <v>0</v>
      </c>
      <c r="BB270" s="81">
        <v>0</v>
      </c>
      <c r="BC270" s="81">
        <v>0</v>
      </c>
      <c r="BD270" s="81">
        <v>0</v>
      </c>
      <c r="BE270" s="81" t="s">
        <v>564</v>
      </c>
      <c r="BF270" s="82"/>
      <c r="BG270" s="81">
        <v>0</v>
      </c>
      <c r="BH270" s="81">
        <v>0</v>
      </c>
      <c r="BI270" s="81">
        <v>0</v>
      </c>
      <c r="BJ270" s="81">
        <v>0</v>
      </c>
      <c r="BK270" s="81">
        <v>0</v>
      </c>
      <c r="BL270" s="81">
        <v>0</v>
      </c>
      <c r="BM270" s="82"/>
      <c r="BN270" s="81">
        <v>0</v>
      </c>
      <c r="BO270" s="81">
        <v>0</v>
      </c>
      <c r="BP270" s="81">
        <v>0</v>
      </c>
      <c r="BQ270" s="81">
        <v>0</v>
      </c>
      <c r="BR270" s="81">
        <v>0</v>
      </c>
      <c r="BS270" s="81">
        <v>0</v>
      </c>
      <c r="BT270"/>
      <c r="BU270" s="80">
        <v>0</v>
      </c>
      <c r="BV270" s="80">
        <v>0</v>
      </c>
      <c r="BW270" s="80">
        <v>0</v>
      </c>
      <c r="BX270" s="80">
        <v>0</v>
      </c>
      <c r="BY270" s="80">
        <v>0</v>
      </c>
      <c r="BZ270" s="80">
        <v>0</v>
      </c>
      <c r="CA270" s="80">
        <v>0</v>
      </c>
      <c r="CB270" s="80">
        <v>0</v>
      </c>
      <c r="CC270" s="80">
        <v>0</v>
      </c>
    </row>
    <row r="271" spans="1:81">
      <c r="A271" s="80" t="s">
        <v>2149</v>
      </c>
      <c r="B271" s="80">
        <v>339</v>
      </c>
      <c r="C271" s="80">
        <v>16</v>
      </c>
      <c r="D271" s="80">
        <v>20</v>
      </c>
      <c r="E271" s="80">
        <v>2019</v>
      </c>
      <c r="F271" s="80" t="s">
        <v>73</v>
      </c>
      <c r="G271" s="80" t="s">
        <v>2133</v>
      </c>
      <c r="H271" s="80" t="s">
        <v>2134</v>
      </c>
      <c r="I271" s="177"/>
      <c r="J271" s="81">
        <v>65.124984221665713</v>
      </c>
      <c r="K271" s="81">
        <v>2.3021761670379477</v>
      </c>
      <c r="L271" s="81">
        <v>17.783394364300872</v>
      </c>
      <c r="M271" s="81">
        <v>36.196016001035744</v>
      </c>
      <c r="N271" s="81">
        <v>41.978677872010088</v>
      </c>
      <c r="O271" s="81">
        <v>32.867009394659149</v>
      </c>
      <c r="P271" s="81">
        <v>49.743738346885991</v>
      </c>
      <c r="Q271" s="81">
        <v>2.2985290069696469</v>
      </c>
      <c r="R271" s="81">
        <v>0.32514258599620094</v>
      </c>
      <c r="S271" s="81">
        <v>0</v>
      </c>
      <c r="T271" s="82"/>
      <c r="U271" s="81">
        <v>3048155</v>
      </c>
      <c r="V271" s="81">
        <v>1328</v>
      </c>
      <c r="W271" s="81">
        <v>471</v>
      </c>
      <c r="X271" s="81">
        <v>11372</v>
      </c>
      <c r="Y271" s="81">
        <v>17847</v>
      </c>
      <c r="Z271" s="81">
        <v>20577</v>
      </c>
      <c r="AA271" s="81">
        <v>10329</v>
      </c>
      <c r="AB271" s="81">
        <v>37248</v>
      </c>
      <c r="AC271" s="81">
        <v>57335</v>
      </c>
      <c r="AD271" s="81">
        <v>0</v>
      </c>
      <c r="AE271" s="82"/>
      <c r="AF271" s="81">
        <v>32484264.84334607</v>
      </c>
      <c r="AG271" s="81">
        <v>1896340.7111162599</v>
      </c>
      <c r="AH271" s="81">
        <v>4423494.75192519</v>
      </c>
      <c r="AI271" s="81">
        <v>64841866.828244537</v>
      </c>
      <c r="AJ271" s="81">
        <v>82815296.048894674</v>
      </c>
      <c r="AK271" s="81">
        <v>0</v>
      </c>
      <c r="AL271" s="81">
        <v>0</v>
      </c>
      <c r="AM271" s="81">
        <v>5072897.1972061275</v>
      </c>
      <c r="AN271" s="81">
        <v>0</v>
      </c>
      <c r="AO271" s="81">
        <v>0</v>
      </c>
      <c r="AP271" s="82"/>
      <c r="AQ271" s="81">
        <v>904</v>
      </c>
      <c r="AR271" s="81">
        <v>322</v>
      </c>
      <c r="AS271" s="81">
        <v>0</v>
      </c>
      <c r="AT271" s="81">
        <v>0</v>
      </c>
      <c r="AU271" s="81">
        <v>0</v>
      </c>
      <c r="AV271" s="81">
        <v>0</v>
      </c>
      <c r="AW271" s="81" t="s">
        <v>564</v>
      </c>
      <c r="AX271" s="82"/>
      <c r="AY271" s="81">
        <v>4233.6670000000013</v>
      </c>
      <c r="AZ271" s="81">
        <v>26759.149999999991</v>
      </c>
      <c r="BA271" s="81">
        <v>0</v>
      </c>
      <c r="BB271" s="81">
        <v>0</v>
      </c>
      <c r="BC271" s="81">
        <v>0</v>
      </c>
      <c r="BD271" s="81">
        <v>0</v>
      </c>
      <c r="BE271" s="81" t="s">
        <v>564</v>
      </c>
      <c r="BF271" s="82"/>
      <c r="BG271" s="81">
        <v>0</v>
      </c>
      <c r="BH271" s="81">
        <v>0</v>
      </c>
      <c r="BI271" s="81">
        <v>0</v>
      </c>
      <c r="BJ271" s="81">
        <v>0</v>
      </c>
      <c r="BK271" s="81">
        <v>0</v>
      </c>
      <c r="BL271" s="81">
        <v>0</v>
      </c>
      <c r="BM271" s="82"/>
      <c r="BN271" s="81">
        <v>0</v>
      </c>
      <c r="BO271" s="81">
        <v>0</v>
      </c>
      <c r="BP271" s="81">
        <v>0</v>
      </c>
      <c r="BQ271" s="81">
        <v>0</v>
      </c>
      <c r="BR271" s="81">
        <v>0</v>
      </c>
      <c r="BS271" s="81">
        <v>0</v>
      </c>
      <c r="BT271"/>
      <c r="BU271" s="80">
        <v>0</v>
      </c>
      <c r="BV271" s="80">
        <v>0</v>
      </c>
      <c r="BW271" s="80">
        <v>0</v>
      </c>
      <c r="BX271" s="80">
        <v>0</v>
      </c>
      <c r="BY271" s="80">
        <v>0</v>
      </c>
      <c r="BZ271" s="80">
        <v>0</v>
      </c>
      <c r="CA271" s="80">
        <v>0</v>
      </c>
      <c r="CB271" s="80">
        <v>0</v>
      </c>
      <c r="CC271" s="80">
        <v>0</v>
      </c>
    </row>
    <row r="272" spans="1:81">
      <c r="A272" s="80" t="s">
        <v>2150</v>
      </c>
      <c r="B272" s="80">
        <v>340</v>
      </c>
      <c r="C272" s="80">
        <v>17</v>
      </c>
      <c r="D272" s="80">
        <v>20</v>
      </c>
      <c r="E272" s="80">
        <v>2020</v>
      </c>
      <c r="F272" s="80" t="s">
        <v>218</v>
      </c>
      <c r="G272" s="80" t="s">
        <v>2133</v>
      </c>
      <c r="H272" s="80" t="s">
        <v>2134</v>
      </c>
      <c r="I272" s="177"/>
      <c r="J272" s="81">
        <v>57.484090667459071</v>
      </c>
      <c r="K272" s="81">
        <v>2.5290917987084724</v>
      </c>
      <c r="L272" s="81">
        <v>22.990644714485903</v>
      </c>
      <c r="M272" s="81">
        <v>42.776244240415252</v>
      </c>
      <c r="N272" s="81">
        <v>57.269030188184296</v>
      </c>
      <c r="O272" s="81">
        <v>28.689793986424892</v>
      </c>
      <c r="P272" s="81">
        <v>46.298361054705254</v>
      </c>
      <c r="Q272" s="81">
        <v>2.1599978451551709</v>
      </c>
      <c r="R272" s="81">
        <v>0.13724630218799524</v>
      </c>
      <c r="S272" s="81">
        <v>0</v>
      </c>
      <c r="T272" s="82"/>
      <c r="U272" s="81">
        <v>2347764</v>
      </c>
      <c r="V272" s="81">
        <v>1170</v>
      </c>
      <c r="W272" s="81">
        <v>500</v>
      </c>
      <c r="X272" s="81">
        <v>10693</v>
      </c>
      <c r="Y272" s="81">
        <v>17765</v>
      </c>
      <c r="Z272" s="81">
        <v>20501</v>
      </c>
      <c r="AA272" s="81">
        <v>10445</v>
      </c>
      <c r="AB272" s="81">
        <v>36633</v>
      </c>
      <c r="AC272" s="81">
        <v>24328</v>
      </c>
      <c r="AD272" s="81">
        <v>0</v>
      </c>
      <c r="AE272" s="82"/>
      <c r="AF272" s="81">
        <v>27596006.95154034</v>
      </c>
      <c r="AG272" s="81">
        <v>1725251.4920508852</v>
      </c>
      <c r="AH272" s="81">
        <v>6515632.9605268724</v>
      </c>
      <c r="AI272" s="81">
        <v>59136482.371206142</v>
      </c>
      <c r="AJ272" s="81">
        <v>85552821.525182217</v>
      </c>
      <c r="AK272" s="81"/>
      <c r="AL272" s="81"/>
      <c r="AM272" s="81">
        <v>4781013.5011188416</v>
      </c>
      <c r="AN272" s="81"/>
      <c r="AO272" s="81"/>
      <c r="AP272" s="82"/>
      <c r="AQ272" s="81">
        <v>944</v>
      </c>
      <c r="AR272" s="81">
        <v>367</v>
      </c>
      <c r="AS272" s="81">
        <v>1</v>
      </c>
      <c r="AT272" s="81">
        <v>0</v>
      </c>
      <c r="AU272" s="81">
        <v>0</v>
      </c>
      <c r="AV272" s="81">
        <v>0</v>
      </c>
      <c r="AW272" s="81">
        <v>1</v>
      </c>
      <c r="AX272" s="82"/>
      <c r="AY272" s="81">
        <v>4456.5970000000043</v>
      </c>
      <c r="AZ272" s="81">
        <v>22744.750000000011</v>
      </c>
      <c r="BA272" s="81">
        <v>16000</v>
      </c>
      <c r="BB272" s="81">
        <v>0</v>
      </c>
      <c r="BC272" s="81">
        <v>0</v>
      </c>
      <c r="BD272" s="81">
        <v>0</v>
      </c>
      <c r="BE272" s="81">
        <v>16000</v>
      </c>
      <c r="BF272" s="82"/>
      <c r="BG272" s="81">
        <v>0</v>
      </c>
      <c r="BH272" s="81">
        <v>0</v>
      </c>
      <c r="BI272" s="81">
        <v>0</v>
      </c>
      <c r="BJ272" s="81">
        <v>0</v>
      </c>
      <c r="BK272" s="81">
        <v>0</v>
      </c>
      <c r="BL272" s="81">
        <v>0</v>
      </c>
      <c r="BM272" s="82"/>
      <c r="BN272" s="81">
        <v>0</v>
      </c>
      <c r="BO272" s="81">
        <v>0</v>
      </c>
      <c r="BP272" s="81">
        <v>0</v>
      </c>
      <c r="BQ272" s="81">
        <v>0</v>
      </c>
      <c r="BR272" s="81">
        <v>0</v>
      </c>
      <c r="BS272" s="81">
        <v>0</v>
      </c>
      <c r="BT272"/>
      <c r="BU272" s="80">
        <v>0</v>
      </c>
      <c r="BV272" s="80">
        <v>0</v>
      </c>
      <c r="BW272" s="80">
        <v>0</v>
      </c>
      <c r="BX272" s="80">
        <v>0</v>
      </c>
      <c r="BY272" s="80">
        <v>0</v>
      </c>
      <c r="BZ272" s="80">
        <v>0</v>
      </c>
      <c r="CA272" s="80">
        <v>0</v>
      </c>
      <c r="CB272" s="80">
        <v>0</v>
      </c>
      <c r="CC272" s="80">
        <v>0</v>
      </c>
    </row>
    <row r="273" spans="1:81">
      <c r="A273" s="80" t="s">
        <v>2151</v>
      </c>
      <c r="B273" s="80">
        <v>340</v>
      </c>
      <c r="C273" s="80">
        <v>18</v>
      </c>
      <c r="D273" s="80">
        <v>20</v>
      </c>
      <c r="E273" s="80">
        <v>2021</v>
      </c>
      <c r="F273" s="80" t="s">
        <v>75</v>
      </c>
      <c r="G273" s="174" t="s">
        <v>2133</v>
      </c>
      <c r="H273" s="80" t="s">
        <v>2134</v>
      </c>
      <c r="I273" s="177"/>
      <c r="J273" s="81">
        <v>46.437838964669993</v>
      </c>
      <c r="K273" s="81">
        <v>2.5842039530188887</v>
      </c>
      <c r="L273" s="81">
        <v>21.306479824620848</v>
      </c>
      <c r="M273" s="81">
        <v>46.306513448751126</v>
      </c>
      <c r="N273" s="81">
        <v>51.76766668538955</v>
      </c>
      <c r="O273" s="81">
        <v>27.715900392196222</v>
      </c>
      <c r="P273" s="81">
        <v>47.239218839135937</v>
      </c>
      <c r="Q273" s="81">
        <v>2.1407487927074902</v>
      </c>
      <c r="R273" s="81">
        <v>0.12495218254591096</v>
      </c>
      <c r="S273" s="81">
        <v>0</v>
      </c>
      <c r="T273" s="82"/>
      <c r="U273" s="81">
        <v>2381112</v>
      </c>
      <c r="V273" s="81">
        <v>1170</v>
      </c>
      <c r="W273" s="81">
        <v>500</v>
      </c>
      <c r="X273" s="81">
        <v>10693</v>
      </c>
      <c r="Y273" s="81">
        <v>17593</v>
      </c>
      <c r="Z273" s="81">
        <v>20393</v>
      </c>
      <c r="AA273" s="81">
        <v>10393</v>
      </c>
      <c r="AB273" s="81">
        <v>35876</v>
      </c>
      <c r="AC273" s="81">
        <v>21468</v>
      </c>
      <c r="AD273" s="81">
        <v>0</v>
      </c>
      <c r="AE273" s="82"/>
      <c r="AF273" s="81">
        <v>22129422.765455514</v>
      </c>
      <c r="AG273" s="81">
        <v>1844202.5874955202</v>
      </c>
      <c r="AH273" s="81">
        <v>6405659.0710957497</v>
      </c>
      <c r="AI273" s="81">
        <v>72140919.635163978</v>
      </c>
      <c r="AJ273" s="81">
        <v>82233258.134777352</v>
      </c>
      <c r="AK273" s="81">
        <v>0</v>
      </c>
      <c r="AL273" s="81">
        <v>0</v>
      </c>
      <c r="AM273" s="81">
        <v>4709223.2389927376</v>
      </c>
      <c r="AN273" s="81">
        <v>0</v>
      </c>
      <c r="AO273" s="81">
        <v>0</v>
      </c>
      <c r="AP273" s="82"/>
      <c r="AQ273" s="81">
        <v>1036</v>
      </c>
      <c r="AR273" s="81">
        <v>386</v>
      </c>
      <c r="AS273" s="81">
        <v>1</v>
      </c>
      <c r="AT273" s="81">
        <v>0</v>
      </c>
      <c r="AU273" s="81">
        <v>0</v>
      </c>
      <c r="AV273" s="81">
        <v>0</v>
      </c>
      <c r="AW273" s="81"/>
      <c r="AX273" s="82"/>
      <c r="AY273" s="81">
        <v>5234.1470000000054</v>
      </c>
      <c r="AZ273" s="81">
        <v>26157.450000000012</v>
      </c>
      <c r="BA273" s="81">
        <v>16000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2152</v>
      </c>
      <c r="B274" s="80">
        <v>340</v>
      </c>
      <c r="C274" s="80">
        <v>19</v>
      </c>
      <c r="D274" s="80">
        <v>20</v>
      </c>
      <c r="E274" s="80">
        <v>2022</v>
      </c>
      <c r="F274" s="80" t="s">
        <v>568</v>
      </c>
      <c r="G274" s="174" t="s">
        <v>2133</v>
      </c>
      <c r="H274" s="80" t="s">
        <v>2134</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1077</v>
      </c>
      <c r="AR274" s="81">
        <v>395</v>
      </c>
      <c r="AS274" s="81">
        <v>1</v>
      </c>
      <c r="AT274" s="81">
        <v>0</v>
      </c>
      <c r="AU274" s="81">
        <v>0</v>
      </c>
      <c r="AV274" s="81">
        <v>0</v>
      </c>
      <c r="AW274" s="81"/>
      <c r="AX274" s="82"/>
      <c r="AY274" s="81">
        <v>5529.6500000000069</v>
      </c>
      <c r="AZ274" s="81">
        <v>26514.250000000015</v>
      </c>
      <c r="BA274" s="81">
        <v>16000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2153</v>
      </c>
      <c r="B275" s="80">
        <v>52</v>
      </c>
      <c r="C275" s="80">
        <v>1</v>
      </c>
      <c r="D275" s="80">
        <v>4</v>
      </c>
      <c r="E275" s="80">
        <v>1990</v>
      </c>
      <c r="F275" s="80" t="s">
        <v>562</v>
      </c>
      <c r="G275" s="80" t="s">
        <v>2154</v>
      </c>
      <c r="H275" s="80" t="s">
        <v>2155</v>
      </c>
      <c r="I275" s="177"/>
      <c r="J275" s="81">
        <v>75.337610503715212</v>
      </c>
      <c r="K275" s="81">
        <v>1.2906790872832838</v>
      </c>
      <c r="L275" s="81">
        <v>1.5632941322458056</v>
      </c>
      <c r="M275" s="81">
        <v>11.289920794517387</v>
      </c>
      <c r="N275" s="81">
        <v>27.037934045722022</v>
      </c>
      <c r="O275" s="81">
        <v>24.728205287500749</v>
      </c>
      <c r="P275" s="81">
        <v>15.588249889039602</v>
      </c>
      <c r="Q275" s="81">
        <v>1.7990216082402362</v>
      </c>
      <c r="R275" s="81">
        <v>0</v>
      </c>
      <c r="S275" s="81">
        <v>1.9535206237913083</v>
      </c>
      <c r="T275" s="82"/>
      <c r="U275" s="81">
        <v>6411746</v>
      </c>
      <c r="V275" s="81">
        <v>483</v>
      </c>
      <c r="W275" s="81">
        <v>18</v>
      </c>
      <c r="X275" s="81">
        <v>4293</v>
      </c>
      <c r="Y275" s="81">
        <v>8661</v>
      </c>
      <c r="Z275" s="81">
        <v>10171</v>
      </c>
      <c r="AA275" s="81">
        <v>3785</v>
      </c>
      <c r="AB275" s="81">
        <v>29210</v>
      </c>
      <c r="AC275" s="81">
        <v>0</v>
      </c>
      <c r="AD275" s="81">
        <v>1.9535206237913083</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2156</v>
      </c>
      <c r="B276" s="80">
        <v>53</v>
      </c>
      <c r="C276" s="80">
        <v>2</v>
      </c>
      <c r="D276" s="80">
        <v>4</v>
      </c>
      <c r="E276" s="80">
        <v>2005</v>
      </c>
      <c r="F276" s="80" t="s">
        <v>565</v>
      </c>
      <c r="G276" s="80" t="s">
        <v>2154</v>
      </c>
      <c r="H276" s="80" t="s">
        <v>2155</v>
      </c>
      <c r="I276" s="177"/>
      <c r="J276" s="81">
        <v>38.481773035472024</v>
      </c>
      <c r="K276" s="81">
        <v>1.145852247598059</v>
      </c>
      <c r="L276" s="81">
        <v>3.3285610280920688</v>
      </c>
      <c r="M276" s="81">
        <v>33.035118535098526</v>
      </c>
      <c r="N276" s="81">
        <v>42.051000182411208</v>
      </c>
      <c r="O276" s="81">
        <v>38.032123987012866</v>
      </c>
      <c r="P276" s="81">
        <v>13.195213045081795</v>
      </c>
      <c r="Q276" s="81">
        <v>1.9311094092452894</v>
      </c>
      <c r="R276" s="81">
        <v>0</v>
      </c>
      <c r="S276" s="81">
        <v>2.3701273905125633</v>
      </c>
      <c r="T276" s="82"/>
      <c r="U276" s="81">
        <v>3911483</v>
      </c>
      <c r="V276" s="81">
        <v>500</v>
      </c>
      <c r="W276" s="81">
        <v>44</v>
      </c>
      <c r="X276" s="81">
        <v>6667</v>
      </c>
      <c r="Y276" s="81">
        <v>11438</v>
      </c>
      <c r="Z276" s="81">
        <v>18102</v>
      </c>
      <c r="AA276" s="81">
        <v>2624</v>
      </c>
      <c r="AB276" s="81">
        <v>32778</v>
      </c>
      <c r="AC276" s="81">
        <v>0</v>
      </c>
      <c r="AD276" s="81">
        <v>2.3701273905125633</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2157</v>
      </c>
      <c r="B277" s="80">
        <v>54</v>
      </c>
      <c r="C277" s="80">
        <v>3</v>
      </c>
      <c r="D277" s="80">
        <v>4</v>
      </c>
      <c r="E277" s="80">
        <v>2006</v>
      </c>
      <c r="F277" s="80" t="s">
        <v>566</v>
      </c>
      <c r="G277" s="80" t="s">
        <v>2154</v>
      </c>
      <c r="H277" s="80" t="s">
        <v>2155</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2158</v>
      </c>
      <c r="B278" s="80">
        <v>55</v>
      </c>
      <c r="C278" s="80">
        <v>4</v>
      </c>
      <c r="D278" s="80">
        <v>4</v>
      </c>
      <c r="E278" s="80">
        <v>2007</v>
      </c>
      <c r="F278" s="80" t="s">
        <v>567</v>
      </c>
      <c r="G278" s="80" t="s">
        <v>2154</v>
      </c>
      <c r="H278" s="80" t="s">
        <v>2155</v>
      </c>
      <c r="I278" s="177"/>
      <c r="J278" s="81">
        <v>36.771031440391347</v>
      </c>
      <c r="K278" s="81">
        <v>1.0270187395723516</v>
      </c>
      <c r="L278" s="81">
        <v>0</v>
      </c>
      <c r="M278" s="81">
        <v>32.124335600287459</v>
      </c>
      <c r="N278" s="81">
        <v>42.087490924745801</v>
      </c>
      <c r="O278" s="81">
        <v>36.93072360288739</v>
      </c>
      <c r="P278" s="81">
        <v>13.399459700857546</v>
      </c>
      <c r="Q278" s="81">
        <v>2.0692329136529977</v>
      </c>
      <c r="R278" s="81">
        <v>0</v>
      </c>
      <c r="S278" s="81">
        <v>2.7912606546222514</v>
      </c>
      <c r="T278" s="82"/>
      <c r="U278" s="81">
        <v>4460429</v>
      </c>
      <c r="V278" s="81">
        <v>449</v>
      </c>
      <c r="W278" s="81">
        <v>0</v>
      </c>
      <c r="X278" s="81">
        <v>7096</v>
      </c>
      <c r="Y278" s="81">
        <v>11906</v>
      </c>
      <c r="Z278" s="81">
        <v>18273</v>
      </c>
      <c r="AA278" s="81">
        <v>2624</v>
      </c>
      <c r="AB278" s="81">
        <v>33265</v>
      </c>
      <c r="AC278" s="81">
        <v>0</v>
      </c>
      <c r="AD278" s="81">
        <v>2.7912606546222514</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2159</v>
      </c>
      <c r="B279" s="80">
        <v>56</v>
      </c>
      <c r="C279" s="80">
        <v>5</v>
      </c>
      <c r="D279" s="80">
        <v>4</v>
      </c>
      <c r="E279" s="80">
        <v>2008</v>
      </c>
      <c r="F279" s="80" t="s">
        <v>84</v>
      </c>
      <c r="G279" s="80" t="s">
        <v>2154</v>
      </c>
      <c r="H279" s="80" t="s">
        <v>2155</v>
      </c>
      <c r="I279" s="177"/>
      <c r="J279" s="81">
        <v>36.3031781679109</v>
      </c>
      <c r="K279" s="81">
        <v>0.76696124233218188</v>
      </c>
      <c r="L279" s="81">
        <v>1.3359153738074232</v>
      </c>
      <c r="M279" s="81">
        <v>32.032172674139062</v>
      </c>
      <c r="N279" s="81">
        <v>42.210395651966245</v>
      </c>
      <c r="O279" s="81">
        <v>35.787813115869007</v>
      </c>
      <c r="P279" s="81">
        <v>12.818013353754088</v>
      </c>
      <c r="Q279" s="81">
        <v>2.0474084173679583</v>
      </c>
      <c r="R279" s="81">
        <v>0</v>
      </c>
      <c r="S279" s="81">
        <v>2.2776818745658671</v>
      </c>
      <c r="T279" s="82"/>
      <c r="U279" s="81">
        <v>4693015</v>
      </c>
      <c r="V279" s="81">
        <v>449</v>
      </c>
      <c r="W279" s="81">
        <v>17</v>
      </c>
      <c r="X279" s="81">
        <v>7096</v>
      </c>
      <c r="Y279" s="81">
        <v>12073</v>
      </c>
      <c r="Z279" s="81">
        <v>18329</v>
      </c>
      <c r="AA279" s="81">
        <v>2513</v>
      </c>
      <c r="AB279" s="81">
        <v>33455</v>
      </c>
      <c r="AC279" s="81">
        <v>0</v>
      </c>
      <c r="AD279" s="81">
        <v>2.2776818745658671</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2160</v>
      </c>
      <c r="B280" s="80">
        <v>57</v>
      </c>
      <c r="C280" s="80">
        <v>6</v>
      </c>
      <c r="D280" s="80">
        <v>4</v>
      </c>
      <c r="E280" s="80">
        <v>2009</v>
      </c>
      <c r="F280" s="80" t="s">
        <v>85</v>
      </c>
      <c r="G280" s="80" t="s">
        <v>2154</v>
      </c>
      <c r="H280" s="80" t="s">
        <v>2155</v>
      </c>
      <c r="I280" s="177"/>
      <c r="J280" s="81">
        <v>30.512532956126215</v>
      </c>
      <c r="K280" s="81">
        <v>0.8161395179848222</v>
      </c>
      <c r="L280" s="81">
        <v>2.0350713360496457</v>
      </c>
      <c r="M280" s="81">
        <v>33.478680410163555</v>
      </c>
      <c r="N280" s="81">
        <v>41.366269029246553</v>
      </c>
      <c r="O280" s="81">
        <v>36.443343035777779</v>
      </c>
      <c r="P280" s="81">
        <v>12.326741515258231</v>
      </c>
      <c r="Q280" s="81">
        <v>1.9608022527005724</v>
      </c>
      <c r="R280" s="81">
        <v>0</v>
      </c>
      <c r="S280" s="81">
        <v>1.7891920122785725</v>
      </c>
      <c r="T280" s="82"/>
      <c r="U280" s="81">
        <v>3100941</v>
      </c>
      <c r="V280" s="81">
        <v>502</v>
      </c>
      <c r="W280" s="81">
        <v>44</v>
      </c>
      <c r="X280" s="81">
        <v>7846</v>
      </c>
      <c r="Y280" s="81">
        <v>12223</v>
      </c>
      <c r="Z280" s="81">
        <v>18423</v>
      </c>
      <c r="AA280" s="81">
        <v>2481</v>
      </c>
      <c r="AB280" s="81">
        <v>33634</v>
      </c>
      <c r="AC280" s="81">
        <v>0</v>
      </c>
      <c r="AD280" s="81">
        <v>1.7891920122785725</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9.35</v>
      </c>
      <c r="BJ280" s="81">
        <v>0</v>
      </c>
      <c r="BK280" s="81">
        <v>5.33</v>
      </c>
      <c r="BL280" s="81">
        <v>0</v>
      </c>
      <c r="BM280" s="82"/>
      <c r="BN280" s="81">
        <v>0</v>
      </c>
      <c r="BO280" s="81">
        <v>0</v>
      </c>
      <c r="BP280" s="81">
        <v>1</v>
      </c>
      <c r="BQ280" s="81">
        <v>0</v>
      </c>
      <c r="BR280" s="81">
        <v>1</v>
      </c>
      <c r="BS280" s="81">
        <v>0</v>
      </c>
      <c r="BT280"/>
      <c r="BU280" s="80"/>
      <c r="BV280" s="80"/>
      <c r="BW280" s="80"/>
      <c r="BX280" s="80"/>
      <c r="BY280" s="80"/>
      <c r="BZ280" s="80"/>
      <c r="CA280" s="80"/>
      <c r="CB280" s="80"/>
      <c r="CC280" s="80"/>
    </row>
    <row r="281" spans="1:81">
      <c r="A281" s="80" t="s">
        <v>2161</v>
      </c>
      <c r="B281" s="80">
        <v>58</v>
      </c>
      <c r="C281" s="80">
        <v>7</v>
      </c>
      <c r="D281" s="80">
        <v>4</v>
      </c>
      <c r="E281" s="80">
        <v>2010</v>
      </c>
      <c r="F281" s="80" t="s">
        <v>86</v>
      </c>
      <c r="G281" s="80" t="s">
        <v>2154</v>
      </c>
      <c r="H281" s="80" t="s">
        <v>2155</v>
      </c>
      <c r="I281" s="177"/>
      <c r="J281" s="81">
        <v>30.445790619634408</v>
      </c>
      <c r="K281" s="81">
        <v>0.8707338191086943</v>
      </c>
      <c r="L281" s="81">
        <v>1.9197462293181868</v>
      </c>
      <c r="M281" s="81">
        <v>34.369913490361974</v>
      </c>
      <c r="N281" s="81">
        <v>46.078193574862503</v>
      </c>
      <c r="O281" s="81">
        <v>36.390952060326427</v>
      </c>
      <c r="P281" s="81">
        <v>12.453929171002022</v>
      </c>
      <c r="Q281" s="81">
        <v>2.0567392533889031</v>
      </c>
      <c r="R281" s="81">
        <v>0</v>
      </c>
      <c r="S281" s="81">
        <v>2.2375817903154975</v>
      </c>
      <c r="T281" s="82"/>
      <c r="U281" s="81">
        <v>3134743</v>
      </c>
      <c r="V281" s="81">
        <v>502</v>
      </c>
      <c r="W281" s="81">
        <v>44</v>
      </c>
      <c r="X281" s="81">
        <v>7846</v>
      </c>
      <c r="Y281" s="81">
        <v>12402</v>
      </c>
      <c r="Z281" s="81">
        <v>18482</v>
      </c>
      <c r="AA281" s="81">
        <v>2444</v>
      </c>
      <c r="AB281" s="81">
        <v>33805</v>
      </c>
      <c r="AC281" s="81">
        <v>0</v>
      </c>
      <c r="AD281" s="81">
        <v>2.2375817903154975</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13.824</v>
      </c>
      <c r="BJ281" s="81">
        <v>0</v>
      </c>
      <c r="BK281" s="81">
        <v>5.5919999999999996</v>
      </c>
      <c r="BL281" s="81">
        <v>0</v>
      </c>
      <c r="BM281" s="82"/>
      <c r="BN281" s="81">
        <v>0</v>
      </c>
      <c r="BO281" s="81">
        <v>0</v>
      </c>
      <c r="BP281" s="81">
        <v>2</v>
      </c>
      <c r="BQ281" s="81">
        <v>0</v>
      </c>
      <c r="BR281" s="81">
        <v>1</v>
      </c>
      <c r="BS281" s="81">
        <v>0</v>
      </c>
      <c r="BT281"/>
      <c r="BU281" s="80">
        <v>19.416</v>
      </c>
      <c r="BV281" s="80">
        <v>0</v>
      </c>
      <c r="BW281" s="80">
        <v>0</v>
      </c>
      <c r="BX281" s="80">
        <v>0</v>
      </c>
      <c r="BY281" s="80">
        <v>0</v>
      </c>
      <c r="BZ281" s="80">
        <v>0</v>
      </c>
      <c r="CA281" s="80">
        <v>0</v>
      </c>
      <c r="CB281" s="80">
        <v>0</v>
      </c>
      <c r="CC281" s="80">
        <v>0</v>
      </c>
    </row>
    <row r="282" spans="1:81">
      <c r="A282" s="80" t="s">
        <v>2162</v>
      </c>
      <c r="B282" s="80">
        <v>59</v>
      </c>
      <c r="C282" s="80">
        <v>8</v>
      </c>
      <c r="D282" s="80">
        <v>4</v>
      </c>
      <c r="E282" s="80">
        <v>2011</v>
      </c>
      <c r="F282" s="80" t="s">
        <v>87</v>
      </c>
      <c r="G282" s="80" t="s">
        <v>2154</v>
      </c>
      <c r="H282" s="80" t="s">
        <v>2155</v>
      </c>
      <c r="I282" s="177"/>
      <c r="J282" s="81">
        <v>32.195950095808932</v>
      </c>
      <c r="K282" s="81">
        <v>1.1824230557525242</v>
      </c>
      <c r="L282" s="81">
        <v>1.9934525364142726</v>
      </c>
      <c r="M282" s="81">
        <v>37.223406365049968</v>
      </c>
      <c r="N282" s="81">
        <v>47.164009505010156</v>
      </c>
      <c r="O282" s="81">
        <v>36.150983222987499</v>
      </c>
      <c r="P282" s="81">
        <v>12.08908163213424</v>
      </c>
      <c r="Q282" s="81">
        <v>2.3832556035863184</v>
      </c>
      <c r="R282" s="81">
        <v>0</v>
      </c>
      <c r="S282" s="81">
        <v>2.9256594332645589</v>
      </c>
      <c r="T282" s="82"/>
      <c r="U282" s="81">
        <v>3263892</v>
      </c>
      <c r="V282" s="81">
        <v>502</v>
      </c>
      <c r="W282" s="81">
        <v>44</v>
      </c>
      <c r="X282" s="81">
        <v>7846</v>
      </c>
      <c r="Y282" s="81">
        <v>12603</v>
      </c>
      <c r="Z282" s="81">
        <v>18759</v>
      </c>
      <c r="AA282" s="81">
        <v>2443</v>
      </c>
      <c r="AB282" s="81">
        <v>33960</v>
      </c>
      <c r="AC282" s="81">
        <v>0</v>
      </c>
      <c r="AD282" s="81">
        <v>2.9256594332645589</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13.718999999999999</v>
      </c>
      <c r="BJ282" s="81">
        <v>0</v>
      </c>
      <c r="BK282" s="81">
        <v>4.9530000000000003</v>
      </c>
      <c r="BL282" s="81">
        <v>0</v>
      </c>
      <c r="BM282" s="82"/>
      <c r="BN282" s="81">
        <v>0</v>
      </c>
      <c r="BO282" s="81">
        <v>0</v>
      </c>
      <c r="BP282" s="81">
        <v>2</v>
      </c>
      <c r="BQ282" s="81">
        <v>0</v>
      </c>
      <c r="BR282" s="81">
        <v>1</v>
      </c>
      <c r="BS282" s="81">
        <v>0</v>
      </c>
      <c r="BT282"/>
      <c r="BU282" s="80">
        <v>18.672000000000001</v>
      </c>
      <c r="BV282" s="80">
        <v>0</v>
      </c>
      <c r="BW282" s="80">
        <v>0</v>
      </c>
      <c r="BX282" s="80">
        <v>0</v>
      </c>
      <c r="BY282" s="80">
        <v>0</v>
      </c>
      <c r="BZ282" s="80">
        <v>0</v>
      </c>
      <c r="CA282" s="80">
        <v>0</v>
      </c>
      <c r="CB282" s="80">
        <v>0</v>
      </c>
      <c r="CC282" s="80">
        <v>0</v>
      </c>
    </row>
    <row r="283" spans="1:81">
      <c r="A283" s="80" t="s">
        <v>2163</v>
      </c>
      <c r="B283" s="80">
        <v>60</v>
      </c>
      <c r="C283" s="80">
        <v>9</v>
      </c>
      <c r="D283" s="80">
        <v>4</v>
      </c>
      <c r="E283" s="80">
        <v>2012</v>
      </c>
      <c r="F283" s="80" t="s">
        <v>88</v>
      </c>
      <c r="G283" s="80" t="s">
        <v>2154</v>
      </c>
      <c r="H283" s="80" t="s">
        <v>2155</v>
      </c>
      <c r="I283" s="177"/>
      <c r="J283" s="81">
        <v>29.691102071381462</v>
      </c>
      <c r="K283" s="81">
        <v>1.0574391092369335</v>
      </c>
      <c r="L283" s="81">
        <v>1.9418561320551371</v>
      </c>
      <c r="M283" s="81">
        <v>39.325067793807818</v>
      </c>
      <c r="N283" s="81">
        <v>48.808444458084288</v>
      </c>
      <c r="O283" s="81">
        <v>36.141826788018896</v>
      </c>
      <c r="P283" s="81">
        <v>12.003588988414599</v>
      </c>
      <c r="Q283" s="81">
        <v>2.6119956265719249</v>
      </c>
      <c r="R283" s="81">
        <v>0</v>
      </c>
      <c r="S283" s="81">
        <v>3.0670221952159245</v>
      </c>
      <c r="T283" s="82"/>
      <c r="U283" s="81">
        <v>3241004</v>
      </c>
      <c r="V283" s="81">
        <v>502</v>
      </c>
      <c r="W283" s="81">
        <v>44</v>
      </c>
      <c r="X283" s="81">
        <v>7846</v>
      </c>
      <c r="Y283" s="81">
        <v>12902</v>
      </c>
      <c r="Z283" s="81">
        <v>18903</v>
      </c>
      <c r="AA283" s="81">
        <v>2412</v>
      </c>
      <c r="AB283" s="81">
        <v>34257</v>
      </c>
      <c r="AC283" s="81">
        <v>0</v>
      </c>
      <c r="AD283" s="81">
        <v>3.0670221952159245</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11.141</v>
      </c>
      <c r="BJ283" s="81">
        <v>0</v>
      </c>
      <c r="BK283" s="81">
        <v>4.7670000000000003</v>
      </c>
      <c r="BL283" s="81">
        <v>0</v>
      </c>
      <c r="BM283" s="82"/>
      <c r="BN283" s="81">
        <v>0</v>
      </c>
      <c r="BO283" s="81">
        <v>0</v>
      </c>
      <c r="BP283" s="81">
        <v>1</v>
      </c>
      <c r="BQ283" s="81">
        <v>0</v>
      </c>
      <c r="BR283" s="81">
        <v>1</v>
      </c>
      <c r="BS283" s="81">
        <v>0</v>
      </c>
      <c r="BT283"/>
      <c r="BU283" s="80">
        <v>15.907999999999999</v>
      </c>
      <c r="BV283" s="80">
        <v>0</v>
      </c>
      <c r="BW283" s="80">
        <v>0</v>
      </c>
      <c r="BX283" s="80">
        <v>0</v>
      </c>
      <c r="BY283" s="80">
        <v>0</v>
      </c>
      <c r="BZ283" s="80">
        <v>0</v>
      </c>
      <c r="CA283" s="80">
        <v>0</v>
      </c>
      <c r="CB283" s="80">
        <v>0</v>
      </c>
      <c r="CC283" s="80">
        <v>0</v>
      </c>
    </row>
    <row r="284" spans="1:81">
      <c r="A284" s="80" t="s">
        <v>2164</v>
      </c>
      <c r="B284" s="80">
        <v>61</v>
      </c>
      <c r="C284" s="80">
        <v>10</v>
      </c>
      <c r="D284" s="80">
        <v>4</v>
      </c>
      <c r="E284" s="80">
        <v>2013</v>
      </c>
      <c r="F284" s="80" t="s">
        <v>89</v>
      </c>
      <c r="G284" s="80" t="s">
        <v>2154</v>
      </c>
      <c r="H284" s="80" t="s">
        <v>2155</v>
      </c>
      <c r="I284" s="177"/>
      <c r="J284" s="81">
        <v>28.798836199189385</v>
      </c>
      <c r="K284" s="81">
        <v>0.89859166045758265</v>
      </c>
      <c r="L284" s="81">
        <v>1.7917862858161349</v>
      </c>
      <c r="M284" s="81">
        <v>39.150684152611611</v>
      </c>
      <c r="N284" s="81">
        <v>44.546255867260363</v>
      </c>
      <c r="O284" s="81">
        <v>35.159013956720365</v>
      </c>
      <c r="P284" s="81">
        <v>12.153719858141262</v>
      </c>
      <c r="Q284" s="81">
        <v>2.655097389097052</v>
      </c>
      <c r="R284" s="81">
        <v>0</v>
      </c>
      <c r="S284" s="81">
        <v>2.6214924545479157</v>
      </c>
      <c r="T284" s="82"/>
      <c r="U284" s="81">
        <v>3242625</v>
      </c>
      <c r="V284" s="81">
        <v>502</v>
      </c>
      <c r="W284" s="81">
        <v>44</v>
      </c>
      <c r="X284" s="81">
        <v>7846</v>
      </c>
      <c r="Y284" s="81">
        <v>13031</v>
      </c>
      <c r="Z284" s="81">
        <v>19210</v>
      </c>
      <c r="AA284" s="81">
        <v>2433</v>
      </c>
      <c r="AB284" s="81">
        <v>34323</v>
      </c>
      <c r="AC284" s="81">
        <v>0</v>
      </c>
      <c r="AD284" s="81">
        <v>2.6214924545479157</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14.603999999999999</v>
      </c>
      <c r="BJ284" s="81">
        <v>0</v>
      </c>
      <c r="BK284" s="81">
        <v>4.3570000000000002</v>
      </c>
      <c r="BL284" s="81">
        <v>0</v>
      </c>
      <c r="BM284" s="82"/>
      <c r="BN284" s="81">
        <v>0</v>
      </c>
      <c r="BO284" s="81">
        <v>0</v>
      </c>
      <c r="BP284" s="81">
        <v>2</v>
      </c>
      <c r="BQ284" s="81">
        <v>0</v>
      </c>
      <c r="BR284" s="81">
        <v>1</v>
      </c>
      <c r="BS284" s="81">
        <v>0</v>
      </c>
      <c r="BT284"/>
      <c r="BU284" s="80">
        <v>18.960999999999999</v>
      </c>
      <c r="BV284" s="80">
        <v>0</v>
      </c>
      <c r="BW284" s="80">
        <v>0</v>
      </c>
      <c r="BX284" s="80">
        <v>0</v>
      </c>
      <c r="BY284" s="80">
        <v>0</v>
      </c>
      <c r="BZ284" s="80">
        <v>0</v>
      </c>
      <c r="CA284" s="80">
        <v>0</v>
      </c>
      <c r="CB284" s="80">
        <v>0</v>
      </c>
      <c r="CC284" s="80">
        <v>0</v>
      </c>
    </row>
    <row r="285" spans="1:81">
      <c r="A285" s="80" t="s">
        <v>2165</v>
      </c>
      <c r="B285" s="80">
        <v>62</v>
      </c>
      <c r="C285" s="80">
        <v>11</v>
      </c>
      <c r="D285" s="80">
        <v>4</v>
      </c>
      <c r="E285" s="80">
        <v>2014</v>
      </c>
      <c r="F285" s="80" t="s">
        <v>90</v>
      </c>
      <c r="G285" s="80" t="s">
        <v>2154</v>
      </c>
      <c r="H285" s="80" t="s">
        <v>2155</v>
      </c>
      <c r="I285" s="177"/>
      <c r="J285" s="81">
        <v>26.646631993431491</v>
      </c>
      <c r="K285" s="81">
        <v>0.93200658441408668</v>
      </c>
      <c r="L285" s="81">
        <v>3.1458300565128035</v>
      </c>
      <c r="M285" s="81">
        <v>36.014783174287139</v>
      </c>
      <c r="N285" s="81">
        <v>43.181050506553625</v>
      </c>
      <c r="O285" s="81">
        <v>33.615542766204221</v>
      </c>
      <c r="P285" s="81">
        <v>12.146633556586929</v>
      </c>
      <c r="Q285" s="81">
        <v>2.5544969324816633</v>
      </c>
      <c r="R285" s="81">
        <v>0</v>
      </c>
      <c r="S285" s="81">
        <v>2.5855616459721236</v>
      </c>
      <c r="T285" s="82"/>
      <c r="U285" s="81">
        <v>3276223</v>
      </c>
      <c r="V285" s="81">
        <v>451</v>
      </c>
      <c r="W285" s="81">
        <v>66</v>
      </c>
      <c r="X285" s="81">
        <v>7732</v>
      </c>
      <c r="Y285" s="81">
        <v>13173</v>
      </c>
      <c r="Z285" s="81">
        <v>19344</v>
      </c>
      <c r="AA285" s="81">
        <v>2419</v>
      </c>
      <c r="AB285" s="81">
        <v>34418</v>
      </c>
      <c r="AC285" s="81">
        <v>0</v>
      </c>
      <c r="AD285" s="81">
        <v>2.5855616459721236</v>
      </c>
      <c r="AE285" s="82"/>
      <c r="AF285" s="81">
        <v>19189282.320815165</v>
      </c>
      <c r="AG285" s="81">
        <v>848753.17311294307</v>
      </c>
      <c r="AH285" s="81">
        <v>760404.59737744939</v>
      </c>
      <c r="AI285" s="81">
        <v>47597538.203023382</v>
      </c>
      <c r="AJ285" s="81">
        <v>61176622.929177664</v>
      </c>
      <c r="AK285" s="81">
        <v>0</v>
      </c>
      <c r="AL285" s="81">
        <v>0</v>
      </c>
      <c r="AM285" s="81">
        <v>4725077.0844272478</v>
      </c>
      <c r="AN285" s="81">
        <v>0</v>
      </c>
      <c r="AO285" s="81">
        <v>0</v>
      </c>
      <c r="AP285" s="82"/>
      <c r="AQ285" s="81">
        <v>848</v>
      </c>
      <c r="AR285" s="81">
        <v>96</v>
      </c>
      <c r="AS285" s="81">
        <v>0</v>
      </c>
      <c r="AT285" s="81">
        <v>0</v>
      </c>
      <c r="AU285" s="81">
        <v>0</v>
      </c>
      <c r="AV285" s="81">
        <v>0</v>
      </c>
      <c r="AW285" s="81" t="s">
        <v>564</v>
      </c>
      <c r="AX285" s="82"/>
      <c r="AY285" s="81">
        <v>3511.8999999999996</v>
      </c>
      <c r="AZ285" s="81">
        <v>2368.4</v>
      </c>
      <c r="BA285" s="81">
        <v>0</v>
      </c>
      <c r="BB285" s="81">
        <v>0</v>
      </c>
      <c r="BC285" s="81">
        <v>0</v>
      </c>
      <c r="BD285" s="81">
        <v>0</v>
      </c>
      <c r="BE285" s="81" t="s">
        <v>564</v>
      </c>
      <c r="BF285" s="82"/>
      <c r="BG285" s="81">
        <v>0</v>
      </c>
      <c r="BH285" s="81">
        <v>0</v>
      </c>
      <c r="BI285" s="81">
        <v>14.125999999999999</v>
      </c>
      <c r="BJ285" s="81">
        <v>0</v>
      </c>
      <c r="BK285" s="81">
        <v>3.9729999999999999</v>
      </c>
      <c r="BL285" s="81">
        <v>0</v>
      </c>
      <c r="BM285" s="82"/>
      <c r="BN285" s="81">
        <v>0</v>
      </c>
      <c r="BO285" s="81">
        <v>0</v>
      </c>
      <c r="BP285" s="81">
        <v>2</v>
      </c>
      <c r="BQ285" s="81">
        <v>0</v>
      </c>
      <c r="BR285" s="81">
        <v>1</v>
      </c>
      <c r="BS285" s="81">
        <v>0</v>
      </c>
      <c r="BT285"/>
      <c r="BU285" s="80">
        <v>18.099</v>
      </c>
      <c r="BV285" s="80">
        <v>0</v>
      </c>
      <c r="BW285" s="80">
        <v>0</v>
      </c>
      <c r="BX285" s="80">
        <v>0</v>
      </c>
      <c r="BY285" s="80">
        <v>0</v>
      </c>
      <c r="BZ285" s="80">
        <v>0</v>
      </c>
      <c r="CA285" s="80">
        <v>0</v>
      </c>
      <c r="CB285" s="80">
        <v>0</v>
      </c>
      <c r="CC285" s="80">
        <v>0</v>
      </c>
    </row>
    <row r="286" spans="1:81">
      <c r="A286" s="80" t="s">
        <v>2166</v>
      </c>
      <c r="B286" s="80">
        <v>63</v>
      </c>
      <c r="C286" s="80">
        <v>12</v>
      </c>
      <c r="D286" s="80">
        <v>4</v>
      </c>
      <c r="E286" s="80">
        <v>2015</v>
      </c>
      <c r="F286" s="80" t="s">
        <v>91</v>
      </c>
      <c r="G286" s="80" t="s">
        <v>2154</v>
      </c>
      <c r="H286" s="80" t="s">
        <v>2155</v>
      </c>
      <c r="I286" s="177"/>
      <c r="J286" s="81">
        <v>23.523146236425632</v>
      </c>
      <c r="K286" s="81">
        <v>0.90371200125989481</v>
      </c>
      <c r="L286" s="81">
        <v>3.6969339907486076</v>
      </c>
      <c r="M286" s="81">
        <v>34.33092343408191</v>
      </c>
      <c r="N286" s="81">
        <v>39.402915736872757</v>
      </c>
      <c r="O286" s="81">
        <v>33.632109572617352</v>
      </c>
      <c r="P286" s="81">
        <v>12.362227862759097</v>
      </c>
      <c r="Q286" s="81">
        <v>2.5074828299339464</v>
      </c>
      <c r="R286" s="81">
        <v>0</v>
      </c>
      <c r="S286" s="81">
        <v>2.4914115530546059</v>
      </c>
      <c r="T286" s="82"/>
      <c r="U286" s="81">
        <v>3315095</v>
      </c>
      <c r="V286" s="81">
        <v>451</v>
      </c>
      <c r="W286" s="81">
        <v>66</v>
      </c>
      <c r="X286" s="81">
        <v>7732</v>
      </c>
      <c r="Y286" s="81">
        <v>13367</v>
      </c>
      <c r="Z286" s="81">
        <v>19540</v>
      </c>
      <c r="AA286" s="81">
        <v>2460</v>
      </c>
      <c r="AB286" s="81">
        <v>34511</v>
      </c>
      <c r="AC286" s="81">
        <v>0</v>
      </c>
      <c r="AD286" s="81">
        <v>2.4914115530546059</v>
      </c>
      <c r="AE286" s="82"/>
      <c r="AF286" s="81">
        <v>17492711.517473698</v>
      </c>
      <c r="AG286" s="81">
        <v>749803.49424559984</v>
      </c>
      <c r="AH286" s="81">
        <v>749001.68251346343</v>
      </c>
      <c r="AI286" s="81">
        <v>46471540.904707216</v>
      </c>
      <c r="AJ286" s="81">
        <v>57962384.704272538</v>
      </c>
      <c r="AK286" s="81">
        <v>0</v>
      </c>
      <c r="AL286" s="81">
        <v>0</v>
      </c>
      <c r="AM286" s="81">
        <v>4729587.781799837</v>
      </c>
      <c r="AN286" s="81">
        <v>0</v>
      </c>
      <c r="AO286" s="81">
        <v>0</v>
      </c>
      <c r="AP286" s="82"/>
      <c r="AQ286" s="81">
        <v>935</v>
      </c>
      <c r="AR286" s="81">
        <v>147</v>
      </c>
      <c r="AS286" s="81">
        <v>0</v>
      </c>
      <c r="AT286" s="81">
        <v>0</v>
      </c>
      <c r="AU286" s="81">
        <v>0</v>
      </c>
      <c r="AV286" s="81">
        <v>0</v>
      </c>
      <c r="AW286" s="81" t="s">
        <v>564</v>
      </c>
      <c r="AX286" s="82"/>
      <c r="AY286" s="81">
        <v>3935.3999999999996</v>
      </c>
      <c r="AZ286" s="81">
        <v>3237.5</v>
      </c>
      <c r="BA286" s="81">
        <v>0</v>
      </c>
      <c r="BB286" s="81">
        <v>0</v>
      </c>
      <c r="BC286" s="81">
        <v>0</v>
      </c>
      <c r="BD286" s="81">
        <v>0</v>
      </c>
      <c r="BE286" s="81" t="s">
        <v>564</v>
      </c>
      <c r="BF286" s="82"/>
      <c r="BG286" s="81">
        <v>0</v>
      </c>
      <c r="BH286" s="81">
        <v>0</v>
      </c>
      <c r="BI286" s="81">
        <v>12.579000000000001</v>
      </c>
      <c r="BJ286" s="81">
        <v>0</v>
      </c>
      <c r="BK286" s="81">
        <v>4.056</v>
      </c>
      <c r="BL286" s="81">
        <v>0</v>
      </c>
      <c r="BM286" s="82"/>
      <c r="BN286" s="81">
        <v>0</v>
      </c>
      <c r="BO286" s="81">
        <v>0</v>
      </c>
      <c r="BP286" s="81">
        <v>2</v>
      </c>
      <c r="BQ286" s="81">
        <v>0</v>
      </c>
      <c r="BR286" s="81">
        <v>1</v>
      </c>
      <c r="BS286" s="81">
        <v>0</v>
      </c>
      <c r="BT286"/>
      <c r="BU286" s="80">
        <v>16.635000000000002</v>
      </c>
      <c r="BV286" s="80">
        <v>0</v>
      </c>
      <c r="BW286" s="80">
        <v>0</v>
      </c>
      <c r="BX286" s="80">
        <v>0</v>
      </c>
      <c r="BY286" s="80">
        <v>0</v>
      </c>
      <c r="BZ286" s="80">
        <v>0</v>
      </c>
      <c r="CA286" s="80">
        <v>0</v>
      </c>
      <c r="CB286" s="80">
        <v>0</v>
      </c>
      <c r="CC286" s="80">
        <v>0</v>
      </c>
    </row>
    <row r="287" spans="1:81">
      <c r="A287" s="80" t="s">
        <v>2167</v>
      </c>
      <c r="B287" s="80">
        <v>64</v>
      </c>
      <c r="C287" s="80">
        <v>13</v>
      </c>
      <c r="D287" s="80">
        <v>4</v>
      </c>
      <c r="E287" s="80">
        <v>2016</v>
      </c>
      <c r="F287" s="80" t="s">
        <v>92</v>
      </c>
      <c r="G287" s="80" t="s">
        <v>2154</v>
      </c>
      <c r="H287" s="80" t="s">
        <v>2155</v>
      </c>
      <c r="I287" s="177"/>
      <c r="J287" s="81">
        <v>28.130485936980502</v>
      </c>
      <c r="K287" s="81">
        <v>0.90948566793579766</v>
      </c>
      <c r="L287" s="81">
        <v>3.9142810107858121</v>
      </c>
      <c r="M287" s="81">
        <v>29.78360352724647</v>
      </c>
      <c r="N287" s="81">
        <v>39.467723499761171</v>
      </c>
      <c r="O287" s="81">
        <v>33.444737760992766</v>
      </c>
      <c r="P287" s="81">
        <v>12.015619342932155</v>
      </c>
      <c r="Q287" s="81">
        <v>2.4489536696604843</v>
      </c>
      <c r="R287" s="81">
        <v>0</v>
      </c>
      <c r="S287" s="81">
        <v>2.7462190135417459</v>
      </c>
      <c r="T287" s="82"/>
      <c r="U287" s="81">
        <v>3675023</v>
      </c>
      <c r="V287" s="81">
        <v>451</v>
      </c>
      <c r="W287" s="81">
        <v>66</v>
      </c>
      <c r="X287" s="81">
        <v>7732</v>
      </c>
      <c r="Y287" s="81">
        <v>13591</v>
      </c>
      <c r="Z287" s="81">
        <v>19670</v>
      </c>
      <c r="AA287" s="81">
        <v>2473</v>
      </c>
      <c r="AB287" s="81">
        <v>34672</v>
      </c>
      <c r="AC287" s="81">
        <v>0</v>
      </c>
      <c r="AD287" s="81">
        <v>2.7462190135417459</v>
      </c>
      <c r="AE287" s="82"/>
      <c r="AF287" s="81">
        <v>19806414.652823929</v>
      </c>
      <c r="AG287" s="81">
        <v>712043.94376548578</v>
      </c>
      <c r="AH287" s="81">
        <v>602397.34476817667</v>
      </c>
      <c r="AI287" s="81">
        <v>46074316.167759173</v>
      </c>
      <c r="AJ287" s="81">
        <v>58196246.276106</v>
      </c>
      <c r="AK287" s="81">
        <v>0</v>
      </c>
      <c r="AL287" s="81">
        <v>0</v>
      </c>
      <c r="AM287" s="81">
        <v>4755343.7239278527</v>
      </c>
      <c r="AN287" s="81">
        <v>0</v>
      </c>
      <c r="AO287" s="81">
        <v>0</v>
      </c>
      <c r="AP287" s="82"/>
      <c r="AQ287" s="81">
        <v>1009</v>
      </c>
      <c r="AR287" s="81">
        <v>183</v>
      </c>
      <c r="AS287" s="81">
        <v>0</v>
      </c>
      <c r="AT287" s="81">
        <v>0</v>
      </c>
      <c r="AU287" s="81">
        <v>0</v>
      </c>
      <c r="AV287" s="81">
        <v>0</v>
      </c>
      <c r="AW287" s="81" t="s">
        <v>564</v>
      </c>
      <c r="AX287" s="82"/>
      <c r="AY287" s="81">
        <v>4304.6000000000004</v>
      </c>
      <c r="AZ287" s="81">
        <v>3789.7</v>
      </c>
      <c r="BA287" s="81">
        <v>0</v>
      </c>
      <c r="BB287" s="81">
        <v>0</v>
      </c>
      <c r="BC287" s="81">
        <v>0</v>
      </c>
      <c r="BD287" s="81">
        <v>0</v>
      </c>
      <c r="BE287" s="81" t="s">
        <v>564</v>
      </c>
      <c r="BF287" s="82"/>
      <c r="BG287" s="81">
        <v>0</v>
      </c>
      <c r="BH287" s="81">
        <v>0</v>
      </c>
      <c r="BI287" s="81">
        <v>11.548</v>
      </c>
      <c r="BJ287" s="81">
        <v>0</v>
      </c>
      <c r="BK287" s="81">
        <v>3.9049999999999998</v>
      </c>
      <c r="BL287" s="81">
        <v>0</v>
      </c>
      <c r="BM287" s="82"/>
      <c r="BN287" s="81">
        <v>0</v>
      </c>
      <c r="BO287" s="81">
        <v>0</v>
      </c>
      <c r="BP287" s="81">
        <v>2</v>
      </c>
      <c r="BQ287" s="81">
        <v>0</v>
      </c>
      <c r="BR287" s="81">
        <v>1</v>
      </c>
      <c r="BS287" s="81">
        <v>0</v>
      </c>
      <c r="BT287"/>
      <c r="BU287" s="80">
        <v>15.452999999999999</v>
      </c>
      <c r="BV287" s="80">
        <v>0</v>
      </c>
      <c r="BW287" s="80">
        <v>0</v>
      </c>
      <c r="BX287" s="80">
        <v>0</v>
      </c>
      <c r="BY287" s="80">
        <v>0</v>
      </c>
      <c r="BZ287" s="80">
        <v>0</v>
      </c>
      <c r="CA287" s="80">
        <v>0</v>
      </c>
      <c r="CB287" s="80">
        <v>0</v>
      </c>
      <c r="CC287" s="80">
        <v>0</v>
      </c>
    </row>
    <row r="288" spans="1:81">
      <c r="A288" s="80" t="s">
        <v>2168</v>
      </c>
      <c r="B288" s="80">
        <v>65</v>
      </c>
      <c r="C288" s="80">
        <v>14</v>
      </c>
      <c r="D288" s="80">
        <v>4</v>
      </c>
      <c r="E288" s="80">
        <v>2017</v>
      </c>
      <c r="F288" s="80" t="s">
        <v>71</v>
      </c>
      <c r="G288" s="80" t="s">
        <v>2154</v>
      </c>
      <c r="H288" s="80" t="s">
        <v>2155</v>
      </c>
      <c r="I288" s="177"/>
      <c r="J288" s="81">
        <v>28.117705175448183</v>
      </c>
      <c r="K288" s="81">
        <v>0.92854608163836183</v>
      </c>
      <c r="L288" s="81">
        <v>3.6413150794875357</v>
      </c>
      <c r="M288" s="81">
        <v>29.51640949923743</v>
      </c>
      <c r="N288" s="81">
        <v>40.899146417190678</v>
      </c>
      <c r="O288" s="81">
        <v>33.266959669197057</v>
      </c>
      <c r="P288" s="81">
        <v>11.85742964270217</v>
      </c>
      <c r="Q288" s="81">
        <v>2.3661397250757741</v>
      </c>
      <c r="R288" s="81">
        <v>0</v>
      </c>
      <c r="S288" s="81">
        <v>3.3279682349421829</v>
      </c>
      <c r="T288" s="82"/>
      <c r="U288" s="81">
        <v>3913827</v>
      </c>
      <c r="V288" s="81">
        <v>451</v>
      </c>
      <c r="W288" s="81">
        <v>66</v>
      </c>
      <c r="X288" s="81">
        <v>7732</v>
      </c>
      <c r="Y288" s="81">
        <v>13768</v>
      </c>
      <c r="Z288" s="81">
        <v>19890</v>
      </c>
      <c r="AA288" s="81">
        <v>2456</v>
      </c>
      <c r="AB288" s="81">
        <v>34643</v>
      </c>
      <c r="AC288" s="81">
        <v>0</v>
      </c>
      <c r="AD288" s="81">
        <v>3.3279682349421829</v>
      </c>
      <c r="AE288" s="82"/>
      <c r="AF288" s="81">
        <v>21116943.733110599</v>
      </c>
      <c r="AG288" s="81">
        <v>736941.03675771272</v>
      </c>
      <c r="AH288" s="81">
        <v>767679.86326313333</v>
      </c>
      <c r="AI288" s="81">
        <v>46816634.841102578</v>
      </c>
      <c r="AJ288" s="81">
        <v>60262066.753676623</v>
      </c>
      <c r="AK288" s="81">
        <v>0</v>
      </c>
      <c r="AL288" s="81">
        <v>0</v>
      </c>
      <c r="AM288" s="81">
        <v>4758800.8992033899</v>
      </c>
      <c r="AN288" s="81">
        <v>0</v>
      </c>
      <c r="AO288" s="81">
        <v>0</v>
      </c>
      <c r="AP288" s="82"/>
      <c r="AQ288" s="81">
        <v>1083</v>
      </c>
      <c r="AR288" s="81">
        <v>211</v>
      </c>
      <c r="AS288" s="81">
        <v>0</v>
      </c>
      <c r="AT288" s="81">
        <v>0</v>
      </c>
      <c r="AU288" s="81">
        <v>0</v>
      </c>
      <c r="AV288" s="81">
        <v>0</v>
      </c>
      <c r="AW288" s="81" t="s">
        <v>564</v>
      </c>
      <c r="AX288" s="82"/>
      <c r="AY288" s="81">
        <v>4716.8999999999996</v>
      </c>
      <c r="AZ288" s="81">
        <v>4293</v>
      </c>
      <c r="BA288" s="81">
        <v>0</v>
      </c>
      <c r="BB288" s="81">
        <v>0</v>
      </c>
      <c r="BC288" s="81">
        <v>0</v>
      </c>
      <c r="BD288" s="81">
        <v>0</v>
      </c>
      <c r="BE288" s="81" t="s">
        <v>564</v>
      </c>
      <c r="BF288" s="82"/>
      <c r="BG288" s="81">
        <v>0</v>
      </c>
      <c r="BH288" s="81">
        <v>0</v>
      </c>
      <c r="BI288" s="81">
        <v>11.694000000000001</v>
      </c>
      <c r="BJ288" s="81">
        <v>0</v>
      </c>
      <c r="BK288" s="81">
        <v>3.6120000000000001</v>
      </c>
      <c r="BL288" s="81">
        <v>0</v>
      </c>
      <c r="BM288" s="82"/>
      <c r="BN288" s="81">
        <v>0</v>
      </c>
      <c r="BO288" s="81">
        <v>0</v>
      </c>
      <c r="BP288" s="81">
        <v>2</v>
      </c>
      <c r="BQ288" s="81">
        <v>0</v>
      </c>
      <c r="BR288" s="81">
        <v>1</v>
      </c>
      <c r="BS288" s="81">
        <v>0</v>
      </c>
      <c r="BT288"/>
      <c r="BU288" s="80">
        <v>15.305999999999999</v>
      </c>
      <c r="BV288" s="80">
        <v>0</v>
      </c>
      <c r="BW288" s="80">
        <v>0</v>
      </c>
      <c r="BX288" s="80">
        <v>0</v>
      </c>
      <c r="BY288" s="80">
        <v>0</v>
      </c>
      <c r="BZ288" s="80">
        <v>0</v>
      </c>
      <c r="CA288" s="80">
        <v>0</v>
      </c>
      <c r="CB288" s="80">
        <v>0</v>
      </c>
      <c r="CC288" s="80">
        <v>0</v>
      </c>
    </row>
    <row r="289" spans="1:81">
      <c r="A289" s="80" t="s">
        <v>2169</v>
      </c>
      <c r="B289" s="80">
        <v>66</v>
      </c>
      <c r="C289" s="80">
        <v>15</v>
      </c>
      <c r="D289" s="80">
        <v>4</v>
      </c>
      <c r="E289" s="80">
        <v>2018</v>
      </c>
      <c r="F289" s="80" t="s">
        <v>93</v>
      </c>
      <c r="G289" s="80" t="s">
        <v>2154</v>
      </c>
      <c r="H289" s="80" t="s">
        <v>2155</v>
      </c>
      <c r="I289" s="177"/>
      <c r="J289" s="81">
        <v>28.435140969942996</v>
      </c>
      <c r="K289" s="81">
        <v>0.86689070147745251</v>
      </c>
      <c r="L289" s="81">
        <v>3.3909250592182141</v>
      </c>
      <c r="M289" s="81">
        <v>29.975620819490125</v>
      </c>
      <c r="N289" s="81">
        <v>37.773709101478708</v>
      </c>
      <c r="O289" s="81">
        <v>32.784723843394943</v>
      </c>
      <c r="P289" s="81">
        <v>11.930593380332093</v>
      </c>
      <c r="Q289" s="81">
        <v>2.2045313945857195</v>
      </c>
      <c r="R289" s="81">
        <v>0</v>
      </c>
      <c r="S289" s="81">
        <v>4.4559940810542153</v>
      </c>
      <c r="T289" s="82"/>
      <c r="U289" s="81">
        <v>4130494</v>
      </c>
      <c r="V289" s="81">
        <v>451</v>
      </c>
      <c r="W289" s="81">
        <v>66</v>
      </c>
      <c r="X289" s="81">
        <v>7732</v>
      </c>
      <c r="Y289" s="81">
        <v>14018</v>
      </c>
      <c r="Z289" s="81">
        <v>19977</v>
      </c>
      <c r="AA289" s="81">
        <v>2496</v>
      </c>
      <c r="AB289" s="81">
        <v>34783</v>
      </c>
      <c r="AC289" s="81">
        <v>0</v>
      </c>
      <c r="AD289" s="81">
        <v>4.4559940810542153</v>
      </c>
      <c r="AE289" s="82"/>
      <c r="AF289" s="81">
        <v>21485663.456247199</v>
      </c>
      <c r="AG289" s="81">
        <v>654700.73351074092</v>
      </c>
      <c r="AH289" s="81">
        <v>723969.97592185636</v>
      </c>
      <c r="AI289" s="81">
        <v>45172442.291777447</v>
      </c>
      <c r="AJ289" s="81">
        <v>58465074.39799235</v>
      </c>
      <c r="AK289" s="81">
        <v>0</v>
      </c>
      <c r="AL289" s="81">
        <v>0</v>
      </c>
      <c r="AM289" s="81">
        <v>4787918.5838832827</v>
      </c>
      <c r="AN289" s="81">
        <v>0</v>
      </c>
      <c r="AO289" s="81">
        <v>0</v>
      </c>
      <c r="AP289" s="82"/>
      <c r="AQ289" s="81">
        <v>1159</v>
      </c>
      <c r="AR289" s="81">
        <v>234</v>
      </c>
      <c r="AS289" s="81">
        <v>0</v>
      </c>
      <c r="AT289" s="81">
        <v>0</v>
      </c>
      <c r="AU289" s="81">
        <v>0</v>
      </c>
      <c r="AV289" s="81">
        <v>0</v>
      </c>
      <c r="AW289" s="81" t="s">
        <v>564</v>
      </c>
      <c r="AX289" s="82"/>
      <c r="AY289" s="81">
        <v>5120.6000000000004</v>
      </c>
      <c r="AZ289" s="81">
        <v>4582</v>
      </c>
      <c r="BA289" s="81">
        <v>0</v>
      </c>
      <c r="BB289" s="81">
        <v>0</v>
      </c>
      <c r="BC289" s="81">
        <v>0</v>
      </c>
      <c r="BD289" s="81">
        <v>0</v>
      </c>
      <c r="BE289" s="81" t="s">
        <v>564</v>
      </c>
      <c r="BF289" s="82"/>
      <c r="BG289" s="81">
        <v>0</v>
      </c>
      <c r="BH289" s="81">
        <v>0</v>
      </c>
      <c r="BI289" s="81">
        <v>12.127000000000001</v>
      </c>
      <c r="BJ289" s="81">
        <v>0</v>
      </c>
      <c r="BK289" s="81">
        <v>3.621</v>
      </c>
      <c r="BL289" s="81">
        <v>0</v>
      </c>
      <c r="BM289" s="82"/>
      <c r="BN289" s="81">
        <v>0</v>
      </c>
      <c r="BO289" s="81">
        <v>0</v>
      </c>
      <c r="BP289" s="81">
        <v>2</v>
      </c>
      <c r="BQ289" s="81">
        <v>0</v>
      </c>
      <c r="BR289" s="81">
        <v>1</v>
      </c>
      <c r="BS289" s="81">
        <v>0</v>
      </c>
      <c r="BT289"/>
      <c r="BU289" s="80">
        <v>15.747999999999999</v>
      </c>
      <c r="BV289" s="80">
        <v>0</v>
      </c>
      <c r="BW289" s="80">
        <v>0</v>
      </c>
      <c r="BX289" s="80">
        <v>0</v>
      </c>
      <c r="BY289" s="80">
        <v>0</v>
      </c>
      <c r="BZ289" s="80">
        <v>0</v>
      </c>
      <c r="CA289" s="80">
        <v>0</v>
      </c>
      <c r="CB289" s="80">
        <v>0</v>
      </c>
      <c r="CC289" s="80">
        <v>0</v>
      </c>
    </row>
    <row r="290" spans="1:81">
      <c r="A290" s="80" t="s">
        <v>2170</v>
      </c>
      <c r="B290" s="80">
        <v>67</v>
      </c>
      <c r="C290" s="80">
        <v>16</v>
      </c>
      <c r="D290" s="80">
        <v>4</v>
      </c>
      <c r="E290" s="80">
        <v>2019</v>
      </c>
      <c r="F290" s="80" t="s">
        <v>73</v>
      </c>
      <c r="G290" s="80" t="s">
        <v>2154</v>
      </c>
      <c r="H290" s="80" t="s">
        <v>2155</v>
      </c>
      <c r="I290" s="177"/>
      <c r="J290" s="81">
        <v>25.131303369560019</v>
      </c>
      <c r="K290" s="81">
        <v>0.77779755959211216</v>
      </c>
      <c r="L290" s="81">
        <v>3.4091512811399021</v>
      </c>
      <c r="M290" s="81">
        <v>28.574493287269117</v>
      </c>
      <c r="N290" s="81">
        <v>37.127336832021228</v>
      </c>
      <c r="O290" s="81">
        <v>31.948579574863796</v>
      </c>
      <c r="P290" s="81">
        <v>11.827923456283473</v>
      </c>
      <c r="Q290" s="81">
        <v>2.1473424716637077</v>
      </c>
      <c r="R290" s="81">
        <v>0</v>
      </c>
      <c r="S290" s="81">
        <v>2.4204693444098093</v>
      </c>
      <c r="T290" s="82"/>
      <c r="U290" s="81">
        <v>3820230</v>
      </c>
      <c r="V290" s="81">
        <v>451</v>
      </c>
      <c r="W290" s="81">
        <v>66</v>
      </c>
      <c r="X290" s="81">
        <v>7732</v>
      </c>
      <c r="Y290" s="81">
        <v>14195</v>
      </c>
      <c r="Z290" s="81">
        <v>20002</v>
      </c>
      <c r="AA290" s="81">
        <v>2456</v>
      </c>
      <c r="AB290" s="81">
        <v>34798</v>
      </c>
      <c r="AC290" s="81">
        <v>0</v>
      </c>
      <c r="AD290" s="81">
        <v>2.4204693444098089</v>
      </c>
      <c r="AE290" s="82"/>
      <c r="AF290" s="81">
        <v>19310416.72415594</v>
      </c>
      <c r="AG290" s="81">
        <v>631212.66563206539</v>
      </c>
      <c r="AH290" s="81">
        <v>777602.54970161128</v>
      </c>
      <c r="AI290" s="81">
        <v>46634856.947700903</v>
      </c>
      <c r="AJ290" s="81">
        <v>60944881.523504429</v>
      </c>
      <c r="AK290" s="81">
        <v>0</v>
      </c>
      <c r="AL290" s="81">
        <v>0</v>
      </c>
      <c r="AM290" s="81">
        <v>4739225.6407962516</v>
      </c>
      <c r="AN290" s="81">
        <v>0</v>
      </c>
      <c r="AO290" s="81">
        <v>0</v>
      </c>
      <c r="AP290" s="82"/>
      <c r="AQ290" s="81">
        <v>1242</v>
      </c>
      <c r="AR290" s="81">
        <v>256</v>
      </c>
      <c r="AS290" s="81">
        <v>0</v>
      </c>
      <c r="AT290" s="81">
        <v>0</v>
      </c>
      <c r="AU290" s="81">
        <v>0</v>
      </c>
      <c r="AV290" s="81">
        <v>0</v>
      </c>
      <c r="AW290" s="81" t="s">
        <v>564</v>
      </c>
      <c r="AX290" s="82"/>
      <c r="AY290" s="81">
        <v>5508.5000000000009</v>
      </c>
      <c r="AZ290" s="81">
        <v>4994.9000000000024</v>
      </c>
      <c r="BA290" s="81">
        <v>0</v>
      </c>
      <c r="BB290" s="81">
        <v>0</v>
      </c>
      <c r="BC290" s="81">
        <v>0</v>
      </c>
      <c r="BD290" s="81">
        <v>0</v>
      </c>
      <c r="BE290" s="81" t="s">
        <v>564</v>
      </c>
      <c r="BF290" s="82"/>
      <c r="BG290" s="81">
        <v>0</v>
      </c>
      <c r="BH290" s="81">
        <v>0</v>
      </c>
      <c r="BI290" s="81">
        <v>11.398999999999999</v>
      </c>
      <c r="BJ290" s="81">
        <v>0</v>
      </c>
      <c r="BK290" s="81">
        <v>3.4140000000000001</v>
      </c>
      <c r="BL290" s="81">
        <v>0</v>
      </c>
      <c r="BM290" s="82"/>
      <c r="BN290" s="81">
        <v>0</v>
      </c>
      <c r="BO290" s="81">
        <v>0</v>
      </c>
      <c r="BP290" s="81">
        <v>2</v>
      </c>
      <c r="BQ290" s="81">
        <v>0</v>
      </c>
      <c r="BR290" s="81">
        <v>1</v>
      </c>
      <c r="BS290" s="81">
        <v>0</v>
      </c>
      <c r="BT290"/>
      <c r="BU290" s="80">
        <v>14.813000000000001</v>
      </c>
      <c r="BV290" s="80">
        <v>0</v>
      </c>
      <c r="BW290" s="80">
        <v>0</v>
      </c>
      <c r="BX290" s="80">
        <v>0</v>
      </c>
      <c r="BY290" s="80">
        <v>0</v>
      </c>
      <c r="BZ290" s="80">
        <v>0</v>
      </c>
      <c r="CA290" s="80">
        <v>0</v>
      </c>
      <c r="CB290" s="80">
        <v>0</v>
      </c>
      <c r="CC290" s="80">
        <v>0</v>
      </c>
    </row>
    <row r="291" spans="1:81">
      <c r="A291" s="80" t="s">
        <v>2171</v>
      </c>
      <c r="B291" s="80">
        <v>68</v>
      </c>
      <c r="C291" s="80">
        <v>17</v>
      </c>
      <c r="D291" s="80">
        <v>4</v>
      </c>
      <c r="E291" s="80">
        <v>2020</v>
      </c>
      <c r="F291" s="80" t="s">
        <v>218</v>
      </c>
      <c r="G291" s="80" t="s">
        <v>2154</v>
      </c>
      <c r="H291" s="80" t="s">
        <v>2155</v>
      </c>
      <c r="I291" s="177"/>
      <c r="J291" s="81">
        <v>24.640120749335271</v>
      </c>
      <c r="K291" s="81">
        <v>0.75840778067500625</v>
      </c>
      <c r="L291" s="81">
        <v>2.2409025809695584</v>
      </c>
      <c r="M291" s="81">
        <v>25.147680485082432</v>
      </c>
      <c r="N291" s="81">
        <v>37.367052450714944</v>
      </c>
      <c r="O291" s="81">
        <v>28.1034311904485</v>
      </c>
      <c r="P291" s="81">
        <v>11.245470751152441</v>
      </c>
      <c r="Q291" s="81">
        <v>2.0592297858269646</v>
      </c>
      <c r="R291" s="81">
        <v>0</v>
      </c>
      <c r="S291" s="81">
        <v>2.8355764133369661</v>
      </c>
      <c r="T291" s="82"/>
      <c r="U291" s="81">
        <v>3671673</v>
      </c>
      <c r="V291" s="81">
        <v>410</v>
      </c>
      <c r="W291" s="81">
        <v>48</v>
      </c>
      <c r="X291" s="81">
        <v>7687</v>
      </c>
      <c r="Y291" s="81">
        <v>14426</v>
      </c>
      <c r="Z291" s="81">
        <v>20082</v>
      </c>
      <c r="AA291" s="81">
        <v>2537</v>
      </c>
      <c r="AB291" s="81">
        <v>34924</v>
      </c>
      <c r="AC291" s="81">
        <v>0</v>
      </c>
      <c r="AD291" s="81">
        <v>2.8355764133369661</v>
      </c>
      <c r="AE291" s="82"/>
      <c r="AF291" s="81">
        <v>19207465.35353291</v>
      </c>
      <c r="AG291" s="81">
        <v>584929.85102952179</v>
      </c>
      <c r="AH291" s="81">
        <v>538526.27132558951</v>
      </c>
      <c r="AI291" s="81">
        <v>42812344.332130745</v>
      </c>
      <c r="AJ291" s="81">
        <v>62704680.806114115</v>
      </c>
      <c r="AK291" s="81"/>
      <c r="AL291" s="81"/>
      <c r="AM291" s="81">
        <v>4557970.0137328207</v>
      </c>
      <c r="AN291" s="81"/>
      <c r="AO291" s="81"/>
      <c r="AP291" s="82"/>
      <c r="AQ291" s="81">
        <v>1327</v>
      </c>
      <c r="AR291" s="81">
        <v>263</v>
      </c>
      <c r="AS291" s="81">
        <v>0</v>
      </c>
      <c r="AT291" s="81">
        <v>0</v>
      </c>
      <c r="AU291" s="81">
        <v>0</v>
      </c>
      <c r="AV291" s="81">
        <v>0</v>
      </c>
      <c r="AW291" s="81">
        <v>0</v>
      </c>
      <c r="AX291" s="82"/>
      <c r="AY291" s="81">
        <v>5991.2000000000007</v>
      </c>
      <c r="AZ291" s="81">
        <v>5169.1000000000022</v>
      </c>
      <c r="BA291" s="81">
        <v>0</v>
      </c>
      <c r="BB291" s="81">
        <v>0</v>
      </c>
      <c r="BC291" s="81">
        <v>0</v>
      </c>
      <c r="BD291" s="81">
        <v>0</v>
      </c>
      <c r="BE291" s="81">
        <v>0</v>
      </c>
      <c r="BF291" s="82"/>
      <c r="BG291" s="81">
        <v>0</v>
      </c>
      <c r="BH291" s="81">
        <v>0</v>
      </c>
      <c r="BI291" s="81">
        <v>10.026999999999999</v>
      </c>
      <c r="BJ291" s="81">
        <v>0</v>
      </c>
      <c r="BK291" s="81">
        <v>3.218</v>
      </c>
      <c r="BL291" s="81">
        <v>0</v>
      </c>
      <c r="BM291" s="82"/>
      <c r="BN291" s="81">
        <v>0</v>
      </c>
      <c r="BO291" s="81">
        <v>0</v>
      </c>
      <c r="BP291" s="81">
        <v>2</v>
      </c>
      <c r="BQ291" s="81">
        <v>0</v>
      </c>
      <c r="BR291" s="81">
        <v>1</v>
      </c>
      <c r="BS291" s="81">
        <v>0</v>
      </c>
      <c r="BT291"/>
      <c r="BU291" s="80">
        <v>13.244999999999999</v>
      </c>
      <c r="BV291" s="80">
        <v>0</v>
      </c>
      <c r="BW291" s="80">
        <v>0</v>
      </c>
      <c r="BX291" s="80">
        <v>0</v>
      </c>
      <c r="BY291" s="80">
        <v>0</v>
      </c>
      <c r="BZ291" s="80">
        <v>0</v>
      </c>
      <c r="CA291" s="80">
        <v>0</v>
      </c>
      <c r="CB291" s="80">
        <v>0</v>
      </c>
      <c r="CC291" s="80">
        <v>0</v>
      </c>
    </row>
    <row r="292" spans="1:81">
      <c r="A292" s="80" t="s">
        <v>2172</v>
      </c>
      <c r="B292" s="80">
        <v>68</v>
      </c>
      <c r="C292" s="80">
        <v>18</v>
      </c>
      <c r="D292" s="80">
        <v>4</v>
      </c>
      <c r="E292" s="80">
        <v>2021</v>
      </c>
      <c r="F292" s="80" t="s">
        <v>75</v>
      </c>
      <c r="G292" s="174" t="s">
        <v>2154</v>
      </c>
      <c r="H292" s="80" t="s">
        <v>2155</v>
      </c>
      <c r="I292" s="177"/>
      <c r="J292" s="81">
        <v>25.102619364729982</v>
      </c>
      <c r="K292" s="81">
        <v>0.85935430881722707</v>
      </c>
      <c r="L292" s="81">
        <v>2.1365461768217915</v>
      </c>
      <c r="M292" s="81">
        <v>29.4961512735307</v>
      </c>
      <c r="N292" s="81">
        <v>36.26146764046976</v>
      </c>
      <c r="O292" s="81">
        <v>27.434568985282837</v>
      </c>
      <c r="P292" s="81">
        <v>11.89048364121809</v>
      </c>
      <c r="Q292" s="81">
        <v>2.0884175213504697</v>
      </c>
      <c r="R292" s="81">
        <v>0</v>
      </c>
      <c r="S292" s="81">
        <v>3.5844738935427518</v>
      </c>
      <c r="T292" s="82"/>
      <c r="U292" s="81">
        <v>3939385</v>
      </c>
      <c r="V292" s="81">
        <v>410</v>
      </c>
      <c r="W292" s="81">
        <v>48</v>
      </c>
      <c r="X292" s="81">
        <v>7687</v>
      </c>
      <c r="Y292" s="81">
        <v>14584</v>
      </c>
      <c r="Z292" s="81">
        <v>20186</v>
      </c>
      <c r="AA292" s="81">
        <v>2616</v>
      </c>
      <c r="AB292" s="81">
        <v>34999</v>
      </c>
      <c r="AC292" s="81">
        <v>0</v>
      </c>
      <c r="AD292" s="81">
        <v>3.5844738935427518</v>
      </c>
      <c r="AE292" s="82"/>
      <c r="AF292" s="81">
        <v>19326958.363196053</v>
      </c>
      <c r="AG292" s="81">
        <v>651359.01706355554</v>
      </c>
      <c r="AH292" s="81">
        <v>495469.52177346387</v>
      </c>
      <c r="AI292" s="81">
        <v>47463042.131776735</v>
      </c>
      <c r="AJ292" s="81">
        <v>56441374.58433716</v>
      </c>
      <c r="AK292" s="81">
        <v>0</v>
      </c>
      <c r="AL292" s="81">
        <v>0</v>
      </c>
      <c r="AM292" s="81">
        <v>4594104.8093852941</v>
      </c>
      <c r="AN292" s="81">
        <v>0</v>
      </c>
      <c r="AO292" s="81">
        <v>0</v>
      </c>
      <c r="AP292" s="82"/>
      <c r="AQ292" s="81">
        <v>1421</v>
      </c>
      <c r="AR292" s="81">
        <v>265</v>
      </c>
      <c r="AS292" s="81">
        <v>0</v>
      </c>
      <c r="AT292" s="81">
        <v>0</v>
      </c>
      <c r="AU292" s="81">
        <v>0</v>
      </c>
      <c r="AV292" s="81">
        <v>0</v>
      </c>
      <c r="AW292" s="81"/>
      <c r="AX292" s="82"/>
      <c r="AY292" s="81">
        <v>6516.1000000000013</v>
      </c>
      <c r="AZ292" s="81">
        <v>5385.6000000000022</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2173</v>
      </c>
      <c r="B293" s="80">
        <v>68</v>
      </c>
      <c r="C293" s="80">
        <v>19</v>
      </c>
      <c r="D293" s="80">
        <v>4</v>
      </c>
      <c r="E293" s="80">
        <v>2022</v>
      </c>
      <c r="F293" s="80" t="s">
        <v>568</v>
      </c>
      <c r="G293" s="174" t="s">
        <v>2154</v>
      </c>
      <c r="H293" s="80" t="s">
        <v>2155</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1556</v>
      </c>
      <c r="AR293" s="81">
        <v>268</v>
      </c>
      <c r="AS293" s="81">
        <v>0</v>
      </c>
      <c r="AT293" s="81">
        <v>0</v>
      </c>
      <c r="AU293" s="81">
        <v>0</v>
      </c>
      <c r="AV293" s="81">
        <v>0</v>
      </c>
      <c r="AW293" s="81"/>
      <c r="AX293" s="82"/>
      <c r="AY293" s="81">
        <v>7250.0999999999985</v>
      </c>
      <c r="AZ293" s="81">
        <v>5425.6000000000022</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2174</v>
      </c>
      <c r="B294" s="80">
        <v>137</v>
      </c>
      <c r="C294" s="80">
        <v>1</v>
      </c>
      <c r="D294" s="80">
        <v>9</v>
      </c>
      <c r="E294" s="80">
        <v>1990</v>
      </c>
      <c r="F294" s="80" t="s">
        <v>562</v>
      </c>
      <c r="G294" s="80" t="s">
        <v>2175</v>
      </c>
      <c r="H294" s="80" t="s">
        <v>2176</v>
      </c>
      <c r="I294" s="177"/>
      <c r="J294" s="81">
        <v>7.7759429241129521</v>
      </c>
      <c r="K294" s="81">
        <v>13.127424446837296</v>
      </c>
      <c r="L294" s="81">
        <v>91.295346069315499</v>
      </c>
      <c r="M294" s="81">
        <v>32.961674023212453</v>
      </c>
      <c r="N294" s="81">
        <v>48.627989958576528</v>
      </c>
      <c r="O294" s="81">
        <v>20.614536685942269</v>
      </c>
      <c r="P294" s="81">
        <v>51.179704457356706</v>
      </c>
      <c r="Q294" s="81">
        <v>3.3346260504947316</v>
      </c>
      <c r="R294" s="81">
        <v>36.948068691000124</v>
      </c>
      <c r="S294" s="81">
        <v>3.8970302745817387</v>
      </c>
      <c r="T294" s="82"/>
      <c r="U294" s="81">
        <v>1063539</v>
      </c>
      <c r="V294" s="81">
        <v>2984</v>
      </c>
      <c r="W294" s="81">
        <v>838</v>
      </c>
      <c r="X294" s="81">
        <v>13236</v>
      </c>
      <c r="Y294" s="81">
        <v>20187</v>
      </c>
      <c r="Z294" s="81">
        <v>8479</v>
      </c>
      <c r="AA294" s="81">
        <v>12427</v>
      </c>
      <c r="AB294" s="81">
        <v>54143</v>
      </c>
      <c r="AC294" s="81">
        <v>6399472</v>
      </c>
      <c r="AD294" s="81">
        <v>3.8970302745817387</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2177</v>
      </c>
      <c r="B295" s="80">
        <v>138</v>
      </c>
      <c r="C295" s="80">
        <v>2</v>
      </c>
      <c r="D295" s="80">
        <v>9</v>
      </c>
      <c r="E295" s="80">
        <v>2005</v>
      </c>
      <c r="F295" s="80" t="s">
        <v>565</v>
      </c>
      <c r="G295" s="80" t="s">
        <v>2175</v>
      </c>
      <c r="H295" s="80" t="s">
        <v>2176</v>
      </c>
      <c r="I295" s="177"/>
      <c r="J295" s="81">
        <v>4.6619357348240751</v>
      </c>
      <c r="K295" s="81">
        <v>4.7438880762597133</v>
      </c>
      <c r="L295" s="81">
        <v>55.481146641256778</v>
      </c>
      <c r="M295" s="81">
        <v>45.376999437400357</v>
      </c>
      <c r="N295" s="81">
        <v>57.021957325960472</v>
      </c>
      <c r="O295" s="81">
        <v>33.811234743287926</v>
      </c>
      <c r="P295" s="81">
        <v>54.641457678299844</v>
      </c>
      <c r="Q295" s="81">
        <v>2.7206266828219605</v>
      </c>
      <c r="R295" s="81">
        <v>38.916278179248401</v>
      </c>
      <c r="S295" s="81">
        <v>4.2204155422800005</v>
      </c>
      <c r="T295" s="82"/>
      <c r="U295" s="81">
        <v>694970</v>
      </c>
      <c r="V295" s="81">
        <v>2072</v>
      </c>
      <c r="W295" s="81">
        <v>463</v>
      </c>
      <c r="X295" s="81">
        <v>9920</v>
      </c>
      <c r="Y295" s="81">
        <v>20948</v>
      </c>
      <c r="Z295" s="81">
        <v>16093</v>
      </c>
      <c r="AA295" s="81">
        <v>10866</v>
      </c>
      <c r="AB295" s="81">
        <v>46179</v>
      </c>
      <c r="AC295" s="81">
        <v>6881538</v>
      </c>
      <c r="AD295" s="81">
        <v>4.2204155422800005</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2178</v>
      </c>
      <c r="B296" s="80">
        <v>139</v>
      </c>
      <c r="C296" s="80">
        <v>3</v>
      </c>
      <c r="D296" s="80">
        <v>9</v>
      </c>
      <c r="E296" s="80">
        <v>2006</v>
      </c>
      <c r="F296" s="80" t="s">
        <v>566</v>
      </c>
      <c r="G296" s="80" t="s">
        <v>2175</v>
      </c>
      <c r="H296" s="80" t="s">
        <v>2176</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2179</v>
      </c>
      <c r="B297" s="80">
        <v>140</v>
      </c>
      <c r="C297" s="80">
        <v>4</v>
      </c>
      <c r="D297" s="80">
        <v>9</v>
      </c>
      <c r="E297" s="80">
        <v>2007</v>
      </c>
      <c r="F297" s="80" t="s">
        <v>567</v>
      </c>
      <c r="G297" s="80" t="s">
        <v>2175</v>
      </c>
      <c r="H297" s="80" t="s">
        <v>2176</v>
      </c>
      <c r="I297" s="177"/>
      <c r="J297" s="81">
        <v>3.1307754115559239</v>
      </c>
      <c r="K297" s="81">
        <v>4.3901678896178122</v>
      </c>
      <c r="L297" s="81">
        <v>54.194926993129144</v>
      </c>
      <c r="M297" s="81">
        <v>48.369316748851951</v>
      </c>
      <c r="N297" s="81">
        <v>63.00929310937606</v>
      </c>
      <c r="O297" s="81">
        <v>32.387393735909278</v>
      </c>
      <c r="P297" s="81">
        <v>53.368046239962737</v>
      </c>
      <c r="Q297" s="81">
        <v>2.747386445131879</v>
      </c>
      <c r="R297" s="81">
        <v>38.136923017917226</v>
      </c>
      <c r="S297" s="81">
        <v>4.4447254055300007</v>
      </c>
      <c r="T297" s="82"/>
      <c r="U297" s="81">
        <v>628277</v>
      </c>
      <c r="V297" s="81">
        <v>1794</v>
      </c>
      <c r="W297" s="81">
        <v>485</v>
      </c>
      <c r="X297" s="81">
        <v>12824</v>
      </c>
      <c r="Y297" s="81">
        <v>22670</v>
      </c>
      <c r="Z297" s="81">
        <v>16025</v>
      </c>
      <c r="AA297" s="81">
        <v>10451</v>
      </c>
      <c r="AB297" s="81">
        <v>44167</v>
      </c>
      <c r="AC297" s="81">
        <v>6937220</v>
      </c>
      <c r="AD297" s="81">
        <v>4.4447254055300007</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2180</v>
      </c>
      <c r="B298" s="80">
        <v>141</v>
      </c>
      <c r="C298" s="80">
        <v>5</v>
      </c>
      <c r="D298" s="80">
        <v>9</v>
      </c>
      <c r="E298" s="80">
        <v>2008</v>
      </c>
      <c r="F298" s="80" t="s">
        <v>84</v>
      </c>
      <c r="G298" s="80" t="s">
        <v>2175</v>
      </c>
      <c r="H298" s="80" t="s">
        <v>2176</v>
      </c>
      <c r="I298" s="177"/>
      <c r="J298" s="81">
        <v>3.0177831126466126</v>
      </c>
      <c r="K298" s="81">
        <v>3.2272093965180839</v>
      </c>
      <c r="L298" s="81">
        <v>44.907826913468362</v>
      </c>
      <c r="M298" s="81">
        <v>51.448785675762629</v>
      </c>
      <c r="N298" s="81">
        <v>56.219136101894264</v>
      </c>
      <c r="O298" s="81">
        <v>31.175951335101775</v>
      </c>
      <c r="P298" s="81">
        <v>52.241182956287055</v>
      </c>
      <c r="Q298" s="81">
        <v>2.6477081981469839</v>
      </c>
      <c r="R298" s="81">
        <v>37.606497776102835</v>
      </c>
      <c r="S298" s="81">
        <v>3.7899430713600002</v>
      </c>
      <c r="T298" s="82"/>
      <c r="U298" s="81">
        <v>645155</v>
      </c>
      <c r="V298" s="81">
        <v>1794</v>
      </c>
      <c r="W298" s="81">
        <v>485</v>
      </c>
      <c r="X298" s="81">
        <v>12824</v>
      </c>
      <c r="Y298" s="81">
        <v>20644</v>
      </c>
      <c r="Z298" s="81">
        <v>15967</v>
      </c>
      <c r="AA298" s="81">
        <v>10242</v>
      </c>
      <c r="AB298" s="81">
        <v>43264</v>
      </c>
      <c r="AC298" s="81">
        <v>7103350</v>
      </c>
      <c r="AD298" s="81">
        <v>3.7899430713600002</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2181</v>
      </c>
      <c r="B299" s="80">
        <v>142</v>
      </c>
      <c r="C299" s="80">
        <v>6</v>
      </c>
      <c r="D299" s="80">
        <v>9</v>
      </c>
      <c r="E299" s="80">
        <v>2009</v>
      </c>
      <c r="F299" s="80" t="s">
        <v>85</v>
      </c>
      <c r="G299" s="80" t="s">
        <v>2175</v>
      </c>
      <c r="H299" s="80" t="s">
        <v>2176</v>
      </c>
      <c r="I299" s="177"/>
      <c r="J299" s="81">
        <v>3.3275166384850587</v>
      </c>
      <c r="K299" s="81">
        <v>2.6723513810959991</v>
      </c>
      <c r="L299" s="81">
        <v>43.314991725750055</v>
      </c>
      <c r="M299" s="81">
        <v>49.245946769827704</v>
      </c>
      <c r="N299" s="81">
        <v>51.105890189890708</v>
      </c>
      <c r="O299" s="81">
        <v>32.117142567925313</v>
      </c>
      <c r="P299" s="81">
        <v>49.932991627708674</v>
      </c>
      <c r="Q299" s="81">
        <v>2.4865355795381108</v>
      </c>
      <c r="R299" s="81">
        <v>39.108723835469952</v>
      </c>
      <c r="S299" s="81">
        <v>4.2051638394599999</v>
      </c>
      <c r="T299" s="82"/>
      <c r="U299" s="81">
        <v>614933</v>
      </c>
      <c r="V299" s="81">
        <v>1413</v>
      </c>
      <c r="W299" s="81">
        <v>506</v>
      </c>
      <c r="X299" s="81">
        <v>12841</v>
      </c>
      <c r="Y299" s="81">
        <v>20628</v>
      </c>
      <c r="Z299" s="81">
        <v>16236</v>
      </c>
      <c r="AA299" s="81">
        <v>10050</v>
      </c>
      <c r="AB299" s="81">
        <v>42652</v>
      </c>
      <c r="AC299" s="81">
        <v>7206708</v>
      </c>
      <c r="AD299" s="81">
        <v>4.2051638394599999</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3.97</v>
      </c>
      <c r="BL299" s="81">
        <v>0</v>
      </c>
      <c r="BM299" s="82"/>
      <c r="BN299" s="81">
        <v>0</v>
      </c>
      <c r="BO299" s="81">
        <v>0</v>
      </c>
      <c r="BP299" s="81">
        <v>0</v>
      </c>
      <c r="BQ299" s="81">
        <v>0</v>
      </c>
      <c r="BR299" s="81">
        <v>1</v>
      </c>
      <c r="BS299" s="81">
        <v>0</v>
      </c>
      <c r="BT299"/>
      <c r="BU299" s="80"/>
      <c r="BV299" s="80"/>
      <c r="BW299" s="80"/>
      <c r="BX299" s="80"/>
      <c r="BY299" s="80"/>
      <c r="BZ299" s="80"/>
      <c r="CA299" s="80"/>
      <c r="CB299" s="80"/>
      <c r="CC299" s="80"/>
    </row>
    <row r="300" spans="1:81">
      <c r="A300" s="80" t="s">
        <v>2182</v>
      </c>
      <c r="B300" s="80">
        <v>143</v>
      </c>
      <c r="C300" s="80">
        <v>7</v>
      </c>
      <c r="D300" s="80">
        <v>9</v>
      </c>
      <c r="E300" s="80">
        <v>2010</v>
      </c>
      <c r="F300" s="80" t="s">
        <v>86</v>
      </c>
      <c r="G300" s="80" t="s">
        <v>2175</v>
      </c>
      <c r="H300" s="80" t="s">
        <v>2176</v>
      </c>
      <c r="I300" s="177"/>
      <c r="J300" s="81">
        <v>2.6492042948956898</v>
      </c>
      <c r="K300" s="81">
        <v>2.8981767458427501</v>
      </c>
      <c r="L300" s="81">
        <v>39.036988060205935</v>
      </c>
      <c r="M300" s="81">
        <v>52.815589619176784</v>
      </c>
      <c r="N300" s="81">
        <v>57.831365666043546</v>
      </c>
      <c r="O300" s="81">
        <v>32.289537000178171</v>
      </c>
      <c r="P300" s="81">
        <v>50.54440402911991</v>
      </c>
      <c r="Q300" s="81">
        <v>2.5546642363717398</v>
      </c>
      <c r="R300" s="81">
        <v>40.199522707693404</v>
      </c>
      <c r="S300" s="81">
        <v>4.7717878910599998</v>
      </c>
      <c r="T300" s="82"/>
      <c r="U300" s="81">
        <v>584831</v>
      </c>
      <c r="V300" s="81">
        <v>1413</v>
      </c>
      <c r="W300" s="81">
        <v>506</v>
      </c>
      <c r="X300" s="81">
        <v>12841</v>
      </c>
      <c r="Y300" s="81">
        <v>20591</v>
      </c>
      <c r="Z300" s="81">
        <v>16399</v>
      </c>
      <c r="AA300" s="81">
        <v>9919</v>
      </c>
      <c r="AB300" s="81">
        <v>41989</v>
      </c>
      <c r="AC300" s="81">
        <v>7019985</v>
      </c>
      <c r="AD300" s="81">
        <v>4.7717878910599998</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3.9220000000000002</v>
      </c>
      <c r="BL300" s="81">
        <v>0</v>
      </c>
      <c r="BM300" s="82"/>
      <c r="BN300" s="81">
        <v>0</v>
      </c>
      <c r="BO300" s="81">
        <v>0</v>
      </c>
      <c r="BP300" s="81">
        <v>0</v>
      </c>
      <c r="BQ300" s="81">
        <v>0</v>
      </c>
      <c r="BR300" s="81">
        <v>1</v>
      </c>
      <c r="BS300" s="81">
        <v>0</v>
      </c>
      <c r="BT300"/>
      <c r="BU300" s="80">
        <v>3.9220000000000002</v>
      </c>
      <c r="BV300" s="80">
        <v>0</v>
      </c>
      <c r="BW300" s="80">
        <v>0</v>
      </c>
      <c r="BX300" s="80">
        <v>0</v>
      </c>
      <c r="BY300" s="80">
        <v>0</v>
      </c>
      <c r="BZ300" s="80">
        <v>0</v>
      </c>
      <c r="CA300" s="80">
        <v>0</v>
      </c>
      <c r="CB300" s="80">
        <v>0</v>
      </c>
      <c r="CC300" s="80">
        <v>0</v>
      </c>
    </row>
    <row r="301" spans="1:81">
      <c r="A301" s="80" t="s">
        <v>2183</v>
      </c>
      <c r="B301" s="80">
        <v>144</v>
      </c>
      <c r="C301" s="80">
        <v>8</v>
      </c>
      <c r="D301" s="80">
        <v>9</v>
      </c>
      <c r="E301" s="80">
        <v>2011</v>
      </c>
      <c r="F301" s="80" t="s">
        <v>87</v>
      </c>
      <c r="G301" s="80" t="s">
        <v>2175</v>
      </c>
      <c r="H301" s="80" t="s">
        <v>2176</v>
      </c>
      <c r="I301" s="177"/>
      <c r="J301" s="81">
        <v>4.6327724687827168</v>
      </c>
      <c r="K301" s="81">
        <v>3.8728543700591151</v>
      </c>
      <c r="L301" s="81">
        <v>35.920456019963737</v>
      </c>
      <c r="M301" s="81">
        <v>61.20964082992402</v>
      </c>
      <c r="N301" s="81">
        <v>66.401055252394556</v>
      </c>
      <c r="O301" s="81">
        <v>31.915157159544538</v>
      </c>
      <c r="P301" s="81">
        <v>48.440450305756066</v>
      </c>
      <c r="Q301" s="81">
        <v>2.8965398051360927</v>
      </c>
      <c r="R301" s="81">
        <v>39.622879597951922</v>
      </c>
      <c r="S301" s="81">
        <v>5.6573061901800008</v>
      </c>
      <c r="T301" s="82"/>
      <c r="U301" s="81">
        <v>709457</v>
      </c>
      <c r="V301" s="81">
        <v>1413</v>
      </c>
      <c r="W301" s="81">
        <v>506</v>
      </c>
      <c r="X301" s="81">
        <v>12841</v>
      </c>
      <c r="Y301" s="81">
        <v>20459</v>
      </c>
      <c r="Z301" s="81">
        <v>16561</v>
      </c>
      <c r="AA301" s="81">
        <v>9789</v>
      </c>
      <c r="AB301" s="81">
        <v>41274</v>
      </c>
      <c r="AC301" s="81">
        <v>6907843</v>
      </c>
      <c r="AD301" s="81">
        <v>5.6573061901800008</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3.82</v>
      </c>
      <c r="BL301" s="81">
        <v>0</v>
      </c>
      <c r="BM301" s="82"/>
      <c r="BN301" s="81">
        <v>0</v>
      </c>
      <c r="BO301" s="81">
        <v>0</v>
      </c>
      <c r="BP301" s="81">
        <v>0</v>
      </c>
      <c r="BQ301" s="81">
        <v>0</v>
      </c>
      <c r="BR301" s="81">
        <v>1</v>
      </c>
      <c r="BS301" s="81">
        <v>0</v>
      </c>
      <c r="BT301"/>
      <c r="BU301" s="80">
        <v>3.82</v>
      </c>
      <c r="BV301" s="80">
        <v>0</v>
      </c>
      <c r="BW301" s="80">
        <v>0</v>
      </c>
      <c r="BX301" s="80">
        <v>0</v>
      </c>
      <c r="BY301" s="80">
        <v>0</v>
      </c>
      <c r="BZ301" s="80">
        <v>0</v>
      </c>
      <c r="CA301" s="80">
        <v>0</v>
      </c>
      <c r="CB301" s="80">
        <v>0</v>
      </c>
      <c r="CC301" s="80">
        <v>0</v>
      </c>
    </row>
    <row r="302" spans="1:81">
      <c r="A302" s="80" t="s">
        <v>2184</v>
      </c>
      <c r="B302" s="80">
        <v>145</v>
      </c>
      <c r="C302" s="80">
        <v>9</v>
      </c>
      <c r="D302" s="80">
        <v>9</v>
      </c>
      <c r="E302" s="80">
        <v>2012</v>
      </c>
      <c r="F302" s="80" t="s">
        <v>88</v>
      </c>
      <c r="G302" s="80" t="s">
        <v>2175</v>
      </c>
      <c r="H302" s="80" t="s">
        <v>2176</v>
      </c>
      <c r="I302" s="177"/>
      <c r="J302" s="81">
        <v>4.8370312284742223</v>
      </c>
      <c r="K302" s="81">
        <v>3.7431378403855859</v>
      </c>
      <c r="L302" s="81">
        <v>34.826793748002238</v>
      </c>
      <c r="M302" s="81">
        <v>66.311082854454</v>
      </c>
      <c r="N302" s="81">
        <v>76.711528092735705</v>
      </c>
      <c r="O302" s="81">
        <v>32.126705576843968</v>
      </c>
      <c r="P302" s="81">
        <v>47.914823706656613</v>
      </c>
      <c r="Q302" s="81">
        <v>3.0896834743248842</v>
      </c>
      <c r="R302" s="81">
        <v>37.086007647290145</v>
      </c>
      <c r="S302" s="81">
        <v>5.2736991802599995</v>
      </c>
      <c r="T302" s="82"/>
      <c r="U302" s="81">
        <v>663350</v>
      </c>
      <c r="V302" s="81">
        <v>1413</v>
      </c>
      <c r="W302" s="81">
        <v>506</v>
      </c>
      <c r="X302" s="81">
        <v>12841</v>
      </c>
      <c r="Y302" s="81">
        <v>20427</v>
      </c>
      <c r="Z302" s="81">
        <v>16803</v>
      </c>
      <c r="AA302" s="81">
        <v>9628</v>
      </c>
      <c r="AB302" s="81">
        <v>40522</v>
      </c>
      <c r="AC302" s="81">
        <v>6298102</v>
      </c>
      <c r="AD302" s="81">
        <v>5.2736991802599995</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0</v>
      </c>
      <c r="BJ302" s="81">
        <v>0.871</v>
      </c>
      <c r="BK302" s="81">
        <v>4.327</v>
      </c>
      <c r="BL302" s="81">
        <v>0</v>
      </c>
      <c r="BM302" s="82"/>
      <c r="BN302" s="81">
        <v>0</v>
      </c>
      <c r="BO302" s="81">
        <v>0</v>
      </c>
      <c r="BP302" s="81">
        <v>0</v>
      </c>
      <c r="BQ302" s="81">
        <v>1</v>
      </c>
      <c r="BR302" s="81">
        <v>1</v>
      </c>
      <c r="BS302" s="81">
        <v>0</v>
      </c>
      <c r="BT302"/>
      <c r="BU302" s="80">
        <v>5.1980000000000004</v>
      </c>
      <c r="BV302" s="80">
        <v>0</v>
      </c>
      <c r="BW302" s="80">
        <v>0</v>
      </c>
      <c r="BX302" s="80">
        <v>0</v>
      </c>
      <c r="BY302" s="80">
        <v>0</v>
      </c>
      <c r="BZ302" s="80">
        <v>0</v>
      </c>
      <c r="CA302" s="80">
        <v>0</v>
      </c>
      <c r="CB302" s="80">
        <v>0</v>
      </c>
      <c r="CC302" s="80">
        <v>0</v>
      </c>
    </row>
    <row r="303" spans="1:81">
      <c r="A303" s="80" t="s">
        <v>2185</v>
      </c>
      <c r="B303" s="80">
        <v>146</v>
      </c>
      <c r="C303" s="80">
        <v>10</v>
      </c>
      <c r="D303" s="80">
        <v>9</v>
      </c>
      <c r="E303" s="80">
        <v>2013</v>
      </c>
      <c r="F303" s="80" t="s">
        <v>89</v>
      </c>
      <c r="G303" s="80" t="s">
        <v>2175</v>
      </c>
      <c r="H303" s="80" t="s">
        <v>2176</v>
      </c>
      <c r="I303" s="177"/>
      <c r="J303" s="81">
        <v>6.04982291763117</v>
      </c>
      <c r="K303" s="81">
        <v>3.5354113548307948</v>
      </c>
      <c r="L303" s="81">
        <v>35.340317527981831</v>
      </c>
      <c r="M303" s="81">
        <v>67.16310448903856</v>
      </c>
      <c r="N303" s="81">
        <v>74.539761059762796</v>
      </c>
      <c r="O303" s="81">
        <v>31.143455569367713</v>
      </c>
      <c r="P303" s="81">
        <v>47.635788149295145</v>
      </c>
      <c r="Q303" s="81">
        <v>3.1248043304074646</v>
      </c>
      <c r="R303" s="81">
        <v>35.4748374266102</v>
      </c>
      <c r="S303" s="81">
        <v>3.6178450720099997</v>
      </c>
      <c r="T303" s="82"/>
      <c r="U303" s="81">
        <v>617001</v>
      </c>
      <c r="V303" s="81">
        <v>1413</v>
      </c>
      <c r="W303" s="81">
        <v>506</v>
      </c>
      <c r="X303" s="81">
        <v>12841</v>
      </c>
      <c r="Y303" s="81">
        <v>20489</v>
      </c>
      <c r="Z303" s="81">
        <v>17016</v>
      </c>
      <c r="AA303" s="81">
        <v>9536</v>
      </c>
      <c r="AB303" s="81">
        <v>40395</v>
      </c>
      <c r="AC303" s="81">
        <v>5880728</v>
      </c>
      <c r="AD303" s="81">
        <v>3.6178450720099997</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0</v>
      </c>
      <c r="BJ303" s="81">
        <v>0.47</v>
      </c>
      <c r="BK303" s="81">
        <v>4.875</v>
      </c>
      <c r="BL303" s="81">
        <v>0</v>
      </c>
      <c r="BM303" s="82"/>
      <c r="BN303" s="81">
        <v>0</v>
      </c>
      <c r="BO303" s="81">
        <v>0</v>
      </c>
      <c r="BP303" s="81">
        <v>0</v>
      </c>
      <c r="BQ303" s="81">
        <v>1</v>
      </c>
      <c r="BR303" s="81">
        <v>1</v>
      </c>
      <c r="BS303" s="81">
        <v>0</v>
      </c>
      <c r="BT303"/>
      <c r="BU303" s="80">
        <v>5.3449999999999998</v>
      </c>
      <c r="BV303" s="80">
        <v>0</v>
      </c>
      <c r="BW303" s="80">
        <v>0</v>
      </c>
      <c r="BX303" s="80">
        <v>0</v>
      </c>
      <c r="BY303" s="80">
        <v>0</v>
      </c>
      <c r="BZ303" s="80">
        <v>0</v>
      </c>
      <c r="CA303" s="80">
        <v>0</v>
      </c>
      <c r="CB303" s="80">
        <v>0</v>
      </c>
      <c r="CC303" s="80">
        <v>0</v>
      </c>
    </row>
    <row r="304" spans="1:81">
      <c r="A304" s="80" t="s">
        <v>2186</v>
      </c>
      <c r="B304" s="80">
        <v>147</v>
      </c>
      <c r="C304" s="80">
        <v>11</v>
      </c>
      <c r="D304" s="80">
        <v>9</v>
      </c>
      <c r="E304" s="80">
        <v>2014</v>
      </c>
      <c r="F304" s="80" t="s">
        <v>90</v>
      </c>
      <c r="G304" s="80" t="s">
        <v>2175</v>
      </c>
      <c r="H304" s="80" t="s">
        <v>2176</v>
      </c>
      <c r="I304" s="177"/>
      <c r="J304" s="81">
        <v>5.4470449908623229</v>
      </c>
      <c r="K304" s="81">
        <v>3.8724578573650326</v>
      </c>
      <c r="L304" s="81">
        <v>38.418466378081533</v>
      </c>
      <c r="M304" s="81">
        <v>65.408081715501297</v>
      </c>
      <c r="N304" s="81">
        <v>68.738135709924009</v>
      </c>
      <c r="O304" s="81">
        <v>29.954048317879558</v>
      </c>
      <c r="P304" s="81">
        <v>47.421582186195515</v>
      </c>
      <c r="Q304" s="81">
        <v>2.9401429915546693</v>
      </c>
      <c r="R304" s="81">
        <v>36.880366850643313</v>
      </c>
      <c r="S304" s="81">
        <v>5.7660921400599987</v>
      </c>
      <c r="T304" s="82"/>
      <c r="U304" s="81">
        <v>626635</v>
      </c>
      <c r="V304" s="81">
        <v>1388</v>
      </c>
      <c r="W304" s="81">
        <v>497</v>
      </c>
      <c r="X304" s="81">
        <v>12587</v>
      </c>
      <c r="Y304" s="81">
        <v>20324</v>
      </c>
      <c r="Z304" s="81">
        <v>17237</v>
      </c>
      <c r="AA304" s="81">
        <v>9444</v>
      </c>
      <c r="AB304" s="81">
        <v>39614</v>
      </c>
      <c r="AC304" s="81">
        <v>6132949</v>
      </c>
      <c r="AD304" s="81">
        <v>5.7660921400599987</v>
      </c>
      <c r="AE304" s="82"/>
      <c r="AF304" s="81">
        <v>7615740.7966132322</v>
      </c>
      <c r="AG304" s="81">
        <v>2891174.5921622529</v>
      </c>
      <c r="AH304" s="81">
        <v>5150635.1079940395</v>
      </c>
      <c r="AI304" s="81">
        <v>79145408.264490798</v>
      </c>
      <c r="AJ304" s="81">
        <v>95372276.324475661</v>
      </c>
      <c r="AK304" s="81">
        <v>0</v>
      </c>
      <c r="AL304" s="81">
        <v>0</v>
      </c>
      <c r="AM304" s="81">
        <v>5438410.2394822761</v>
      </c>
      <c r="AN304" s="81">
        <v>0</v>
      </c>
      <c r="AO304" s="81">
        <v>0</v>
      </c>
      <c r="AP304" s="82"/>
      <c r="AQ304" s="81">
        <v>566</v>
      </c>
      <c r="AR304" s="81">
        <v>414</v>
      </c>
      <c r="AS304" s="81">
        <v>4</v>
      </c>
      <c r="AT304" s="81">
        <v>0</v>
      </c>
      <c r="AU304" s="81">
        <v>0</v>
      </c>
      <c r="AV304" s="81">
        <v>0</v>
      </c>
      <c r="AW304" s="81" t="s">
        <v>564</v>
      </c>
      <c r="AX304" s="82"/>
      <c r="AY304" s="81">
        <v>2791.7139999999999</v>
      </c>
      <c r="AZ304" s="81">
        <v>18884.2</v>
      </c>
      <c r="BA304" s="81">
        <v>16400</v>
      </c>
      <c r="BB304" s="81">
        <v>0</v>
      </c>
      <c r="BC304" s="81">
        <v>0</v>
      </c>
      <c r="BD304" s="81">
        <v>0</v>
      </c>
      <c r="BE304" s="81" t="s">
        <v>564</v>
      </c>
      <c r="BF304" s="82"/>
      <c r="BG304" s="81">
        <v>0</v>
      </c>
      <c r="BH304" s="81">
        <v>0</v>
      </c>
      <c r="BI304" s="81">
        <v>0</v>
      </c>
      <c r="BJ304" s="81">
        <v>0.24</v>
      </c>
      <c r="BK304" s="81">
        <v>5.093</v>
      </c>
      <c r="BL304" s="81">
        <v>0</v>
      </c>
      <c r="BM304" s="82"/>
      <c r="BN304" s="81">
        <v>0</v>
      </c>
      <c r="BO304" s="81">
        <v>0</v>
      </c>
      <c r="BP304" s="81">
        <v>0</v>
      </c>
      <c r="BQ304" s="81">
        <v>1</v>
      </c>
      <c r="BR304" s="81">
        <v>1</v>
      </c>
      <c r="BS304" s="81">
        <v>0</v>
      </c>
      <c r="BT304"/>
      <c r="BU304" s="80">
        <v>5.3330000000000002</v>
      </c>
      <c r="BV304" s="80">
        <v>0</v>
      </c>
      <c r="BW304" s="80">
        <v>0</v>
      </c>
      <c r="BX304" s="80">
        <v>0</v>
      </c>
      <c r="BY304" s="80">
        <v>0</v>
      </c>
      <c r="BZ304" s="80">
        <v>0</v>
      </c>
      <c r="CA304" s="80">
        <v>0</v>
      </c>
      <c r="CB304" s="80">
        <v>0</v>
      </c>
      <c r="CC304" s="80">
        <v>0</v>
      </c>
    </row>
    <row r="305" spans="1:81">
      <c r="A305" s="80" t="s">
        <v>2187</v>
      </c>
      <c r="B305" s="80">
        <v>148</v>
      </c>
      <c r="C305" s="80">
        <v>12</v>
      </c>
      <c r="D305" s="80">
        <v>9</v>
      </c>
      <c r="E305" s="80">
        <v>2015</v>
      </c>
      <c r="F305" s="80" t="s">
        <v>91</v>
      </c>
      <c r="G305" s="80" t="s">
        <v>2175</v>
      </c>
      <c r="H305" s="80" t="s">
        <v>2176</v>
      </c>
      <c r="I305" s="177"/>
      <c r="J305" s="81">
        <v>4.4169019341373614</v>
      </c>
      <c r="K305" s="81">
        <v>3.2423502411582112</v>
      </c>
      <c r="L305" s="81">
        <v>43.672327119186669</v>
      </c>
      <c r="M305" s="81">
        <v>55.347250578646118</v>
      </c>
      <c r="N305" s="81">
        <v>59.613443283946921</v>
      </c>
      <c r="O305" s="81">
        <v>29.885072595156345</v>
      </c>
      <c r="P305" s="81">
        <v>47.081997091947144</v>
      </c>
      <c r="Q305" s="81">
        <v>2.8304453977835129</v>
      </c>
      <c r="R305" s="81">
        <v>36.854366623643649</v>
      </c>
      <c r="S305" s="81">
        <v>4.9251767168000002</v>
      </c>
      <c r="T305" s="82"/>
      <c r="U305" s="81">
        <v>644643</v>
      </c>
      <c r="V305" s="81">
        <v>1388</v>
      </c>
      <c r="W305" s="81">
        <v>497</v>
      </c>
      <c r="X305" s="81">
        <v>12587</v>
      </c>
      <c r="Y305" s="81">
        <v>20210</v>
      </c>
      <c r="Z305" s="81">
        <v>17363</v>
      </c>
      <c r="AA305" s="81">
        <v>9369</v>
      </c>
      <c r="AB305" s="81">
        <v>38956</v>
      </c>
      <c r="AC305" s="81">
        <v>6313256</v>
      </c>
      <c r="AD305" s="81">
        <v>4.9251767168000002</v>
      </c>
      <c r="AE305" s="82"/>
      <c r="AF305" s="81">
        <v>6883736.2785256039</v>
      </c>
      <c r="AG305" s="81">
        <v>2484054.9392543407</v>
      </c>
      <c r="AH305" s="81">
        <v>5428383.5353985215</v>
      </c>
      <c r="AI305" s="81">
        <v>77323205.742572784</v>
      </c>
      <c r="AJ305" s="81">
        <v>91324287.757071495</v>
      </c>
      <c r="AK305" s="81">
        <v>0</v>
      </c>
      <c r="AL305" s="81">
        <v>0</v>
      </c>
      <c r="AM305" s="81">
        <v>5338756.3857261278</v>
      </c>
      <c r="AN305" s="81">
        <v>0</v>
      </c>
      <c r="AO305" s="81">
        <v>0</v>
      </c>
      <c r="AP305" s="82"/>
      <c r="AQ305" s="81">
        <v>611</v>
      </c>
      <c r="AR305" s="81">
        <v>553</v>
      </c>
      <c r="AS305" s="81">
        <v>4</v>
      </c>
      <c r="AT305" s="81">
        <v>0</v>
      </c>
      <c r="AU305" s="81">
        <v>0</v>
      </c>
      <c r="AV305" s="81">
        <v>0</v>
      </c>
      <c r="AW305" s="81" t="s">
        <v>564</v>
      </c>
      <c r="AX305" s="82"/>
      <c r="AY305" s="81">
        <v>3158.2939999999999</v>
      </c>
      <c r="AZ305" s="81">
        <v>25006.100000000002</v>
      </c>
      <c r="BA305" s="81">
        <v>16400</v>
      </c>
      <c r="BB305" s="81">
        <v>0</v>
      </c>
      <c r="BC305" s="81">
        <v>0</v>
      </c>
      <c r="BD305" s="81">
        <v>0</v>
      </c>
      <c r="BE305" s="81" t="s">
        <v>564</v>
      </c>
      <c r="BF305" s="82"/>
      <c r="BG305" s="81">
        <v>0</v>
      </c>
      <c r="BH305" s="81">
        <v>0</v>
      </c>
      <c r="BI305" s="81">
        <v>0</v>
      </c>
      <c r="BJ305" s="81">
        <v>0</v>
      </c>
      <c r="BK305" s="81">
        <v>4.8490000000000002</v>
      </c>
      <c r="BL305" s="81">
        <v>0</v>
      </c>
      <c r="BM305" s="82"/>
      <c r="BN305" s="81">
        <v>0</v>
      </c>
      <c r="BO305" s="81">
        <v>0</v>
      </c>
      <c r="BP305" s="81">
        <v>0</v>
      </c>
      <c r="BQ305" s="81">
        <v>0</v>
      </c>
      <c r="BR305" s="81">
        <v>1</v>
      </c>
      <c r="BS305" s="81">
        <v>0</v>
      </c>
      <c r="BT305"/>
      <c r="BU305" s="80">
        <v>4.8490000000000002</v>
      </c>
      <c r="BV305" s="80">
        <v>0</v>
      </c>
      <c r="BW305" s="80">
        <v>0</v>
      </c>
      <c r="BX305" s="80">
        <v>0</v>
      </c>
      <c r="BY305" s="80">
        <v>0</v>
      </c>
      <c r="BZ305" s="80">
        <v>0</v>
      </c>
      <c r="CA305" s="80">
        <v>0</v>
      </c>
      <c r="CB305" s="80">
        <v>0</v>
      </c>
      <c r="CC305" s="80">
        <v>0</v>
      </c>
    </row>
    <row r="306" spans="1:81">
      <c r="A306" s="80" t="s">
        <v>2188</v>
      </c>
      <c r="B306" s="80">
        <v>149</v>
      </c>
      <c r="C306" s="80">
        <v>13</v>
      </c>
      <c r="D306" s="80">
        <v>9</v>
      </c>
      <c r="E306" s="80">
        <v>2016</v>
      </c>
      <c r="F306" s="80" t="s">
        <v>92</v>
      </c>
      <c r="G306" s="80" t="s">
        <v>2175</v>
      </c>
      <c r="H306" s="80" t="s">
        <v>2176</v>
      </c>
      <c r="I306" s="177"/>
      <c r="J306" s="81">
        <v>3.8001104699316413</v>
      </c>
      <c r="K306" s="81">
        <v>3.2635146675617221</v>
      </c>
      <c r="L306" s="81">
        <v>41.636784484917357</v>
      </c>
      <c r="M306" s="81">
        <v>46.124362774622924</v>
      </c>
      <c r="N306" s="81">
        <v>54.462355581123653</v>
      </c>
      <c r="O306" s="81">
        <v>29.629283183683786</v>
      </c>
      <c r="P306" s="81">
        <v>46.225880480653679</v>
      </c>
      <c r="Q306" s="81">
        <v>2.704994770621469</v>
      </c>
      <c r="R306" s="81">
        <v>35.694492420139561</v>
      </c>
      <c r="S306" s="81">
        <v>4.3845952505200003</v>
      </c>
      <c r="T306" s="82"/>
      <c r="U306" s="81">
        <v>622561</v>
      </c>
      <c r="V306" s="81">
        <v>1388</v>
      </c>
      <c r="W306" s="81">
        <v>497</v>
      </c>
      <c r="X306" s="81">
        <v>12587</v>
      </c>
      <c r="Y306" s="81">
        <v>20113</v>
      </c>
      <c r="Z306" s="81">
        <v>17426</v>
      </c>
      <c r="AA306" s="81">
        <v>9514</v>
      </c>
      <c r="AB306" s="81">
        <v>38297</v>
      </c>
      <c r="AC306" s="81">
        <v>6096267.947335897</v>
      </c>
      <c r="AD306" s="81">
        <v>4.3845952505200003</v>
      </c>
      <c r="AE306" s="82"/>
      <c r="AF306" s="81">
        <v>6448691.135959059</v>
      </c>
      <c r="AG306" s="81">
        <v>2432513.2718040999</v>
      </c>
      <c r="AH306" s="81">
        <v>4815490.576797598</v>
      </c>
      <c r="AI306" s="81">
        <v>72890572.68975842</v>
      </c>
      <c r="AJ306" s="81">
        <v>84359713.088779926</v>
      </c>
      <c r="AK306" s="81">
        <v>0</v>
      </c>
      <c r="AL306" s="81">
        <v>0</v>
      </c>
      <c r="AM306" s="81">
        <v>5252520.7255210252</v>
      </c>
      <c r="AN306" s="81">
        <v>0</v>
      </c>
      <c r="AO306" s="81">
        <v>0</v>
      </c>
      <c r="AP306" s="82"/>
      <c r="AQ306" s="81">
        <v>663</v>
      </c>
      <c r="AR306" s="81">
        <v>616</v>
      </c>
      <c r="AS306" s="81">
        <v>12</v>
      </c>
      <c r="AT306" s="81">
        <v>0</v>
      </c>
      <c r="AU306" s="81">
        <v>0</v>
      </c>
      <c r="AV306" s="81">
        <v>0</v>
      </c>
      <c r="AW306" s="81" t="s">
        <v>564</v>
      </c>
      <c r="AX306" s="82"/>
      <c r="AY306" s="81">
        <v>3573.2939999999999</v>
      </c>
      <c r="AZ306" s="81">
        <v>32009.5</v>
      </c>
      <c r="BA306" s="81">
        <v>18127.2</v>
      </c>
      <c r="BB306" s="81">
        <v>0</v>
      </c>
      <c r="BC306" s="81">
        <v>0</v>
      </c>
      <c r="BD306" s="81">
        <v>0</v>
      </c>
      <c r="BE306" s="81" t="s">
        <v>564</v>
      </c>
      <c r="BF306" s="82"/>
      <c r="BG306" s="81">
        <v>0</v>
      </c>
      <c r="BH306" s="81">
        <v>0</v>
      </c>
      <c r="BI306" s="81">
        <v>0</v>
      </c>
      <c r="BJ306" s="81">
        <v>0</v>
      </c>
      <c r="BK306" s="81">
        <v>4.359</v>
      </c>
      <c r="BL306" s="81">
        <v>0</v>
      </c>
      <c r="BM306" s="82"/>
      <c r="BN306" s="81">
        <v>0</v>
      </c>
      <c r="BO306" s="81">
        <v>0</v>
      </c>
      <c r="BP306" s="81">
        <v>0</v>
      </c>
      <c r="BQ306" s="81">
        <v>0</v>
      </c>
      <c r="BR306" s="81">
        <v>1</v>
      </c>
      <c r="BS306" s="81">
        <v>0</v>
      </c>
      <c r="BT306"/>
      <c r="BU306" s="80">
        <v>4.359</v>
      </c>
      <c r="BV306" s="80">
        <v>0</v>
      </c>
      <c r="BW306" s="80">
        <v>0</v>
      </c>
      <c r="BX306" s="80">
        <v>0</v>
      </c>
      <c r="BY306" s="80">
        <v>0</v>
      </c>
      <c r="BZ306" s="80">
        <v>0</v>
      </c>
      <c r="CA306" s="80">
        <v>0</v>
      </c>
      <c r="CB306" s="80">
        <v>0</v>
      </c>
      <c r="CC306" s="80">
        <v>0</v>
      </c>
    </row>
    <row r="307" spans="1:81">
      <c r="A307" s="80" t="s">
        <v>2189</v>
      </c>
      <c r="B307" s="80">
        <v>150</v>
      </c>
      <c r="C307" s="80">
        <v>14</v>
      </c>
      <c r="D307" s="80">
        <v>9</v>
      </c>
      <c r="E307" s="80">
        <v>2017</v>
      </c>
      <c r="F307" s="80" t="s">
        <v>71</v>
      </c>
      <c r="G307" s="80" t="s">
        <v>2175</v>
      </c>
      <c r="H307" s="80" t="s">
        <v>2176</v>
      </c>
      <c r="I307" s="177"/>
      <c r="J307" s="81">
        <v>2.9479022687594734</v>
      </c>
      <c r="K307" s="81">
        <v>3.1267812328647082</v>
      </c>
      <c r="L307" s="81">
        <v>36.143530795052165</v>
      </c>
      <c r="M307" s="81">
        <v>44.289448491972877</v>
      </c>
      <c r="N307" s="81">
        <v>54.649180146922575</v>
      </c>
      <c r="O307" s="81">
        <v>29.339819332179729</v>
      </c>
      <c r="P307" s="81">
        <v>45.643379414538401</v>
      </c>
      <c r="Q307" s="81">
        <v>2.5749348392274536</v>
      </c>
      <c r="R307" s="81">
        <v>35.267192908866171</v>
      </c>
      <c r="S307" s="81">
        <v>4.2610347450999999</v>
      </c>
      <c r="T307" s="82"/>
      <c r="U307" s="81">
        <v>581111</v>
      </c>
      <c r="V307" s="81">
        <v>1388</v>
      </c>
      <c r="W307" s="81">
        <v>497</v>
      </c>
      <c r="X307" s="81">
        <v>12587</v>
      </c>
      <c r="Y307" s="81">
        <v>20024</v>
      </c>
      <c r="Z307" s="81">
        <v>17542</v>
      </c>
      <c r="AA307" s="81">
        <v>9454</v>
      </c>
      <c r="AB307" s="81">
        <v>37700</v>
      </c>
      <c r="AC307" s="81">
        <v>6142803.9999999981</v>
      </c>
      <c r="AD307" s="81">
        <v>4.2610347450999999</v>
      </c>
      <c r="AE307" s="82"/>
      <c r="AF307" s="81">
        <v>5352259.2155236788</v>
      </c>
      <c r="AG307" s="81">
        <v>2393491.5634237421</v>
      </c>
      <c r="AH307" s="81">
        <v>5657388.166617156</v>
      </c>
      <c r="AI307" s="81">
        <v>73331773.388340935</v>
      </c>
      <c r="AJ307" s="81">
        <v>94791326.071578115</v>
      </c>
      <c r="AK307" s="81">
        <v>0</v>
      </c>
      <c r="AL307" s="81">
        <v>0</v>
      </c>
      <c r="AM307" s="81">
        <v>5178731.458013677</v>
      </c>
      <c r="AN307" s="81">
        <v>0</v>
      </c>
      <c r="AO307" s="81">
        <v>0</v>
      </c>
      <c r="AP307" s="82"/>
      <c r="AQ307" s="81">
        <v>680</v>
      </c>
      <c r="AR307" s="81">
        <v>683</v>
      </c>
      <c r="AS307" s="81">
        <v>20</v>
      </c>
      <c r="AT307" s="81">
        <v>0</v>
      </c>
      <c r="AU307" s="81">
        <v>0</v>
      </c>
      <c r="AV307" s="81">
        <v>0</v>
      </c>
      <c r="AW307" s="81" t="s">
        <v>564</v>
      </c>
      <c r="AX307" s="82"/>
      <c r="AY307" s="81">
        <v>3701.694</v>
      </c>
      <c r="AZ307" s="81">
        <v>41987.900000000023</v>
      </c>
      <c r="BA307" s="81">
        <v>18283.599999999999</v>
      </c>
      <c r="BB307" s="81">
        <v>0</v>
      </c>
      <c r="BC307" s="81">
        <v>0</v>
      </c>
      <c r="BD307" s="81">
        <v>0</v>
      </c>
      <c r="BE307" s="81" t="s">
        <v>564</v>
      </c>
      <c r="BF307" s="82"/>
      <c r="BG307" s="81">
        <v>0</v>
      </c>
      <c r="BH307" s="81">
        <v>0</v>
      </c>
      <c r="BI307" s="81">
        <v>0</v>
      </c>
      <c r="BJ307" s="81">
        <v>0</v>
      </c>
      <c r="BK307" s="81">
        <v>4.1040000000000001</v>
      </c>
      <c r="BL307" s="81">
        <v>0</v>
      </c>
      <c r="BM307" s="82"/>
      <c r="BN307" s="81">
        <v>0</v>
      </c>
      <c r="BO307" s="81">
        <v>0</v>
      </c>
      <c r="BP307" s="81">
        <v>0</v>
      </c>
      <c r="BQ307" s="81">
        <v>0</v>
      </c>
      <c r="BR307" s="81">
        <v>1</v>
      </c>
      <c r="BS307" s="81">
        <v>0</v>
      </c>
      <c r="BT307"/>
      <c r="BU307" s="80">
        <v>4.1040000000000001</v>
      </c>
      <c r="BV307" s="80">
        <v>0</v>
      </c>
      <c r="BW307" s="80">
        <v>0</v>
      </c>
      <c r="BX307" s="80">
        <v>0</v>
      </c>
      <c r="BY307" s="80">
        <v>0</v>
      </c>
      <c r="BZ307" s="80">
        <v>0</v>
      </c>
      <c r="CA307" s="80">
        <v>0</v>
      </c>
      <c r="CB307" s="80">
        <v>0</v>
      </c>
      <c r="CC307" s="80">
        <v>0</v>
      </c>
    </row>
    <row r="308" spans="1:81">
      <c r="A308" s="80" t="s">
        <v>2190</v>
      </c>
      <c r="B308" s="80">
        <v>151</v>
      </c>
      <c r="C308" s="80">
        <v>15</v>
      </c>
      <c r="D308" s="80">
        <v>9</v>
      </c>
      <c r="E308" s="80">
        <v>2018</v>
      </c>
      <c r="F308" s="80" t="s">
        <v>93</v>
      </c>
      <c r="G308" s="80" t="s">
        <v>2175</v>
      </c>
      <c r="H308" s="80" t="s">
        <v>2176</v>
      </c>
      <c r="I308" s="177"/>
      <c r="J308" s="81">
        <v>2.0401850738507017</v>
      </c>
      <c r="K308" s="81">
        <v>2.7419850704454056</v>
      </c>
      <c r="L308" s="81">
        <v>32.592320053667684</v>
      </c>
      <c r="M308" s="81">
        <v>40.028314752347718</v>
      </c>
      <c r="N308" s="81">
        <v>40.675581730488211</v>
      </c>
      <c r="O308" s="81">
        <v>28.768894677614924</v>
      </c>
      <c r="P308" s="81">
        <v>45.102996449043928</v>
      </c>
      <c r="Q308" s="81">
        <v>2.3508748091876348</v>
      </c>
      <c r="R308" s="81">
        <v>35.836060766755239</v>
      </c>
      <c r="S308" s="81">
        <v>7.6850103102049996</v>
      </c>
      <c r="T308" s="82"/>
      <c r="U308" s="81">
        <v>546212</v>
      </c>
      <c r="V308" s="81">
        <v>1388</v>
      </c>
      <c r="W308" s="81">
        <v>497</v>
      </c>
      <c r="X308" s="81">
        <v>12587</v>
      </c>
      <c r="Y308" s="81">
        <v>19888</v>
      </c>
      <c r="Z308" s="81">
        <v>17530</v>
      </c>
      <c r="AA308" s="81">
        <v>9436</v>
      </c>
      <c r="AB308" s="81">
        <v>37092</v>
      </c>
      <c r="AC308" s="81">
        <v>6217425.9999999991</v>
      </c>
      <c r="AD308" s="81">
        <v>7.6850103102049996</v>
      </c>
      <c r="AE308" s="82"/>
      <c r="AF308" s="81">
        <v>4571126.0326019293</v>
      </c>
      <c r="AG308" s="81">
        <v>2136935.8074609041</v>
      </c>
      <c r="AH308" s="81">
        <v>4898656.1040905258</v>
      </c>
      <c r="AI308" s="81">
        <v>76297851.875271127</v>
      </c>
      <c r="AJ308" s="81">
        <v>90849722.029434308</v>
      </c>
      <c r="AK308" s="81">
        <v>0</v>
      </c>
      <c r="AL308" s="81">
        <v>0</v>
      </c>
      <c r="AM308" s="81">
        <v>5105754.9985164804</v>
      </c>
      <c r="AN308" s="81">
        <v>0</v>
      </c>
      <c r="AO308" s="81">
        <v>0</v>
      </c>
      <c r="AP308" s="82"/>
      <c r="AQ308" s="81">
        <v>717</v>
      </c>
      <c r="AR308" s="81">
        <v>721</v>
      </c>
      <c r="AS308" s="81">
        <v>22</v>
      </c>
      <c r="AT308" s="81">
        <v>0</v>
      </c>
      <c r="AU308" s="81">
        <v>0</v>
      </c>
      <c r="AV308" s="81">
        <v>0</v>
      </c>
      <c r="AW308" s="81" t="s">
        <v>564</v>
      </c>
      <c r="AX308" s="82"/>
      <c r="AY308" s="81">
        <v>4012.674</v>
      </c>
      <c r="AZ308" s="81">
        <v>43535.199999999997</v>
      </c>
      <c r="BA308" s="81">
        <v>18323</v>
      </c>
      <c r="BB308" s="81">
        <v>0</v>
      </c>
      <c r="BC308" s="81">
        <v>0</v>
      </c>
      <c r="BD308" s="81">
        <v>0</v>
      </c>
      <c r="BE308" s="81" t="s">
        <v>564</v>
      </c>
      <c r="BF308" s="82"/>
      <c r="BG308" s="81">
        <v>0</v>
      </c>
      <c r="BH308" s="81">
        <v>0</v>
      </c>
      <c r="BI308" s="81">
        <v>0</v>
      </c>
      <c r="BJ308" s="81">
        <v>0</v>
      </c>
      <c r="BK308" s="81">
        <v>3.96</v>
      </c>
      <c r="BL308" s="81">
        <v>0</v>
      </c>
      <c r="BM308" s="82"/>
      <c r="BN308" s="81">
        <v>0</v>
      </c>
      <c r="BO308" s="81">
        <v>0</v>
      </c>
      <c r="BP308" s="81">
        <v>0</v>
      </c>
      <c r="BQ308" s="81">
        <v>0</v>
      </c>
      <c r="BR308" s="81">
        <v>1</v>
      </c>
      <c r="BS308" s="81">
        <v>0</v>
      </c>
      <c r="BT308"/>
      <c r="BU308" s="80">
        <v>3.96</v>
      </c>
      <c r="BV308" s="80">
        <v>0</v>
      </c>
      <c r="BW308" s="80">
        <v>0</v>
      </c>
      <c r="BX308" s="80">
        <v>0</v>
      </c>
      <c r="BY308" s="80">
        <v>0</v>
      </c>
      <c r="BZ308" s="80">
        <v>0</v>
      </c>
      <c r="CA308" s="80">
        <v>0</v>
      </c>
      <c r="CB308" s="80">
        <v>0</v>
      </c>
      <c r="CC308" s="80">
        <v>0</v>
      </c>
    </row>
    <row r="309" spans="1:81">
      <c r="A309" s="80" t="s">
        <v>2191</v>
      </c>
      <c r="B309" s="80">
        <v>152</v>
      </c>
      <c r="C309" s="80">
        <v>16</v>
      </c>
      <c r="D309" s="80">
        <v>9</v>
      </c>
      <c r="E309" s="80">
        <v>2019</v>
      </c>
      <c r="F309" s="80" t="s">
        <v>73</v>
      </c>
      <c r="G309" s="80" t="s">
        <v>2175</v>
      </c>
      <c r="H309" s="80" t="s">
        <v>2176</v>
      </c>
      <c r="I309" s="177"/>
      <c r="J309" s="81">
        <v>2.4215399066594112</v>
      </c>
      <c r="K309" s="81">
        <v>2.5709385162259073</v>
      </c>
      <c r="L309" s="81">
        <v>33.177411212941834</v>
      </c>
      <c r="M309" s="81">
        <v>40.830181577294333</v>
      </c>
      <c r="N309" s="81">
        <v>43.345328795817629</v>
      </c>
      <c r="O309" s="81">
        <v>28.311597488474188</v>
      </c>
      <c r="P309" s="81">
        <v>44.123548333252927</v>
      </c>
      <c r="Q309" s="81">
        <v>2.2649594252527367</v>
      </c>
      <c r="R309" s="81">
        <v>36.64302219733915</v>
      </c>
      <c r="S309" s="81">
        <v>5.2844869976800002</v>
      </c>
      <c r="T309" s="82"/>
      <c r="U309" s="81">
        <v>541626</v>
      </c>
      <c r="V309" s="81">
        <v>1388</v>
      </c>
      <c r="W309" s="81">
        <v>497</v>
      </c>
      <c r="X309" s="81">
        <v>12587</v>
      </c>
      <c r="Y309" s="81">
        <v>19822</v>
      </c>
      <c r="Z309" s="81">
        <v>17725</v>
      </c>
      <c r="AA309" s="81">
        <v>9162</v>
      </c>
      <c r="AB309" s="81">
        <v>36704</v>
      </c>
      <c r="AC309" s="81">
        <v>6461558</v>
      </c>
      <c r="AD309" s="81">
        <v>5.2844869976800002</v>
      </c>
      <c r="AE309" s="82"/>
      <c r="AF309" s="81">
        <v>5362938.6223328998</v>
      </c>
      <c r="AG309" s="81">
        <v>2067550.909155417</v>
      </c>
      <c r="AH309" s="81">
        <v>5844764.4993026312</v>
      </c>
      <c r="AI309" s="81">
        <v>72146380.073942259</v>
      </c>
      <c r="AJ309" s="81">
        <v>90979203.02105172</v>
      </c>
      <c r="AK309" s="81">
        <v>0</v>
      </c>
      <c r="AL309" s="81">
        <v>0</v>
      </c>
      <c r="AM309" s="81">
        <v>4998808.492435934</v>
      </c>
      <c r="AN309" s="81">
        <v>0</v>
      </c>
      <c r="AO309" s="81">
        <v>0</v>
      </c>
      <c r="AP309" s="82"/>
      <c r="AQ309" s="81">
        <v>770</v>
      </c>
      <c r="AR309" s="81">
        <v>763</v>
      </c>
      <c r="AS309" s="81">
        <v>23</v>
      </c>
      <c r="AT309" s="81">
        <v>0</v>
      </c>
      <c r="AU309" s="81">
        <v>0</v>
      </c>
      <c r="AV309" s="81">
        <v>0</v>
      </c>
      <c r="AW309" s="81" t="s">
        <v>564</v>
      </c>
      <c r="AX309" s="82"/>
      <c r="AY309" s="81">
        <v>4466.2940000000026</v>
      </c>
      <c r="AZ309" s="81">
        <v>45520.900000000031</v>
      </c>
      <c r="BA309" s="81">
        <v>18342.2</v>
      </c>
      <c r="BB309" s="81">
        <v>0</v>
      </c>
      <c r="BC309" s="81">
        <v>0</v>
      </c>
      <c r="BD309" s="81">
        <v>0</v>
      </c>
      <c r="BE309" s="81" t="s">
        <v>564</v>
      </c>
      <c r="BF309" s="82"/>
      <c r="BG309" s="81">
        <v>0</v>
      </c>
      <c r="BH309" s="81">
        <v>0</v>
      </c>
      <c r="BI309" s="81">
        <v>0</v>
      </c>
      <c r="BJ309" s="81">
        <v>0</v>
      </c>
      <c r="BK309" s="81">
        <v>1.869</v>
      </c>
      <c r="BL309" s="81">
        <v>0</v>
      </c>
      <c r="BM309" s="82"/>
      <c r="BN309" s="81">
        <v>0</v>
      </c>
      <c r="BO309" s="81">
        <v>0</v>
      </c>
      <c r="BP309" s="81">
        <v>0</v>
      </c>
      <c r="BQ309" s="81">
        <v>0</v>
      </c>
      <c r="BR309" s="81">
        <v>1</v>
      </c>
      <c r="BS309" s="81">
        <v>0</v>
      </c>
      <c r="BT309"/>
      <c r="BU309" s="80">
        <v>1.869</v>
      </c>
      <c r="BV309" s="80">
        <v>0</v>
      </c>
      <c r="BW309" s="80">
        <v>0</v>
      </c>
      <c r="BX309" s="80">
        <v>0</v>
      </c>
      <c r="BY309" s="80">
        <v>0</v>
      </c>
      <c r="BZ309" s="80">
        <v>0</v>
      </c>
      <c r="CA309" s="80">
        <v>0</v>
      </c>
      <c r="CB309" s="80">
        <v>0</v>
      </c>
      <c r="CC309" s="80">
        <v>0</v>
      </c>
    </row>
    <row r="310" spans="1:81">
      <c r="A310" s="80" t="s">
        <v>2192</v>
      </c>
      <c r="B310" s="80">
        <v>153</v>
      </c>
      <c r="C310" s="80">
        <v>17</v>
      </c>
      <c r="D310" s="80">
        <v>9</v>
      </c>
      <c r="E310" s="80">
        <v>2020</v>
      </c>
      <c r="F310" s="80" t="s">
        <v>218</v>
      </c>
      <c r="G310" s="80" t="s">
        <v>2175</v>
      </c>
      <c r="H310" s="80" t="s">
        <v>2176</v>
      </c>
      <c r="I310" s="177"/>
      <c r="J310" s="81">
        <v>2.3267247920191858</v>
      </c>
      <c r="K310" s="81">
        <v>2.4896069934604643</v>
      </c>
      <c r="L310" s="81">
        <v>47.397880110019074</v>
      </c>
      <c r="M310" s="81">
        <v>40.43127543681846</v>
      </c>
      <c r="N310" s="81">
        <v>43.114775321960593</v>
      </c>
      <c r="O310" s="81">
        <v>24.984093070564541</v>
      </c>
      <c r="P310" s="81">
        <v>41.70620193046642</v>
      </c>
      <c r="Q310" s="81">
        <v>2.1396555511421629</v>
      </c>
      <c r="R310" s="81">
        <v>35.634500597014537</v>
      </c>
      <c r="S310" s="81">
        <v>4.0040166424700008</v>
      </c>
      <c r="T310" s="82"/>
      <c r="U310" s="81">
        <v>475376</v>
      </c>
      <c r="V310" s="81">
        <v>1199</v>
      </c>
      <c r="W310" s="81">
        <v>641</v>
      </c>
      <c r="X310" s="81">
        <v>12155</v>
      </c>
      <c r="Y310" s="81">
        <v>19796</v>
      </c>
      <c r="Z310" s="81">
        <v>17853</v>
      </c>
      <c r="AA310" s="81">
        <v>9409</v>
      </c>
      <c r="AB310" s="81">
        <v>36288</v>
      </c>
      <c r="AC310" s="81">
        <v>6316498.9999999991</v>
      </c>
      <c r="AD310" s="81">
        <v>4.0040166424700008</v>
      </c>
      <c r="AE310" s="82"/>
      <c r="AF310" s="81">
        <v>4922512.3995550657</v>
      </c>
      <c r="AG310" s="81">
        <v>1857915.8891533688</v>
      </c>
      <c r="AH310" s="81">
        <v>9562449.3507499956</v>
      </c>
      <c r="AI310" s="81">
        <v>68473953.560859859</v>
      </c>
      <c r="AJ310" s="81">
        <v>86433842.534078136</v>
      </c>
      <c r="AK310" s="81"/>
      <c r="AL310" s="81"/>
      <c r="AM310" s="81">
        <v>4735987.1680888953</v>
      </c>
      <c r="AN310" s="81"/>
      <c r="AO310" s="81"/>
      <c r="AP310" s="82"/>
      <c r="AQ310" s="81">
        <v>797</v>
      </c>
      <c r="AR310" s="81">
        <v>787</v>
      </c>
      <c r="AS310" s="81">
        <v>21</v>
      </c>
      <c r="AT310" s="81">
        <v>0</v>
      </c>
      <c r="AU310" s="81">
        <v>0</v>
      </c>
      <c r="AV310" s="81">
        <v>0</v>
      </c>
      <c r="AW310" s="81">
        <v>20</v>
      </c>
      <c r="AX310" s="82"/>
      <c r="AY310" s="81">
        <v>4698.8240000000051</v>
      </c>
      <c r="AZ310" s="81">
        <v>46610.100000000013</v>
      </c>
      <c r="BA310" s="81">
        <v>17542.2</v>
      </c>
      <c r="BB310" s="81">
        <v>0</v>
      </c>
      <c r="BC310" s="81">
        <v>0</v>
      </c>
      <c r="BD310" s="81">
        <v>0</v>
      </c>
      <c r="BE310" s="81">
        <v>15552.2</v>
      </c>
      <c r="BF310" s="82"/>
      <c r="BG310" s="81">
        <v>0</v>
      </c>
      <c r="BH310" s="81">
        <v>0</v>
      </c>
      <c r="BI310" s="81">
        <v>0</v>
      </c>
      <c r="BJ310" s="81">
        <v>0</v>
      </c>
      <c r="BK310" s="81">
        <v>0</v>
      </c>
      <c r="BL310" s="81">
        <v>0</v>
      </c>
      <c r="BM310" s="82"/>
      <c r="BN310" s="81">
        <v>0</v>
      </c>
      <c r="BO310" s="81">
        <v>0</v>
      </c>
      <c r="BP310" s="81">
        <v>0</v>
      </c>
      <c r="BQ310" s="81">
        <v>0</v>
      </c>
      <c r="BR310" s="81">
        <v>0</v>
      </c>
      <c r="BS310" s="81">
        <v>0</v>
      </c>
      <c r="BT310"/>
      <c r="BU310" s="80">
        <v>0</v>
      </c>
      <c r="BV310" s="80">
        <v>0</v>
      </c>
      <c r="BW310" s="80">
        <v>0</v>
      </c>
      <c r="BX310" s="80">
        <v>0</v>
      </c>
      <c r="BY310" s="80">
        <v>0</v>
      </c>
      <c r="BZ310" s="80">
        <v>0</v>
      </c>
      <c r="CA310" s="80">
        <v>0</v>
      </c>
      <c r="CB310" s="80">
        <v>0</v>
      </c>
      <c r="CC310" s="80">
        <v>0</v>
      </c>
    </row>
    <row r="311" spans="1:81">
      <c r="A311" s="80" t="s">
        <v>2193</v>
      </c>
      <c r="B311" s="80">
        <v>153</v>
      </c>
      <c r="C311" s="80">
        <v>18</v>
      </c>
      <c r="D311" s="80">
        <v>9</v>
      </c>
      <c r="E311" s="80">
        <v>2021</v>
      </c>
      <c r="F311" s="80" t="s">
        <v>75</v>
      </c>
      <c r="G311" s="174" t="s">
        <v>2175</v>
      </c>
      <c r="H311" s="80" t="s">
        <v>2176</v>
      </c>
      <c r="I311" s="177"/>
      <c r="J311" s="81">
        <v>3.0163584256142797</v>
      </c>
      <c r="K311" s="81">
        <v>2.5146093236350522</v>
      </c>
      <c r="L311" s="81">
        <v>43.568372508402895</v>
      </c>
      <c r="M311" s="81">
        <v>36.416431965221278</v>
      </c>
      <c r="N311" s="81">
        <v>35.909881866074393</v>
      </c>
      <c r="O311" s="81">
        <v>24.165960127182906</v>
      </c>
      <c r="P311" s="81">
        <v>42.771196889855588</v>
      </c>
      <c r="Q311" s="81">
        <v>2.1229072304090306</v>
      </c>
      <c r="R311" s="81">
        <v>37.421589705394176</v>
      </c>
      <c r="S311" s="81">
        <v>3.811949856800001</v>
      </c>
      <c r="T311" s="82"/>
      <c r="U311" s="81">
        <v>640896</v>
      </c>
      <c r="V311" s="81">
        <v>1199</v>
      </c>
      <c r="W311" s="81">
        <v>641</v>
      </c>
      <c r="X311" s="81">
        <v>12155</v>
      </c>
      <c r="Y311" s="81">
        <v>19633</v>
      </c>
      <c r="Z311" s="81">
        <v>17781</v>
      </c>
      <c r="AA311" s="81">
        <v>9410</v>
      </c>
      <c r="AB311" s="81">
        <v>35577</v>
      </c>
      <c r="AC311" s="81">
        <v>6429392.9999999991</v>
      </c>
      <c r="AD311" s="81">
        <v>3.811949856800001</v>
      </c>
      <c r="AE311" s="82"/>
      <c r="AF311" s="81">
        <v>7332532.3797046617</v>
      </c>
      <c r="AG311" s="81">
        <v>1932920.2747787083</v>
      </c>
      <c r="AH311" s="81">
        <v>9192140.57748002</v>
      </c>
      <c r="AI311" s="81">
        <v>71935782.657646343</v>
      </c>
      <c r="AJ311" s="81">
        <v>82305998.350501016</v>
      </c>
      <c r="AK311" s="81">
        <v>0</v>
      </c>
      <c r="AL311" s="81">
        <v>0</v>
      </c>
      <c r="AM311" s="81">
        <v>4669975.336538204</v>
      </c>
      <c r="AN311" s="81">
        <v>0</v>
      </c>
      <c r="AO311" s="81">
        <v>0</v>
      </c>
      <c r="AP311" s="82"/>
      <c r="AQ311" s="81">
        <v>818</v>
      </c>
      <c r="AR311" s="81">
        <v>834</v>
      </c>
      <c r="AS311" s="81">
        <v>22</v>
      </c>
      <c r="AT311" s="81">
        <v>0</v>
      </c>
      <c r="AU311" s="81">
        <v>0</v>
      </c>
      <c r="AV311" s="81">
        <v>0</v>
      </c>
      <c r="AW311" s="81"/>
      <c r="AX311" s="82"/>
      <c r="AY311" s="81">
        <v>4828.2240000000056</v>
      </c>
      <c r="AZ311" s="81">
        <v>48837.600000000013</v>
      </c>
      <c r="BA311" s="81">
        <v>18742.2</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2194</v>
      </c>
      <c r="B312" s="80">
        <v>153</v>
      </c>
      <c r="C312" s="80">
        <v>19</v>
      </c>
      <c r="D312" s="80">
        <v>9</v>
      </c>
      <c r="E312" s="80">
        <v>2022</v>
      </c>
      <c r="F312" s="80" t="s">
        <v>568</v>
      </c>
      <c r="G312" s="174" t="s">
        <v>2175</v>
      </c>
      <c r="H312" s="80" t="s">
        <v>2176</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823</v>
      </c>
      <c r="AR312" s="81">
        <v>846</v>
      </c>
      <c r="AS312" s="81">
        <v>22</v>
      </c>
      <c r="AT312" s="81">
        <v>0</v>
      </c>
      <c r="AU312" s="81">
        <v>0</v>
      </c>
      <c r="AV312" s="81">
        <v>0</v>
      </c>
      <c r="AW312" s="81"/>
      <c r="AX312" s="82"/>
      <c r="AY312" s="81">
        <v>4860.944000000005</v>
      </c>
      <c r="AZ312" s="81">
        <v>49431.600000000013</v>
      </c>
      <c r="BA312" s="81">
        <v>18742.2</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2195</v>
      </c>
      <c r="B313" s="80">
        <v>120</v>
      </c>
      <c r="C313" s="80">
        <v>1</v>
      </c>
      <c r="D313" s="80">
        <v>8</v>
      </c>
      <c r="E313" s="80">
        <v>1990</v>
      </c>
      <c r="F313" s="80" t="s">
        <v>562</v>
      </c>
      <c r="G313" s="80" t="s">
        <v>2196</v>
      </c>
      <c r="H313" s="80" t="s">
        <v>2197</v>
      </c>
      <c r="I313" s="177"/>
      <c r="J313" s="81">
        <v>540.95228455157803</v>
      </c>
      <c r="K313" s="81">
        <v>1.6462763316521429</v>
      </c>
      <c r="L313" s="81">
        <v>0</v>
      </c>
      <c r="M313" s="81">
        <v>15.050339835242109</v>
      </c>
      <c r="N313" s="81">
        <v>21.374503517625868</v>
      </c>
      <c r="O313" s="81">
        <v>19.911906528820285</v>
      </c>
      <c r="P313" s="81">
        <v>14.892235561100978</v>
      </c>
      <c r="Q313" s="81">
        <v>1.8977491549026497</v>
      </c>
      <c r="R313" s="81">
        <v>16.759678604528883</v>
      </c>
      <c r="S313" s="81">
        <v>2.3950136573531373</v>
      </c>
      <c r="T313" s="82"/>
      <c r="U313" s="81">
        <v>22698950</v>
      </c>
      <c r="V313" s="81">
        <v>729</v>
      </c>
      <c r="W313" s="81">
        <v>0</v>
      </c>
      <c r="X313" s="81">
        <v>5604</v>
      </c>
      <c r="Y313" s="81">
        <v>9200</v>
      </c>
      <c r="Z313" s="81">
        <v>8190</v>
      </c>
      <c r="AA313" s="81">
        <v>3616</v>
      </c>
      <c r="AB313" s="81">
        <v>30813</v>
      </c>
      <c r="AC313" s="81">
        <v>2902806.5</v>
      </c>
      <c r="AD313" s="81">
        <v>2.3950136573531373</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2198</v>
      </c>
      <c r="B314" s="80">
        <v>121</v>
      </c>
      <c r="C314" s="80">
        <v>2</v>
      </c>
      <c r="D314" s="80">
        <v>8</v>
      </c>
      <c r="E314" s="80">
        <v>2005</v>
      </c>
      <c r="F314" s="80" t="s">
        <v>565</v>
      </c>
      <c r="G314" s="80" t="s">
        <v>2196</v>
      </c>
      <c r="H314" s="80" t="s">
        <v>2197</v>
      </c>
      <c r="I314" s="177"/>
      <c r="J314" s="81">
        <v>449.23308481886528</v>
      </c>
      <c r="K314" s="81">
        <v>1.7156858959963466</v>
      </c>
      <c r="L314" s="81">
        <v>0</v>
      </c>
      <c r="M314" s="81">
        <v>26.52286314555187</v>
      </c>
      <c r="N314" s="81">
        <v>34.255063324236588</v>
      </c>
      <c r="O314" s="81">
        <v>31.40139902275407</v>
      </c>
      <c r="P314" s="81">
        <v>13.632706770280773</v>
      </c>
      <c r="Q314" s="81">
        <v>1.995797862822424</v>
      </c>
      <c r="R314" s="81">
        <v>12.622645536065486</v>
      </c>
      <c r="S314" s="81">
        <v>4.2887091699199997</v>
      </c>
      <c r="T314" s="82"/>
      <c r="U314" s="81">
        <v>19920911</v>
      </c>
      <c r="V314" s="81">
        <v>837</v>
      </c>
      <c r="W314" s="81">
        <v>0</v>
      </c>
      <c r="X314" s="81">
        <v>5394</v>
      </c>
      <c r="Y314" s="81">
        <v>12751</v>
      </c>
      <c r="Z314" s="81">
        <v>14946</v>
      </c>
      <c r="AA314" s="81">
        <v>2711</v>
      </c>
      <c r="AB314" s="81">
        <v>33876</v>
      </c>
      <c r="AC314" s="81">
        <v>2232053.5</v>
      </c>
      <c r="AD314" s="81">
        <v>4.2887091699199997</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2199</v>
      </c>
      <c r="B315" s="80">
        <v>122</v>
      </c>
      <c r="C315" s="80">
        <v>3</v>
      </c>
      <c r="D315" s="80">
        <v>8</v>
      </c>
      <c r="E315" s="80">
        <v>2006</v>
      </c>
      <c r="F315" s="80" t="s">
        <v>566</v>
      </c>
      <c r="G315" s="80" t="s">
        <v>2196</v>
      </c>
      <c r="H315" s="80" t="s">
        <v>2197</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2200</v>
      </c>
      <c r="B316" s="80">
        <v>123</v>
      </c>
      <c r="C316" s="80">
        <v>4</v>
      </c>
      <c r="D316" s="80">
        <v>8</v>
      </c>
      <c r="E316" s="80">
        <v>2007</v>
      </c>
      <c r="F316" s="80" t="s">
        <v>567</v>
      </c>
      <c r="G316" s="80" t="s">
        <v>2196</v>
      </c>
      <c r="H316" s="80" t="s">
        <v>2197</v>
      </c>
      <c r="I316" s="177"/>
      <c r="J316" s="81">
        <v>471.61025246352398</v>
      </c>
      <c r="K316" s="81">
        <v>2.1043935180461393</v>
      </c>
      <c r="L316" s="81">
        <v>0</v>
      </c>
      <c r="M316" s="81">
        <v>23.793922377442101</v>
      </c>
      <c r="N316" s="81">
        <v>37.352184952090361</v>
      </c>
      <c r="O316" s="81">
        <v>30.350171090929777</v>
      </c>
      <c r="P316" s="81">
        <v>12.807105537252564</v>
      </c>
      <c r="Q316" s="81">
        <v>2.1111587511338974</v>
      </c>
      <c r="R316" s="81">
        <v>11.641824027332348</v>
      </c>
      <c r="S316" s="81">
        <v>4.0517772800000005</v>
      </c>
      <c r="T316" s="82"/>
      <c r="U316" s="81">
        <v>22331565</v>
      </c>
      <c r="V316" s="81">
        <v>774</v>
      </c>
      <c r="W316" s="81">
        <v>0</v>
      </c>
      <c r="X316" s="81">
        <v>6184</v>
      </c>
      <c r="Y316" s="81">
        <v>13085</v>
      </c>
      <c r="Z316" s="81">
        <v>15017</v>
      </c>
      <c r="AA316" s="81">
        <v>2508</v>
      </c>
      <c r="AB316" s="81">
        <v>33939</v>
      </c>
      <c r="AC316" s="81">
        <v>2117682.5</v>
      </c>
      <c r="AD316" s="81">
        <v>4.0517772800000005</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2201</v>
      </c>
      <c r="B317" s="80">
        <v>124</v>
      </c>
      <c r="C317" s="80">
        <v>5</v>
      </c>
      <c r="D317" s="80">
        <v>8</v>
      </c>
      <c r="E317" s="80">
        <v>2008</v>
      </c>
      <c r="F317" s="80" t="s">
        <v>84</v>
      </c>
      <c r="G317" s="80" t="s">
        <v>2196</v>
      </c>
      <c r="H317" s="80" t="s">
        <v>2197</v>
      </c>
      <c r="I317" s="177"/>
      <c r="J317" s="81">
        <v>445.21556211746065</v>
      </c>
      <c r="K317" s="81">
        <v>1.6510388963208353</v>
      </c>
      <c r="L317" s="81">
        <v>0</v>
      </c>
      <c r="M317" s="81">
        <v>26.056631748615825</v>
      </c>
      <c r="N317" s="81">
        <v>33.748127519364104</v>
      </c>
      <c r="O317" s="81">
        <v>29.793564315295168</v>
      </c>
      <c r="P317" s="81">
        <v>12.680294945257724</v>
      </c>
      <c r="Q317" s="81">
        <v>2.0733567410554197</v>
      </c>
      <c r="R317" s="81">
        <v>11.370443073383125</v>
      </c>
      <c r="S317" s="81">
        <v>3.6148690722999999</v>
      </c>
      <c r="T317" s="82"/>
      <c r="U317" s="81">
        <v>23781553</v>
      </c>
      <c r="V317" s="81">
        <v>774</v>
      </c>
      <c r="W317" s="81">
        <v>0</v>
      </c>
      <c r="X317" s="81">
        <v>6184</v>
      </c>
      <c r="Y317" s="81">
        <v>13202</v>
      </c>
      <c r="Z317" s="81">
        <v>15259</v>
      </c>
      <c r="AA317" s="81">
        <v>2486</v>
      </c>
      <c r="AB317" s="81">
        <v>33879</v>
      </c>
      <c r="AC317" s="81">
        <v>2147720.25</v>
      </c>
      <c r="AD317" s="81">
        <v>3.6148690722999999</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2202</v>
      </c>
      <c r="B318" s="80">
        <v>125</v>
      </c>
      <c r="C318" s="80">
        <v>6</v>
      </c>
      <c r="D318" s="80">
        <v>8</v>
      </c>
      <c r="E318" s="80">
        <v>2009</v>
      </c>
      <c r="F318" s="80" t="s">
        <v>85</v>
      </c>
      <c r="G318" s="80" t="s">
        <v>2196</v>
      </c>
      <c r="H318" s="80" t="s">
        <v>2197</v>
      </c>
      <c r="I318" s="177"/>
      <c r="J318" s="81">
        <v>427.98831262203959</v>
      </c>
      <c r="K318" s="81">
        <v>1.3510546536430075</v>
      </c>
      <c r="L318" s="81">
        <v>0</v>
      </c>
      <c r="M318" s="81">
        <v>23.894806176274059</v>
      </c>
      <c r="N318" s="81">
        <v>29.799777532354387</v>
      </c>
      <c r="O318" s="81">
        <v>30.251752974333687</v>
      </c>
      <c r="P318" s="81">
        <v>12.018697188798734</v>
      </c>
      <c r="Q318" s="81">
        <v>1.9706546514847314</v>
      </c>
      <c r="R318" s="81">
        <v>9.429587889148209</v>
      </c>
      <c r="S318" s="81">
        <v>2.2865826380000001</v>
      </c>
      <c r="T318" s="82"/>
      <c r="U318" s="81">
        <v>20205287</v>
      </c>
      <c r="V318" s="81">
        <v>865</v>
      </c>
      <c r="W318" s="81">
        <v>0</v>
      </c>
      <c r="X318" s="81">
        <v>6998</v>
      </c>
      <c r="Y318" s="81">
        <v>13333</v>
      </c>
      <c r="Z318" s="81">
        <v>15293</v>
      </c>
      <c r="AA318" s="81">
        <v>2419</v>
      </c>
      <c r="AB318" s="81">
        <v>33803</v>
      </c>
      <c r="AC318" s="81">
        <v>1737624.75</v>
      </c>
      <c r="AD318" s="81">
        <v>2.2865826380000001</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476.30100000000004</v>
      </c>
      <c r="BJ318" s="81">
        <v>0</v>
      </c>
      <c r="BK318" s="81">
        <v>0</v>
      </c>
      <c r="BL318" s="81">
        <v>0</v>
      </c>
      <c r="BM318" s="82"/>
      <c r="BN318" s="81">
        <v>0</v>
      </c>
      <c r="BO318" s="81">
        <v>0</v>
      </c>
      <c r="BP318" s="81">
        <v>11</v>
      </c>
      <c r="BQ318" s="81">
        <v>0</v>
      </c>
      <c r="BR318" s="81">
        <v>0</v>
      </c>
      <c r="BS318" s="81">
        <v>0</v>
      </c>
      <c r="BT318"/>
      <c r="BU318" s="80"/>
      <c r="BV318" s="80"/>
      <c r="BW318" s="80"/>
      <c r="BX318" s="80"/>
      <c r="BY318" s="80"/>
      <c r="BZ318" s="80"/>
      <c r="CA318" s="80"/>
      <c r="CB318" s="80"/>
      <c r="CC318" s="80"/>
    </row>
    <row r="319" spans="1:81">
      <c r="A319" s="80" t="s">
        <v>2203</v>
      </c>
      <c r="B319" s="80">
        <v>126</v>
      </c>
      <c r="C319" s="80">
        <v>7</v>
      </c>
      <c r="D319" s="80">
        <v>8</v>
      </c>
      <c r="E319" s="80">
        <v>2010</v>
      </c>
      <c r="F319" s="80" t="s">
        <v>86</v>
      </c>
      <c r="G319" s="80" t="s">
        <v>2196</v>
      </c>
      <c r="H319" s="80" t="s">
        <v>2197</v>
      </c>
      <c r="I319" s="177"/>
      <c r="J319" s="81">
        <v>391.36024339109275</v>
      </c>
      <c r="K319" s="81">
        <v>1.8934655558519957</v>
      </c>
      <c r="L319" s="81">
        <v>0</v>
      </c>
      <c r="M319" s="81">
        <v>26.241616999482869</v>
      </c>
      <c r="N319" s="81">
        <v>32.769465782951535</v>
      </c>
      <c r="O319" s="81">
        <v>30.259503909917569</v>
      </c>
      <c r="P319" s="81">
        <v>12.092133356296154</v>
      </c>
      <c r="Q319" s="81">
        <v>2.0654395555109151</v>
      </c>
      <c r="R319" s="81">
        <v>12.149519977781507</v>
      </c>
      <c r="S319" s="81">
        <v>3.0924484474999998</v>
      </c>
      <c r="T319" s="82"/>
      <c r="U319" s="81">
        <v>18035380</v>
      </c>
      <c r="V319" s="81">
        <v>865</v>
      </c>
      <c r="W319" s="81">
        <v>0</v>
      </c>
      <c r="X319" s="81">
        <v>6998</v>
      </c>
      <c r="Y319" s="81">
        <v>13528</v>
      </c>
      <c r="Z319" s="81">
        <v>15368</v>
      </c>
      <c r="AA319" s="81">
        <v>2373</v>
      </c>
      <c r="AB319" s="81">
        <v>33948</v>
      </c>
      <c r="AC319" s="81">
        <v>2121653.25</v>
      </c>
      <c r="AD319" s="81">
        <v>3.0924484474999998</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474.286</v>
      </c>
      <c r="BJ319" s="81">
        <v>0</v>
      </c>
      <c r="BK319" s="81">
        <v>0</v>
      </c>
      <c r="BL319" s="81">
        <v>0</v>
      </c>
      <c r="BM319" s="82"/>
      <c r="BN319" s="81">
        <v>0</v>
      </c>
      <c r="BO319" s="81">
        <v>0</v>
      </c>
      <c r="BP319" s="81">
        <v>13</v>
      </c>
      <c r="BQ319" s="81">
        <v>0</v>
      </c>
      <c r="BR319" s="81">
        <v>0</v>
      </c>
      <c r="BS319" s="81">
        <v>0</v>
      </c>
      <c r="BT319"/>
      <c r="BU319" s="80">
        <v>463.19</v>
      </c>
      <c r="BV319" s="80">
        <v>11.096</v>
      </c>
      <c r="BW319" s="80">
        <v>0</v>
      </c>
      <c r="BX319" s="80">
        <v>0</v>
      </c>
      <c r="BY319" s="80">
        <v>0</v>
      </c>
      <c r="BZ319" s="80">
        <v>0</v>
      </c>
      <c r="CA319" s="80">
        <v>0</v>
      </c>
      <c r="CB319" s="80">
        <v>0</v>
      </c>
      <c r="CC319" s="80">
        <v>0</v>
      </c>
    </row>
    <row r="320" spans="1:81">
      <c r="A320" s="80" t="s">
        <v>2204</v>
      </c>
      <c r="B320" s="80">
        <v>127</v>
      </c>
      <c r="C320" s="80">
        <v>8</v>
      </c>
      <c r="D320" s="80">
        <v>8</v>
      </c>
      <c r="E320" s="80">
        <v>2011</v>
      </c>
      <c r="F320" s="80" t="s">
        <v>87</v>
      </c>
      <c r="G320" s="80" t="s">
        <v>2196</v>
      </c>
      <c r="H320" s="80" t="s">
        <v>2197</v>
      </c>
      <c r="I320" s="177"/>
      <c r="J320" s="81">
        <v>418.32797539351259</v>
      </c>
      <c r="K320" s="81">
        <v>1.9942505190106747</v>
      </c>
      <c r="L320" s="81">
        <v>0</v>
      </c>
      <c r="M320" s="81">
        <v>32.909022880432467</v>
      </c>
      <c r="N320" s="81">
        <v>40.385927167891268</v>
      </c>
      <c r="O320" s="81">
        <v>29.959122830884571</v>
      </c>
      <c r="P320" s="81">
        <v>11.712998863389991</v>
      </c>
      <c r="Q320" s="81">
        <v>2.4043090983176465</v>
      </c>
      <c r="R320" s="81">
        <v>15.987233084180904</v>
      </c>
      <c r="S320" s="81">
        <v>4.247419097499999</v>
      </c>
      <c r="T320" s="82"/>
      <c r="U320" s="81">
        <v>18784771</v>
      </c>
      <c r="V320" s="81">
        <v>865</v>
      </c>
      <c r="W320" s="81">
        <v>0</v>
      </c>
      <c r="X320" s="81">
        <v>6998</v>
      </c>
      <c r="Y320" s="81">
        <v>13789</v>
      </c>
      <c r="Z320" s="81">
        <v>15546</v>
      </c>
      <c r="AA320" s="81">
        <v>2367</v>
      </c>
      <c r="AB320" s="81">
        <v>34260</v>
      </c>
      <c r="AC320" s="81">
        <v>2787210.25</v>
      </c>
      <c r="AD320" s="81">
        <v>4.247419097499999</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480.46</v>
      </c>
      <c r="BJ320" s="81">
        <v>0</v>
      </c>
      <c r="BK320" s="81">
        <v>0</v>
      </c>
      <c r="BL320" s="81">
        <v>0</v>
      </c>
      <c r="BM320" s="82"/>
      <c r="BN320" s="81">
        <v>0</v>
      </c>
      <c r="BO320" s="81">
        <v>0</v>
      </c>
      <c r="BP320" s="81">
        <v>13</v>
      </c>
      <c r="BQ320" s="81">
        <v>0</v>
      </c>
      <c r="BR320" s="81">
        <v>0</v>
      </c>
      <c r="BS320" s="81">
        <v>0</v>
      </c>
      <c r="BT320"/>
      <c r="BU320" s="80">
        <v>468.69299999999998</v>
      </c>
      <c r="BV320" s="80">
        <v>11.766999999999999</v>
      </c>
      <c r="BW320" s="80">
        <v>0</v>
      </c>
      <c r="BX320" s="80">
        <v>0</v>
      </c>
      <c r="BY320" s="80">
        <v>0</v>
      </c>
      <c r="BZ320" s="80">
        <v>0</v>
      </c>
      <c r="CA320" s="80">
        <v>0</v>
      </c>
      <c r="CB320" s="80">
        <v>0</v>
      </c>
      <c r="CC320" s="80">
        <v>0</v>
      </c>
    </row>
    <row r="321" spans="1:81">
      <c r="A321" s="80" t="s">
        <v>2205</v>
      </c>
      <c r="B321" s="80">
        <v>128</v>
      </c>
      <c r="C321" s="80">
        <v>9</v>
      </c>
      <c r="D321" s="80">
        <v>8</v>
      </c>
      <c r="E321" s="80">
        <v>2012</v>
      </c>
      <c r="F321" s="80" t="s">
        <v>88</v>
      </c>
      <c r="G321" s="80" t="s">
        <v>2196</v>
      </c>
      <c r="H321" s="80" t="s">
        <v>2197</v>
      </c>
      <c r="I321" s="177"/>
      <c r="J321" s="81">
        <v>487.62674516003057</v>
      </c>
      <c r="K321" s="81">
        <v>1.8796080490184479</v>
      </c>
      <c r="L321" s="81">
        <v>0</v>
      </c>
      <c r="M321" s="81">
        <v>34.983191829961449</v>
      </c>
      <c r="N321" s="81">
        <v>41.752770200086026</v>
      </c>
      <c r="O321" s="81">
        <v>30.136352633590111</v>
      </c>
      <c r="P321" s="81">
        <v>11.635319674508013</v>
      </c>
      <c r="Q321" s="81">
        <v>2.6505766402930742</v>
      </c>
      <c r="R321" s="81">
        <v>12.701217530377869</v>
      </c>
      <c r="S321" s="81">
        <v>3.7074296522100001</v>
      </c>
      <c r="T321" s="82"/>
      <c r="U321" s="81">
        <v>21409195</v>
      </c>
      <c r="V321" s="81">
        <v>865</v>
      </c>
      <c r="W321" s="81">
        <v>0</v>
      </c>
      <c r="X321" s="81">
        <v>6998</v>
      </c>
      <c r="Y321" s="81">
        <v>14203</v>
      </c>
      <c r="Z321" s="81">
        <v>15762</v>
      </c>
      <c r="AA321" s="81">
        <v>2338</v>
      </c>
      <c r="AB321" s="81">
        <v>34763</v>
      </c>
      <c r="AC321" s="81">
        <v>2156974.25</v>
      </c>
      <c r="AD321" s="81">
        <v>3.7074296522100001</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473.73</v>
      </c>
      <c r="BJ321" s="81">
        <v>0</v>
      </c>
      <c r="BK321" s="81">
        <v>0</v>
      </c>
      <c r="BL321" s="81">
        <v>0</v>
      </c>
      <c r="BM321" s="82"/>
      <c r="BN321" s="81">
        <v>0</v>
      </c>
      <c r="BO321" s="81">
        <v>0</v>
      </c>
      <c r="BP321" s="81">
        <v>13</v>
      </c>
      <c r="BQ321" s="81">
        <v>0</v>
      </c>
      <c r="BR321" s="81">
        <v>0</v>
      </c>
      <c r="BS321" s="81">
        <v>0</v>
      </c>
      <c r="BT321"/>
      <c r="BU321" s="80">
        <v>462.06200000000001</v>
      </c>
      <c r="BV321" s="80">
        <v>11.667999999999999</v>
      </c>
      <c r="BW321" s="80">
        <v>0</v>
      </c>
      <c r="BX321" s="80">
        <v>0</v>
      </c>
      <c r="BY321" s="80">
        <v>0</v>
      </c>
      <c r="BZ321" s="80">
        <v>0</v>
      </c>
      <c r="CA321" s="80">
        <v>0</v>
      </c>
      <c r="CB321" s="80">
        <v>0</v>
      </c>
      <c r="CC321" s="80">
        <v>0</v>
      </c>
    </row>
    <row r="322" spans="1:81">
      <c r="A322" s="80" t="s">
        <v>2206</v>
      </c>
      <c r="B322" s="80">
        <v>129</v>
      </c>
      <c r="C322" s="80">
        <v>10</v>
      </c>
      <c r="D322" s="80">
        <v>8</v>
      </c>
      <c r="E322" s="80">
        <v>2013</v>
      </c>
      <c r="F322" s="80" t="s">
        <v>89</v>
      </c>
      <c r="G322" s="80" t="s">
        <v>2196</v>
      </c>
      <c r="H322" s="80" t="s">
        <v>2197</v>
      </c>
      <c r="I322" s="177"/>
      <c r="J322" s="81">
        <v>450.21675785580288</v>
      </c>
      <c r="K322" s="81">
        <v>1.6084106195455472</v>
      </c>
      <c r="L322" s="81">
        <v>0</v>
      </c>
      <c r="M322" s="81">
        <v>34.195223183490512</v>
      </c>
      <c r="N322" s="81">
        <v>45.397737212159882</v>
      </c>
      <c r="O322" s="81">
        <v>29.199734964368393</v>
      </c>
      <c r="P322" s="81">
        <v>11.579253033773714</v>
      </c>
      <c r="Q322" s="81">
        <v>2.6943169904218838</v>
      </c>
      <c r="R322" s="81">
        <v>13.266293609355687</v>
      </c>
      <c r="S322" s="81">
        <v>3.1458966358399998</v>
      </c>
      <c r="T322" s="82"/>
      <c r="U322" s="81">
        <v>18409454</v>
      </c>
      <c r="V322" s="81">
        <v>865</v>
      </c>
      <c r="W322" s="81">
        <v>0</v>
      </c>
      <c r="X322" s="81">
        <v>6998</v>
      </c>
      <c r="Y322" s="81">
        <v>14293</v>
      </c>
      <c r="Z322" s="81">
        <v>15954</v>
      </c>
      <c r="AA322" s="81">
        <v>2318</v>
      </c>
      <c r="AB322" s="81">
        <v>34830</v>
      </c>
      <c r="AC322" s="81">
        <v>2199177.5</v>
      </c>
      <c r="AD322" s="81">
        <v>3.1458966358399998</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516.15700000000004</v>
      </c>
      <c r="BJ322" s="81">
        <v>0</v>
      </c>
      <c r="BK322" s="81">
        <v>0</v>
      </c>
      <c r="BL322" s="81">
        <v>0</v>
      </c>
      <c r="BM322" s="82"/>
      <c r="BN322" s="81">
        <v>0</v>
      </c>
      <c r="BO322" s="81">
        <v>0</v>
      </c>
      <c r="BP322" s="81">
        <v>14</v>
      </c>
      <c r="BQ322" s="81">
        <v>0</v>
      </c>
      <c r="BR322" s="81">
        <v>0</v>
      </c>
      <c r="BS322" s="81">
        <v>0</v>
      </c>
      <c r="BT322"/>
      <c r="BU322" s="80">
        <v>504.09100000000001</v>
      </c>
      <c r="BV322" s="80">
        <v>12.066000000000001</v>
      </c>
      <c r="BW322" s="80">
        <v>0</v>
      </c>
      <c r="BX322" s="80">
        <v>0</v>
      </c>
      <c r="BY322" s="80">
        <v>0</v>
      </c>
      <c r="BZ322" s="80">
        <v>0</v>
      </c>
      <c r="CA322" s="80">
        <v>0</v>
      </c>
      <c r="CB322" s="80">
        <v>0</v>
      </c>
      <c r="CC322" s="80">
        <v>0</v>
      </c>
    </row>
    <row r="323" spans="1:81">
      <c r="A323" s="80" t="s">
        <v>2207</v>
      </c>
      <c r="B323" s="80">
        <v>130</v>
      </c>
      <c r="C323" s="80">
        <v>11</v>
      </c>
      <c r="D323" s="80">
        <v>8</v>
      </c>
      <c r="E323" s="80">
        <v>2014</v>
      </c>
      <c r="F323" s="80" t="s">
        <v>90</v>
      </c>
      <c r="G323" s="80" t="s">
        <v>2196</v>
      </c>
      <c r="H323" s="80" t="s">
        <v>2197</v>
      </c>
      <c r="I323" s="177"/>
      <c r="J323" s="81">
        <v>503.98100231052069</v>
      </c>
      <c r="K323" s="81">
        <v>1.3767016163142141</v>
      </c>
      <c r="L323" s="81">
        <v>0</v>
      </c>
      <c r="M323" s="81">
        <v>36.431242509265125</v>
      </c>
      <c r="N323" s="81">
        <v>40.973347734256443</v>
      </c>
      <c r="O323" s="81">
        <v>27.957343466847266</v>
      </c>
      <c r="P323" s="81">
        <v>11.624413676518703</v>
      </c>
      <c r="Q323" s="81">
        <v>2.5812160589763291</v>
      </c>
      <c r="R323" s="81">
        <v>13.061582487987954</v>
      </c>
      <c r="S323" s="81">
        <v>3.6983122642300006</v>
      </c>
      <c r="T323" s="82"/>
      <c r="U323" s="81">
        <v>22265218</v>
      </c>
      <c r="V323" s="81">
        <v>605</v>
      </c>
      <c r="W323" s="81">
        <v>0</v>
      </c>
      <c r="X323" s="81">
        <v>6915</v>
      </c>
      <c r="Y323" s="81">
        <v>14421</v>
      </c>
      <c r="Z323" s="81">
        <v>16088</v>
      </c>
      <c r="AA323" s="81">
        <v>2315</v>
      </c>
      <c r="AB323" s="81">
        <v>34778</v>
      </c>
      <c r="AC323" s="81">
        <v>2172050.5</v>
      </c>
      <c r="AD323" s="81">
        <v>3.6983122642300006</v>
      </c>
      <c r="AE323" s="82"/>
      <c r="AF323" s="81">
        <v>199619846.00448725</v>
      </c>
      <c r="AG323" s="81">
        <v>1174567.1977296204</v>
      </c>
      <c r="AH323" s="81">
        <v>0</v>
      </c>
      <c r="AI323" s="81">
        <v>48823363.43780335</v>
      </c>
      <c r="AJ323" s="81">
        <v>56596578.387262002</v>
      </c>
      <c r="AK323" s="81">
        <v>0</v>
      </c>
      <c r="AL323" s="81">
        <v>0</v>
      </c>
      <c r="AM323" s="81">
        <v>4774499.7048698599</v>
      </c>
      <c r="AN323" s="81">
        <v>0</v>
      </c>
      <c r="AO323" s="81">
        <v>0</v>
      </c>
      <c r="AP323" s="82"/>
      <c r="AQ323" s="81">
        <v>820</v>
      </c>
      <c r="AR323" s="81">
        <v>55</v>
      </c>
      <c r="AS323" s="81">
        <v>0</v>
      </c>
      <c r="AT323" s="81">
        <v>0</v>
      </c>
      <c r="AU323" s="81">
        <v>0</v>
      </c>
      <c r="AV323" s="81">
        <v>0</v>
      </c>
      <c r="AW323" s="81" t="s">
        <v>564</v>
      </c>
      <c r="AX323" s="82"/>
      <c r="AY323" s="81">
        <v>2985.4</v>
      </c>
      <c r="AZ323" s="81">
        <v>1722.2</v>
      </c>
      <c r="BA323" s="81">
        <v>0</v>
      </c>
      <c r="BB323" s="81">
        <v>0</v>
      </c>
      <c r="BC323" s="81">
        <v>0</v>
      </c>
      <c r="BD323" s="81">
        <v>0</v>
      </c>
      <c r="BE323" s="81" t="s">
        <v>564</v>
      </c>
      <c r="BF323" s="82"/>
      <c r="BG323" s="81">
        <v>0</v>
      </c>
      <c r="BH323" s="81">
        <v>0</v>
      </c>
      <c r="BI323" s="81">
        <v>519.44399999999996</v>
      </c>
      <c r="BJ323" s="81">
        <v>0</v>
      </c>
      <c r="BK323" s="81">
        <v>0</v>
      </c>
      <c r="BL323" s="81">
        <v>0</v>
      </c>
      <c r="BM323" s="82"/>
      <c r="BN323" s="81">
        <v>0</v>
      </c>
      <c r="BO323" s="81">
        <v>0</v>
      </c>
      <c r="BP323" s="81">
        <v>14</v>
      </c>
      <c r="BQ323" s="81">
        <v>0</v>
      </c>
      <c r="BR323" s="81">
        <v>0</v>
      </c>
      <c r="BS323" s="81">
        <v>0</v>
      </c>
      <c r="BT323"/>
      <c r="BU323" s="80">
        <v>510.19499999999999</v>
      </c>
      <c r="BV323" s="80">
        <v>9.2490000000000006</v>
      </c>
      <c r="BW323" s="80">
        <v>0</v>
      </c>
      <c r="BX323" s="80">
        <v>0</v>
      </c>
      <c r="BY323" s="80">
        <v>0</v>
      </c>
      <c r="BZ323" s="80">
        <v>0</v>
      </c>
      <c r="CA323" s="80">
        <v>0</v>
      </c>
      <c r="CB323" s="80">
        <v>0</v>
      </c>
      <c r="CC323" s="80">
        <v>0</v>
      </c>
    </row>
    <row r="324" spans="1:81">
      <c r="A324" s="80" t="s">
        <v>2208</v>
      </c>
      <c r="B324" s="80">
        <v>131</v>
      </c>
      <c r="C324" s="80">
        <v>12</v>
      </c>
      <c r="D324" s="80">
        <v>8</v>
      </c>
      <c r="E324" s="80">
        <v>2015</v>
      </c>
      <c r="F324" s="80" t="s">
        <v>91</v>
      </c>
      <c r="G324" s="80" t="s">
        <v>2196</v>
      </c>
      <c r="H324" s="80" t="s">
        <v>2197</v>
      </c>
      <c r="I324" s="177"/>
      <c r="J324" s="81">
        <v>468.77508498697864</v>
      </c>
      <c r="K324" s="81">
        <v>1.3253866834654018</v>
      </c>
      <c r="L324" s="81">
        <v>0</v>
      </c>
      <c r="M324" s="81">
        <v>33.814592360069973</v>
      </c>
      <c r="N324" s="81">
        <v>37.600157616444832</v>
      </c>
      <c r="O324" s="81">
        <v>27.869555690881274</v>
      </c>
      <c r="P324" s="81">
        <v>11.58330700148769</v>
      </c>
      <c r="Q324" s="81">
        <v>2.5235401364569507</v>
      </c>
      <c r="R324" s="81">
        <v>12.770700873081772</v>
      </c>
      <c r="S324" s="81">
        <v>2.7528053565600001</v>
      </c>
      <c r="T324" s="82"/>
      <c r="U324" s="81">
        <v>22184024</v>
      </c>
      <c r="V324" s="81">
        <v>605</v>
      </c>
      <c r="W324" s="81">
        <v>0</v>
      </c>
      <c r="X324" s="81">
        <v>6915</v>
      </c>
      <c r="Y324" s="81">
        <v>14497</v>
      </c>
      <c r="Z324" s="81">
        <v>16192</v>
      </c>
      <c r="AA324" s="81">
        <v>2305</v>
      </c>
      <c r="AB324" s="81">
        <v>34732</v>
      </c>
      <c r="AC324" s="81">
        <v>2187656.75</v>
      </c>
      <c r="AD324" s="81">
        <v>2.7528053565600001</v>
      </c>
      <c r="AE324" s="82"/>
      <c r="AF324" s="81">
        <v>186511390.48391476</v>
      </c>
      <c r="AG324" s="81">
        <v>1051760.6343202393</v>
      </c>
      <c r="AH324" s="81">
        <v>0</v>
      </c>
      <c r="AI324" s="81">
        <v>46203718.034929633</v>
      </c>
      <c r="AJ324" s="81">
        <v>53067140.508037433</v>
      </c>
      <c r="AK324" s="81">
        <v>0</v>
      </c>
      <c r="AL324" s="81">
        <v>0</v>
      </c>
      <c r="AM324" s="81">
        <v>4759874.904739704</v>
      </c>
      <c r="AN324" s="81">
        <v>0</v>
      </c>
      <c r="AO324" s="81">
        <v>0</v>
      </c>
      <c r="AP324" s="82"/>
      <c r="AQ324" s="81">
        <v>918</v>
      </c>
      <c r="AR324" s="81">
        <v>89</v>
      </c>
      <c r="AS324" s="81">
        <v>0</v>
      </c>
      <c r="AT324" s="81">
        <v>0</v>
      </c>
      <c r="AU324" s="81">
        <v>0</v>
      </c>
      <c r="AV324" s="81">
        <v>0</v>
      </c>
      <c r="AW324" s="81" t="s">
        <v>564</v>
      </c>
      <c r="AX324" s="82"/>
      <c r="AY324" s="81">
        <v>3431.8</v>
      </c>
      <c r="AZ324" s="81">
        <v>3217.8</v>
      </c>
      <c r="BA324" s="81">
        <v>0</v>
      </c>
      <c r="BB324" s="81">
        <v>0</v>
      </c>
      <c r="BC324" s="81">
        <v>0</v>
      </c>
      <c r="BD324" s="81">
        <v>0</v>
      </c>
      <c r="BE324" s="81" t="s">
        <v>564</v>
      </c>
      <c r="BF324" s="82"/>
      <c r="BG324" s="81">
        <v>0</v>
      </c>
      <c r="BH324" s="81">
        <v>0</v>
      </c>
      <c r="BI324" s="81">
        <v>394.125</v>
      </c>
      <c r="BJ324" s="81">
        <v>0</v>
      </c>
      <c r="BK324" s="81">
        <v>0</v>
      </c>
      <c r="BL324" s="81">
        <v>0</v>
      </c>
      <c r="BM324" s="82"/>
      <c r="BN324" s="81">
        <v>0</v>
      </c>
      <c r="BO324" s="81">
        <v>0</v>
      </c>
      <c r="BP324" s="81">
        <v>14</v>
      </c>
      <c r="BQ324" s="81">
        <v>0</v>
      </c>
      <c r="BR324" s="81">
        <v>0</v>
      </c>
      <c r="BS324" s="81">
        <v>0</v>
      </c>
      <c r="BT324"/>
      <c r="BU324" s="80">
        <v>384.38400000000001</v>
      </c>
      <c r="BV324" s="80">
        <v>9.7409999999999997</v>
      </c>
      <c r="BW324" s="80">
        <v>0</v>
      </c>
      <c r="BX324" s="80">
        <v>0</v>
      </c>
      <c r="BY324" s="80">
        <v>0</v>
      </c>
      <c r="BZ324" s="80">
        <v>0</v>
      </c>
      <c r="CA324" s="80">
        <v>0</v>
      </c>
      <c r="CB324" s="80">
        <v>0</v>
      </c>
      <c r="CC324" s="80">
        <v>0</v>
      </c>
    </row>
    <row r="325" spans="1:81">
      <c r="A325" s="80" t="s">
        <v>2209</v>
      </c>
      <c r="B325" s="80">
        <v>132</v>
      </c>
      <c r="C325" s="80">
        <v>13</v>
      </c>
      <c r="D325" s="80">
        <v>8</v>
      </c>
      <c r="E325" s="80">
        <v>2016</v>
      </c>
      <c r="F325" s="80" t="s">
        <v>92</v>
      </c>
      <c r="G325" s="80" t="s">
        <v>2196</v>
      </c>
      <c r="H325" s="80" t="s">
        <v>2197</v>
      </c>
      <c r="I325" s="177"/>
      <c r="J325" s="81">
        <v>448.45966192704748</v>
      </c>
      <c r="K325" s="81">
        <v>1.2604213738822372</v>
      </c>
      <c r="L325" s="81">
        <v>0</v>
      </c>
      <c r="M325" s="81">
        <v>30.530454086492643</v>
      </c>
      <c r="N325" s="81">
        <v>34.72680456240753</v>
      </c>
      <c r="O325" s="81">
        <v>27.798069021579604</v>
      </c>
      <c r="P325" s="81">
        <v>11.602627978536995</v>
      </c>
      <c r="Q325" s="81">
        <v>2.4517083187466855</v>
      </c>
      <c r="R325" s="81">
        <v>12.375334529752006</v>
      </c>
      <c r="S325" s="81">
        <v>2.5014989053099996</v>
      </c>
      <c r="T325" s="82"/>
      <c r="U325" s="81">
        <v>21264512</v>
      </c>
      <c r="V325" s="81">
        <v>605</v>
      </c>
      <c r="W325" s="81">
        <v>0</v>
      </c>
      <c r="X325" s="81">
        <v>6915</v>
      </c>
      <c r="Y325" s="81">
        <v>14628</v>
      </c>
      <c r="Z325" s="81">
        <v>16349</v>
      </c>
      <c r="AA325" s="81">
        <v>2388</v>
      </c>
      <c r="AB325" s="81">
        <v>34711</v>
      </c>
      <c r="AC325" s="81">
        <v>2113585.3213231191</v>
      </c>
      <c r="AD325" s="81">
        <v>2.5014989053100001</v>
      </c>
      <c r="AE325" s="82"/>
      <c r="AF325" s="81">
        <v>178285279.09673381</v>
      </c>
      <c r="AG325" s="81">
        <v>950161.58383071597</v>
      </c>
      <c r="AH325" s="81">
        <v>0</v>
      </c>
      <c r="AI325" s="81">
        <v>45856182.607746363</v>
      </c>
      <c r="AJ325" s="81">
        <v>47354755.94722794</v>
      </c>
      <c r="AK325" s="81">
        <v>0</v>
      </c>
      <c r="AL325" s="81">
        <v>0</v>
      </c>
      <c r="AM325" s="81">
        <v>4760692.6627036147</v>
      </c>
      <c r="AN325" s="81">
        <v>0</v>
      </c>
      <c r="AO325" s="81">
        <v>0</v>
      </c>
      <c r="AP325" s="82"/>
      <c r="AQ325" s="81">
        <v>995</v>
      </c>
      <c r="AR325" s="81">
        <v>116</v>
      </c>
      <c r="AS325" s="81">
        <v>0</v>
      </c>
      <c r="AT325" s="81">
        <v>0</v>
      </c>
      <c r="AU325" s="81">
        <v>0</v>
      </c>
      <c r="AV325" s="81">
        <v>0</v>
      </c>
      <c r="AW325" s="81" t="s">
        <v>564</v>
      </c>
      <c r="AX325" s="82"/>
      <c r="AY325" s="81">
        <v>3786.6</v>
      </c>
      <c r="AZ325" s="81">
        <v>3587.9</v>
      </c>
      <c r="BA325" s="81">
        <v>0</v>
      </c>
      <c r="BB325" s="81">
        <v>0</v>
      </c>
      <c r="BC325" s="81">
        <v>0</v>
      </c>
      <c r="BD325" s="81">
        <v>0</v>
      </c>
      <c r="BE325" s="81" t="s">
        <v>564</v>
      </c>
      <c r="BF325" s="82"/>
      <c r="BG325" s="81">
        <v>0</v>
      </c>
      <c r="BH325" s="81">
        <v>0</v>
      </c>
      <c r="BI325" s="81">
        <v>279.01</v>
      </c>
      <c r="BJ325" s="81">
        <v>0</v>
      </c>
      <c r="BK325" s="81">
        <v>0</v>
      </c>
      <c r="BL325" s="81">
        <v>0</v>
      </c>
      <c r="BM325" s="82"/>
      <c r="BN325" s="81">
        <v>0</v>
      </c>
      <c r="BO325" s="81">
        <v>0</v>
      </c>
      <c r="BP325" s="81">
        <v>14</v>
      </c>
      <c r="BQ325" s="81">
        <v>0</v>
      </c>
      <c r="BR325" s="81">
        <v>0</v>
      </c>
      <c r="BS325" s="81">
        <v>0</v>
      </c>
      <c r="BT325"/>
      <c r="BU325" s="80">
        <v>268.447</v>
      </c>
      <c r="BV325" s="80">
        <v>10.563000000000001</v>
      </c>
      <c r="BW325" s="80">
        <v>0</v>
      </c>
      <c r="BX325" s="80">
        <v>0</v>
      </c>
      <c r="BY325" s="80">
        <v>0</v>
      </c>
      <c r="BZ325" s="80">
        <v>0</v>
      </c>
      <c r="CA325" s="80">
        <v>0</v>
      </c>
      <c r="CB325" s="80">
        <v>0</v>
      </c>
      <c r="CC325" s="80">
        <v>0</v>
      </c>
    </row>
    <row r="326" spans="1:81">
      <c r="A326" s="80" t="s">
        <v>2210</v>
      </c>
      <c r="B326" s="80">
        <v>133</v>
      </c>
      <c r="C326" s="80">
        <v>14</v>
      </c>
      <c r="D326" s="80">
        <v>8</v>
      </c>
      <c r="E326" s="80">
        <v>2017</v>
      </c>
      <c r="F326" s="80" t="s">
        <v>71</v>
      </c>
      <c r="G326" s="80" t="s">
        <v>2196</v>
      </c>
      <c r="H326" s="80" t="s">
        <v>2197</v>
      </c>
      <c r="I326" s="177"/>
      <c r="J326" s="81">
        <v>452.25892665833305</v>
      </c>
      <c r="K326" s="81">
        <v>1.2412381143267424</v>
      </c>
      <c r="L326" s="81">
        <v>0</v>
      </c>
      <c r="M326" s="81">
        <v>26.591542995006407</v>
      </c>
      <c r="N326" s="81">
        <v>34.164925334892814</v>
      </c>
      <c r="O326" s="81">
        <v>27.369558975703402</v>
      </c>
      <c r="P326" s="81">
        <v>11.606376572091213</v>
      </c>
      <c r="Q326" s="81">
        <v>2.3642273066275412</v>
      </c>
      <c r="R326" s="81">
        <v>12.028032278656189</v>
      </c>
      <c r="S326" s="81">
        <v>2.6291687384500002</v>
      </c>
      <c r="T326" s="82"/>
      <c r="U326" s="81">
        <v>22852300</v>
      </c>
      <c r="V326" s="81">
        <v>605</v>
      </c>
      <c r="W326" s="81">
        <v>0</v>
      </c>
      <c r="X326" s="81">
        <v>6915</v>
      </c>
      <c r="Y326" s="81">
        <v>14748</v>
      </c>
      <c r="Z326" s="81">
        <v>16364</v>
      </c>
      <c r="AA326" s="81">
        <v>2404</v>
      </c>
      <c r="AB326" s="81">
        <v>34615</v>
      </c>
      <c r="AC326" s="81">
        <v>2095030.5</v>
      </c>
      <c r="AD326" s="81">
        <v>2.6291687384500002</v>
      </c>
      <c r="AE326" s="82"/>
      <c r="AF326" s="81">
        <v>185745162.73492861</v>
      </c>
      <c r="AG326" s="81">
        <v>1004604.183317736</v>
      </c>
      <c r="AH326" s="81">
        <v>0</v>
      </c>
      <c r="AI326" s="81">
        <v>46412149.872851387</v>
      </c>
      <c r="AJ326" s="81">
        <v>53012657.049512103</v>
      </c>
      <c r="AK326" s="81">
        <v>0</v>
      </c>
      <c r="AL326" s="81">
        <v>0</v>
      </c>
      <c r="AM326" s="81">
        <v>4754954.6265024776</v>
      </c>
      <c r="AN326" s="81">
        <v>0</v>
      </c>
      <c r="AO326" s="81">
        <v>0</v>
      </c>
      <c r="AP326" s="82"/>
      <c r="AQ326" s="81">
        <v>1038</v>
      </c>
      <c r="AR326" s="81">
        <v>134</v>
      </c>
      <c r="AS326" s="81">
        <v>0</v>
      </c>
      <c r="AT326" s="81">
        <v>0</v>
      </c>
      <c r="AU326" s="81">
        <v>0</v>
      </c>
      <c r="AV326" s="81">
        <v>0</v>
      </c>
      <c r="AW326" s="81" t="s">
        <v>564</v>
      </c>
      <c r="AX326" s="82"/>
      <c r="AY326" s="81">
        <v>3988</v>
      </c>
      <c r="AZ326" s="81">
        <v>4139.2999999999993</v>
      </c>
      <c r="BA326" s="81">
        <v>0</v>
      </c>
      <c r="BB326" s="81">
        <v>0</v>
      </c>
      <c r="BC326" s="81">
        <v>0</v>
      </c>
      <c r="BD326" s="81">
        <v>0</v>
      </c>
      <c r="BE326" s="81" t="s">
        <v>564</v>
      </c>
      <c r="BF326" s="82"/>
      <c r="BG326" s="81">
        <v>0</v>
      </c>
      <c r="BH326" s="81">
        <v>0</v>
      </c>
      <c r="BI326" s="81">
        <v>273.79700000000003</v>
      </c>
      <c r="BJ326" s="81">
        <v>0</v>
      </c>
      <c r="BK326" s="81">
        <v>0</v>
      </c>
      <c r="BL326" s="81">
        <v>0</v>
      </c>
      <c r="BM326" s="82"/>
      <c r="BN326" s="81">
        <v>0</v>
      </c>
      <c r="BO326" s="81">
        <v>0</v>
      </c>
      <c r="BP326" s="81">
        <v>14</v>
      </c>
      <c r="BQ326" s="81">
        <v>0</v>
      </c>
      <c r="BR326" s="81">
        <v>0</v>
      </c>
      <c r="BS326" s="81">
        <v>0</v>
      </c>
      <c r="BT326"/>
      <c r="BU326" s="80">
        <v>262.952</v>
      </c>
      <c r="BV326" s="80">
        <v>10.845000000000001</v>
      </c>
      <c r="BW326" s="80">
        <v>0</v>
      </c>
      <c r="BX326" s="80">
        <v>0</v>
      </c>
      <c r="BY326" s="80">
        <v>0</v>
      </c>
      <c r="BZ326" s="80">
        <v>0</v>
      </c>
      <c r="CA326" s="80">
        <v>0</v>
      </c>
      <c r="CB326" s="80">
        <v>0</v>
      </c>
      <c r="CC326" s="80">
        <v>0</v>
      </c>
    </row>
    <row r="327" spans="1:81">
      <c r="A327" s="80" t="s">
        <v>2211</v>
      </c>
      <c r="B327" s="80">
        <v>134</v>
      </c>
      <c r="C327" s="80">
        <v>15</v>
      </c>
      <c r="D327" s="80">
        <v>8</v>
      </c>
      <c r="E327" s="80">
        <v>2018</v>
      </c>
      <c r="F327" s="80" t="s">
        <v>93</v>
      </c>
      <c r="G327" s="80" t="s">
        <v>2196</v>
      </c>
      <c r="H327" s="80" t="s">
        <v>2197</v>
      </c>
      <c r="I327" s="177"/>
      <c r="J327" s="81">
        <v>412.66993633011754</v>
      </c>
      <c r="K327" s="81">
        <v>1.0820550237130351</v>
      </c>
      <c r="L327" s="81">
        <v>0</v>
      </c>
      <c r="M327" s="81">
        <v>22.204639041926679</v>
      </c>
      <c r="N327" s="81">
        <v>28.394077238936507</v>
      </c>
      <c r="O327" s="81">
        <v>26.922630757916306</v>
      </c>
      <c r="P327" s="81">
        <v>11.763297399438015</v>
      </c>
      <c r="Q327" s="81">
        <v>2.1943272846892667</v>
      </c>
      <c r="R327" s="81">
        <v>11.88177108199808</v>
      </c>
      <c r="S327" s="81">
        <v>3.1964092800000001</v>
      </c>
      <c r="T327" s="82"/>
      <c r="U327" s="81">
        <v>23517778</v>
      </c>
      <c r="V327" s="81">
        <v>605</v>
      </c>
      <c r="W327" s="81">
        <v>0</v>
      </c>
      <c r="X327" s="81">
        <v>6915</v>
      </c>
      <c r="Y327" s="81">
        <v>14996</v>
      </c>
      <c r="Z327" s="81">
        <v>16405</v>
      </c>
      <c r="AA327" s="81">
        <v>2461</v>
      </c>
      <c r="AB327" s="81">
        <v>34622</v>
      </c>
      <c r="AC327" s="81">
        <v>2061444</v>
      </c>
      <c r="AD327" s="81">
        <v>3.1964092800000001</v>
      </c>
      <c r="AE327" s="82"/>
      <c r="AF327" s="81">
        <v>183362187.3512238</v>
      </c>
      <c r="AG327" s="81">
        <v>866702.77015676245</v>
      </c>
      <c r="AH327" s="81">
        <v>0</v>
      </c>
      <c r="AI327" s="81">
        <v>43255074.556197599</v>
      </c>
      <c r="AJ327" s="81">
        <v>51440284.044383474</v>
      </c>
      <c r="AK327" s="81">
        <v>0</v>
      </c>
      <c r="AL327" s="81">
        <v>0</v>
      </c>
      <c r="AM327" s="81">
        <v>4765756.7550587067</v>
      </c>
      <c r="AN327" s="81">
        <v>0</v>
      </c>
      <c r="AO327" s="81">
        <v>0</v>
      </c>
      <c r="AP327" s="82"/>
      <c r="AQ327" s="81">
        <v>1093</v>
      </c>
      <c r="AR327" s="81">
        <v>147</v>
      </c>
      <c r="AS327" s="81">
        <v>0</v>
      </c>
      <c r="AT327" s="81">
        <v>0</v>
      </c>
      <c r="AU327" s="81">
        <v>0</v>
      </c>
      <c r="AV327" s="81">
        <v>0</v>
      </c>
      <c r="AW327" s="81" t="s">
        <v>564</v>
      </c>
      <c r="AX327" s="82"/>
      <c r="AY327" s="81">
        <v>4213.1000000000004</v>
      </c>
      <c r="AZ327" s="81">
        <v>4279.5</v>
      </c>
      <c r="BA327" s="81">
        <v>0</v>
      </c>
      <c r="BB327" s="81">
        <v>0</v>
      </c>
      <c r="BC327" s="81">
        <v>0</v>
      </c>
      <c r="BD327" s="81">
        <v>0</v>
      </c>
      <c r="BE327" s="81" t="s">
        <v>564</v>
      </c>
      <c r="BF327" s="82"/>
      <c r="BG327" s="81">
        <v>0</v>
      </c>
      <c r="BH327" s="81">
        <v>0</v>
      </c>
      <c r="BI327" s="81">
        <v>244.00299999999999</v>
      </c>
      <c r="BJ327" s="81">
        <v>0</v>
      </c>
      <c r="BK327" s="81">
        <v>0</v>
      </c>
      <c r="BL327" s="81">
        <v>0</v>
      </c>
      <c r="BM327" s="82"/>
      <c r="BN327" s="81">
        <v>0</v>
      </c>
      <c r="BO327" s="81">
        <v>0</v>
      </c>
      <c r="BP327" s="81">
        <v>13</v>
      </c>
      <c r="BQ327" s="81">
        <v>0</v>
      </c>
      <c r="BR327" s="81">
        <v>0</v>
      </c>
      <c r="BS327" s="81">
        <v>0</v>
      </c>
      <c r="BT327"/>
      <c r="BU327" s="80">
        <v>232.18100000000001</v>
      </c>
      <c r="BV327" s="80">
        <v>11.821999999999999</v>
      </c>
      <c r="BW327" s="80">
        <v>0</v>
      </c>
      <c r="BX327" s="80">
        <v>0</v>
      </c>
      <c r="BY327" s="80">
        <v>0</v>
      </c>
      <c r="BZ327" s="80">
        <v>0</v>
      </c>
      <c r="CA327" s="80">
        <v>0</v>
      </c>
      <c r="CB327" s="80">
        <v>0</v>
      </c>
      <c r="CC327" s="80">
        <v>0</v>
      </c>
    </row>
    <row r="328" spans="1:81">
      <c r="A328" s="80" t="s">
        <v>2212</v>
      </c>
      <c r="B328" s="80">
        <v>135</v>
      </c>
      <c r="C328" s="80">
        <v>16</v>
      </c>
      <c r="D328" s="80">
        <v>8</v>
      </c>
      <c r="E328" s="80">
        <v>2019</v>
      </c>
      <c r="F328" s="80" t="s">
        <v>73</v>
      </c>
      <c r="G328" s="80" t="s">
        <v>2196</v>
      </c>
      <c r="H328" s="80" t="s">
        <v>2197</v>
      </c>
      <c r="I328" s="177"/>
      <c r="J328" s="81">
        <v>421.56305966964021</v>
      </c>
      <c r="K328" s="81">
        <v>1.0095041891049159</v>
      </c>
      <c r="L328" s="81">
        <v>0</v>
      </c>
      <c r="M328" s="81">
        <v>21.451843828933921</v>
      </c>
      <c r="N328" s="81">
        <v>29.548472325809801</v>
      </c>
      <c r="O328" s="81">
        <v>26.236744730362595</v>
      </c>
      <c r="P328" s="81">
        <v>12.068719943585661</v>
      </c>
      <c r="Q328" s="81">
        <v>2.1301874280657276</v>
      </c>
      <c r="R328" s="81">
        <v>13.086446095109466</v>
      </c>
      <c r="S328" s="81">
        <v>5.1642911911499985</v>
      </c>
      <c r="T328" s="82"/>
      <c r="U328" s="81">
        <v>25157773</v>
      </c>
      <c r="V328" s="81">
        <v>605</v>
      </c>
      <c r="W328" s="81">
        <v>0</v>
      </c>
      <c r="X328" s="81">
        <v>6915</v>
      </c>
      <c r="Y328" s="81">
        <v>14975</v>
      </c>
      <c r="Z328" s="81">
        <v>16426</v>
      </c>
      <c r="AA328" s="81">
        <v>2506</v>
      </c>
      <c r="AB328" s="81">
        <v>34520</v>
      </c>
      <c r="AC328" s="81">
        <v>2307638</v>
      </c>
      <c r="AD328" s="81">
        <v>5.1642911911499976</v>
      </c>
      <c r="AE328" s="82"/>
      <c r="AF328" s="81">
        <v>185894665.8491354</v>
      </c>
      <c r="AG328" s="81">
        <v>873942.09386829298</v>
      </c>
      <c r="AH328" s="81">
        <v>0</v>
      </c>
      <c r="AI328" s="81">
        <v>44090717.385566153</v>
      </c>
      <c r="AJ328" s="81">
        <v>54925616.186665118</v>
      </c>
      <c r="AK328" s="81">
        <v>0</v>
      </c>
      <c r="AL328" s="81">
        <v>0</v>
      </c>
      <c r="AM328" s="81">
        <v>4701364.1335791312</v>
      </c>
      <c r="AN328" s="81">
        <v>0</v>
      </c>
      <c r="AO328" s="81">
        <v>0</v>
      </c>
      <c r="AP328" s="82"/>
      <c r="AQ328" s="81">
        <v>1162</v>
      </c>
      <c r="AR328" s="81">
        <v>159</v>
      </c>
      <c r="AS328" s="81">
        <v>0</v>
      </c>
      <c r="AT328" s="81">
        <v>0</v>
      </c>
      <c r="AU328" s="81">
        <v>0</v>
      </c>
      <c r="AV328" s="81">
        <v>0</v>
      </c>
      <c r="AW328" s="81" t="s">
        <v>564</v>
      </c>
      <c r="AX328" s="82"/>
      <c r="AY328" s="81">
        <v>4522</v>
      </c>
      <c r="AZ328" s="81">
        <v>4403.7999999999993</v>
      </c>
      <c r="BA328" s="81">
        <v>0</v>
      </c>
      <c r="BB328" s="81">
        <v>0</v>
      </c>
      <c r="BC328" s="81">
        <v>0</v>
      </c>
      <c r="BD328" s="81">
        <v>0</v>
      </c>
      <c r="BE328" s="81" t="s">
        <v>564</v>
      </c>
      <c r="BF328" s="82"/>
      <c r="BG328" s="81">
        <v>0</v>
      </c>
      <c r="BH328" s="81">
        <v>0</v>
      </c>
      <c r="BI328" s="81">
        <v>237.68</v>
      </c>
      <c r="BJ328" s="81">
        <v>0</v>
      </c>
      <c r="BK328" s="81">
        <v>0</v>
      </c>
      <c r="BL328" s="81">
        <v>0</v>
      </c>
      <c r="BM328" s="82"/>
      <c r="BN328" s="81">
        <v>0</v>
      </c>
      <c r="BO328" s="81">
        <v>0</v>
      </c>
      <c r="BP328" s="81">
        <v>14</v>
      </c>
      <c r="BQ328" s="81">
        <v>0</v>
      </c>
      <c r="BR328" s="81">
        <v>0</v>
      </c>
      <c r="BS328" s="81">
        <v>0</v>
      </c>
      <c r="BT328"/>
      <c r="BU328" s="80">
        <v>237.68</v>
      </c>
      <c r="BV328" s="80">
        <v>0</v>
      </c>
      <c r="BW328" s="80">
        <v>0</v>
      </c>
      <c r="BX328" s="80">
        <v>0</v>
      </c>
      <c r="BY328" s="80">
        <v>0</v>
      </c>
      <c r="BZ328" s="80">
        <v>0</v>
      </c>
      <c r="CA328" s="80">
        <v>0</v>
      </c>
      <c r="CB328" s="80">
        <v>0</v>
      </c>
      <c r="CC328" s="80">
        <v>0</v>
      </c>
    </row>
    <row r="329" spans="1:81">
      <c r="A329" s="80" t="s">
        <v>2213</v>
      </c>
      <c r="B329" s="80">
        <v>136</v>
      </c>
      <c r="C329" s="80">
        <v>17</v>
      </c>
      <c r="D329" s="80">
        <v>8</v>
      </c>
      <c r="E329" s="80">
        <v>2020</v>
      </c>
      <c r="F329" s="80" t="s">
        <v>218</v>
      </c>
      <c r="G329" s="174" t="s">
        <v>2196</v>
      </c>
      <c r="H329" s="80" t="s">
        <v>2197</v>
      </c>
      <c r="I329" s="177"/>
      <c r="J329" s="81">
        <v>426.82601434704662</v>
      </c>
      <c r="K329" s="81">
        <v>0.82583579685626618</v>
      </c>
      <c r="L329" s="81">
        <v>0</v>
      </c>
      <c r="M329" s="81">
        <v>23.708061251433303</v>
      </c>
      <c r="N329" s="81">
        <v>29.824077386008167</v>
      </c>
      <c r="O329" s="81">
        <v>23.230602418157808</v>
      </c>
      <c r="P329" s="81">
        <v>11.657701251687394</v>
      </c>
      <c r="Q329" s="81">
        <v>2.0467295935638985</v>
      </c>
      <c r="R329" s="81">
        <v>11.259811477798239</v>
      </c>
      <c r="S329" s="81">
        <v>4.0875113391199998</v>
      </c>
      <c r="T329" s="82"/>
      <c r="U329" s="81">
        <v>24724614</v>
      </c>
      <c r="V329" s="81">
        <v>438</v>
      </c>
      <c r="W329" s="81">
        <v>0</v>
      </c>
      <c r="X329" s="81">
        <v>7749</v>
      </c>
      <c r="Y329" s="81">
        <v>15220</v>
      </c>
      <c r="Z329" s="81">
        <v>16600</v>
      </c>
      <c r="AA329" s="81">
        <v>2630</v>
      </c>
      <c r="AB329" s="81">
        <v>34712</v>
      </c>
      <c r="AC329" s="81">
        <v>1995891.25</v>
      </c>
      <c r="AD329" s="81">
        <v>4.0875113391199998</v>
      </c>
      <c r="AE329" s="82"/>
      <c r="AF329" s="81">
        <v>194754090.54864919</v>
      </c>
      <c r="AG329" s="81">
        <v>647643.26316185622</v>
      </c>
      <c r="AH329" s="81">
        <v>0</v>
      </c>
      <c r="AI329" s="81">
        <v>46460511.641276285</v>
      </c>
      <c r="AJ329" s="81">
        <v>52970179.009519555</v>
      </c>
      <c r="AK329" s="81"/>
      <c r="AL329" s="81"/>
      <c r="AM329" s="81">
        <v>4530301.6583636943</v>
      </c>
      <c r="AN329" s="81"/>
      <c r="AO329" s="81"/>
      <c r="AP329" s="82"/>
      <c r="AQ329" s="81">
        <v>1259</v>
      </c>
      <c r="AR329" s="81">
        <v>165</v>
      </c>
      <c r="AS329" s="81">
        <v>0</v>
      </c>
      <c r="AT329" s="81">
        <v>0</v>
      </c>
      <c r="AU329" s="81">
        <v>0</v>
      </c>
      <c r="AV329" s="81">
        <v>0</v>
      </c>
      <c r="AW329" s="81">
        <v>0</v>
      </c>
      <c r="AX329" s="82"/>
      <c r="AY329" s="81">
        <v>5023.9000000000005</v>
      </c>
      <c r="AZ329" s="81">
        <v>4478.0000000000009</v>
      </c>
      <c r="BA329" s="81">
        <v>0</v>
      </c>
      <c r="BB329" s="81">
        <v>0</v>
      </c>
      <c r="BC329" s="81">
        <v>0</v>
      </c>
      <c r="BD329" s="81">
        <v>0</v>
      </c>
      <c r="BE329" s="81">
        <v>0</v>
      </c>
      <c r="BF329" s="82"/>
      <c r="BG329" s="81">
        <v>0</v>
      </c>
      <c r="BH329" s="81">
        <v>0</v>
      </c>
      <c r="BI329" s="81">
        <v>224.33799999999999</v>
      </c>
      <c r="BJ329" s="81">
        <v>0</v>
      </c>
      <c r="BK329" s="81">
        <v>0</v>
      </c>
      <c r="BL329" s="81">
        <v>0</v>
      </c>
      <c r="BM329" s="82"/>
      <c r="BN329" s="81">
        <v>0</v>
      </c>
      <c r="BO329" s="81">
        <v>0</v>
      </c>
      <c r="BP329" s="81">
        <v>13</v>
      </c>
      <c r="BQ329" s="81">
        <v>0</v>
      </c>
      <c r="BR329" s="81">
        <v>0</v>
      </c>
      <c r="BS329" s="81">
        <v>0</v>
      </c>
      <c r="BT329"/>
      <c r="BU329" s="80">
        <v>224.33799999999999</v>
      </c>
      <c r="BV329" s="80">
        <v>0</v>
      </c>
      <c r="BW329" s="80">
        <v>0</v>
      </c>
      <c r="BX329" s="80">
        <v>0</v>
      </c>
      <c r="BY329" s="80">
        <v>0</v>
      </c>
      <c r="BZ329" s="80">
        <v>0</v>
      </c>
      <c r="CA329" s="80">
        <v>0</v>
      </c>
      <c r="CB329" s="80">
        <v>0</v>
      </c>
      <c r="CC329" s="80">
        <v>0</v>
      </c>
    </row>
    <row r="330" spans="1:81">
      <c r="A330" s="80" t="s">
        <v>2214</v>
      </c>
      <c r="B330" s="80">
        <v>136</v>
      </c>
      <c r="C330" s="80">
        <v>18</v>
      </c>
      <c r="D330" s="80">
        <v>8</v>
      </c>
      <c r="E330" s="80">
        <v>2021</v>
      </c>
      <c r="F330" s="80" t="s">
        <v>75</v>
      </c>
      <c r="G330" s="174" t="s">
        <v>2196</v>
      </c>
      <c r="H330" s="80" t="s">
        <v>2197</v>
      </c>
      <c r="I330" s="177"/>
      <c r="J330" s="81">
        <v>495.99266283418115</v>
      </c>
      <c r="K330" s="81">
        <v>0.84340101590956551</v>
      </c>
      <c r="L330" s="81">
        <v>0</v>
      </c>
      <c r="M330" s="81">
        <v>22.242840990075845</v>
      </c>
      <c r="N330" s="81">
        <v>26.705986822385178</v>
      </c>
      <c r="O330" s="81">
        <v>22.593494244096991</v>
      </c>
      <c r="P330" s="81">
        <v>12.226835242689855</v>
      </c>
      <c r="Q330" s="81">
        <v>2.0761253413053775</v>
      </c>
      <c r="R330" s="81">
        <v>12.274270341342293</v>
      </c>
      <c r="S330" s="81">
        <v>2.8853024856</v>
      </c>
      <c r="T330" s="82"/>
      <c r="U330" s="81">
        <v>30658252</v>
      </c>
      <c r="V330" s="81">
        <v>438</v>
      </c>
      <c r="W330" s="81">
        <v>0</v>
      </c>
      <c r="X330" s="81">
        <v>7749</v>
      </c>
      <c r="Y330" s="81">
        <v>15352</v>
      </c>
      <c r="Z330" s="81">
        <v>16624</v>
      </c>
      <c r="AA330" s="81">
        <v>2690</v>
      </c>
      <c r="AB330" s="81">
        <v>34793</v>
      </c>
      <c r="AC330" s="81">
        <v>2108839</v>
      </c>
      <c r="AD330" s="81">
        <v>2.8853024856</v>
      </c>
      <c r="AE330" s="82"/>
      <c r="AF330" s="81">
        <v>227343207.81616685</v>
      </c>
      <c r="AG330" s="81">
        <v>691620.13534058572</v>
      </c>
      <c r="AH330" s="81">
        <v>0</v>
      </c>
      <c r="AI330" s="81">
        <v>50149124.201865681</v>
      </c>
      <c r="AJ330" s="81">
        <v>54614115.147442892</v>
      </c>
      <c r="AK330" s="81">
        <v>0</v>
      </c>
      <c r="AL330" s="81">
        <v>0</v>
      </c>
      <c r="AM330" s="81">
        <v>4567064.4484968865</v>
      </c>
      <c r="AN330" s="81">
        <v>0</v>
      </c>
      <c r="AO330" s="81">
        <v>0</v>
      </c>
      <c r="AP330" s="82"/>
      <c r="AQ330" s="81">
        <v>1380</v>
      </c>
      <c r="AR330" s="81">
        <v>166</v>
      </c>
      <c r="AS330" s="81">
        <v>0</v>
      </c>
      <c r="AT330" s="81">
        <v>0</v>
      </c>
      <c r="AU330" s="81">
        <v>0</v>
      </c>
      <c r="AV330" s="81">
        <v>0</v>
      </c>
      <c r="AW330" s="81"/>
      <c r="AX330" s="82"/>
      <c r="AY330" s="81">
        <v>5709</v>
      </c>
      <c r="AZ330" s="81">
        <v>4675.7000000000007</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2215</v>
      </c>
      <c r="B331" s="80">
        <v>136</v>
      </c>
      <c r="C331" s="80">
        <v>19</v>
      </c>
      <c r="D331" s="80">
        <v>8</v>
      </c>
      <c r="E331" s="80">
        <v>2022</v>
      </c>
      <c r="F331" s="80" t="s">
        <v>568</v>
      </c>
      <c r="G331" s="80" t="s">
        <v>2196</v>
      </c>
      <c r="H331" s="80" t="s">
        <v>2197</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1513</v>
      </c>
      <c r="AR331" s="81">
        <v>166</v>
      </c>
      <c r="AS331" s="81">
        <v>0</v>
      </c>
      <c r="AT331" s="81">
        <v>0</v>
      </c>
      <c r="AU331" s="81">
        <v>0</v>
      </c>
      <c r="AV331" s="81">
        <v>0</v>
      </c>
      <c r="AW331" s="81"/>
      <c r="AX331" s="82"/>
      <c r="AY331" s="81">
        <v>6449.0999999999949</v>
      </c>
      <c r="AZ331" s="81">
        <v>4675.7000000000007</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2216</v>
      </c>
      <c r="B332" s="80">
        <v>154</v>
      </c>
      <c r="C332" s="80">
        <v>1</v>
      </c>
      <c r="D332" s="80">
        <v>10</v>
      </c>
      <c r="E332" s="80">
        <v>1990</v>
      </c>
      <c r="F332" s="80" t="s">
        <v>562</v>
      </c>
      <c r="G332" s="80" t="s">
        <v>2217</v>
      </c>
      <c r="H332" s="80" t="s">
        <v>2218</v>
      </c>
      <c r="I332" s="177"/>
      <c r="J332" s="81">
        <v>9.4434739500230691</v>
      </c>
      <c r="K332" s="81">
        <v>6.7876188840954974</v>
      </c>
      <c r="L332" s="81">
        <v>14.910140091325331</v>
      </c>
      <c r="M332" s="81">
        <v>76.813677288246367</v>
      </c>
      <c r="N332" s="81">
        <v>62.329905096950483</v>
      </c>
      <c r="O332" s="81">
        <v>27.971487742866593</v>
      </c>
      <c r="P332" s="81">
        <v>26.815084551528891</v>
      </c>
      <c r="Q332" s="81">
        <v>2.9126165996333109</v>
      </c>
      <c r="R332" s="81">
        <v>24.123155778312764</v>
      </c>
      <c r="S332" s="81">
        <v>3.3197304446884091</v>
      </c>
      <c r="T332" s="82"/>
      <c r="U332" s="81">
        <v>1124171</v>
      </c>
      <c r="V332" s="81">
        <v>2422</v>
      </c>
      <c r="W332" s="81">
        <v>147</v>
      </c>
      <c r="X332" s="81">
        <v>26769</v>
      </c>
      <c r="Y332" s="81">
        <v>19836</v>
      </c>
      <c r="Z332" s="81">
        <v>11505</v>
      </c>
      <c r="AA332" s="81">
        <v>6511</v>
      </c>
      <c r="AB332" s="81">
        <v>47291</v>
      </c>
      <c r="AC332" s="81">
        <v>4178174</v>
      </c>
      <c r="AD332" s="81">
        <v>3.3197304446884091</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2219</v>
      </c>
      <c r="B333" s="80">
        <v>155</v>
      </c>
      <c r="C333" s="80">
        <v>2</v>
      </c>
      <c r="D333" s="80">
        <v>10</v>
      </c>
      <c r="E333" s="80">
        <v>2005</v>
      </c>
      <c r="F333" s="80" t="s">
        <v>565</v>
      </c>
      <c r="G333" s="80" t="s">
        <v>2217</v>
      </c>
      <c r="H333" s="80" t="s">
        <v>2218</v>
      </c>
      <c r="I333" s="177"/>
      <c r="J333" s="81">
        <v>3.1866392419077676</v>
      </c>
      <c r="K333" s="81">
        <v>3.8989885065980419</v>
      </c>
      <c r="L333" s="81">
        <v>10.88388711560297</v>
      </c>
      <c r="M333" s="81">
        <v>107.11770333128489</v>
      </c>
      <c r="N333" s="81">
        <v>74.739487181197163</v>
      </c>
      <c r="O333" s="81">
        <v>32.661993122423048</v>
      </c>
      <c r="P333" s="81">
        <v>23.830836364574171</v>
      </c>
      <c r="Q333" s="81">
        <v>2.457925576719552</v>
      </c>
      <c r="R333" s="81">
        <v>4.8645277034415644</v>
      </c>
      <c r="S333" s="81">
        <v>7.416556839000001</v>
      </c>
      <c r="T333" s="82"/>
      <c r="U333" s="81">
        <v>426573</v>
      </c>
      <c r="V333" s="81">
        <v>1669</v>
      </c>
      <c r="W333" s="81">
        <v>95</v>
      </c>
      <c r="X333" s="81">
        <v>20006</v>
      </c>
      <c r="Y333" s="81">
        <v>21319</v>
      </c>
      <c r="Z333" s="81">
        <v>15546</v>
      </c>
      <c r="AA333" s="81">
        <v>4739</v>
      </c>
      <c r="AB333" s="81">
        <v>41720</v>
      </c>
      <c r="AC333" s="81">
        <v>860191</v>
      </c>
      <c r="AD333" s="81">
        <v>7.416556839000001</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2220</v>
      </c>
      <c r="B334" s="80">
        <v>156</v>
      </c>
      <c r="C334" s="80">
        <v>3</v>
      </c>
      <c r="D334" s="80">
        <v>10</v>
      </c>
      <c r="E334" s="80">
        <v>2006</v>
      </c>
      <c r="F334" s="80" t="s">
        <v>566</v>
      </c>
      <c r="G334" s="80" t="s">
        <v>2217</v>
      </c>
      <c r="H334" s="80" t="s">
        <v>2218</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2221</v>
      </c>
      <c r="B335" s="80">
        <v>157</v>
      </c>
      <c r="C335" s="80">
        <v>4</v>
      </c>
      <c r="D335" s="80">
        <v>10</v>
      </c>
      <c r="E335" s="80">
        <v>2007</v>
      </c>
      <c r="F335" s="80" t="s">
        <v>567</v>
      </c>
      <c r="G335" s="80" t="s">
        <v>2217</v>
      </c>
      <c r="H335" s="80" t="s">
        <v>2218</v>
      </c>
      <c r="I335" s="177"/>
      <c r="J335" s="81">
        <v>2.6210107972452512</v>
      </c>
      <c r="K335" s="81">
        <v>3.8823023226814484</v>
      </c>
      <c r="L335" s="81">
        <v>9.9310739715605845</v>
      </c>
      <c r="M335" s="81">
        <v>88.464300511019971</v>
      </c>
      <c r="N335" s="81">
        <v>77.347588195838753</v>
      </c>
      <c r="O335" s="81">
        <v>31.283898136545385</v>
      </c>
      <c r="P335" s="81">
        <v>23.489906487783809</v>
      </c>
      <c r="Q335" s="81">
        <v>2.5566674277484402</v>
      </c>
      <c r="R335" s="81">
        <v>4.12540791827238</v>
      </c>
      <c r="S335" s="81">
        <v>7.6391059168399984</v>
      </c>
      <c r="T335" s="82"/>
      <c r="U335" s="81">
        <v>413247</v>
      </c>
      <c r="V335" s="81">
        <v>1639</v>
      </c>
      <c r="W335" s="81">
        <v>97</v>
      </c>
      <c r="X335" s="81">
        <v>19854</v>
      </c>
      <c r="Y335" s="81">
        <v>21482</v>
      </c>
      <c r="Z335" s="81">
        <v>15479</v>
      </c>
      <c r="AA335" s="81">
        <v>4600</v>
      </c>
      <c r="AB335" s="81">
        <v>41101</v>
      </c>
      <c r="AC335" s="81">
        <v>750424</v>
      </c>
      <c r="AD335" s="81">
        <v>7.6391059168399984</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2222</v>
      </c>
      <c r="B336" s="80">
        <v>158</v>
      </c>
      <c r="C336" s="80">
        <v>5</v>
      </c>
      <c r="D336" s="80">
        <v>10</v>
      </c>
      <c r="E336" s="80">
        <v>2008</v>
      </c>
      <c r="F336" s="80" t="s">
        <v>84</v>
      </c>
      <c r="G336" s="80" t="s">
        <v>2217</v>
      </c>
      <c r="H336" s="80" t="s">
        <v>2218</v>
      </c>
      <c r="I336" s="177"/>
      <c r="J336" s="81">
        <v>2.9755782777159414</v>
      </c>
      <c r="K336" s="81">
        <v>2.8892764486502487</v>
      </c>
      <c r="L336" s="81">
        <v>8.1009856396198252</v>
      </c>
      <c r="M336" s="81">
        <v>97.009061800444371</v>
      </c>
      <c r="N336" s="81">
        <v>79.587118125287972</v>
      </c>
      <c r="O336" s="81">
        <v>30.139161070246818</v>
      </c>
      <c r="P336" s="81">
        <v>22.662329220345967</v>
      </c>
      <c r="Q336" s="81">
        <v>2.4841847998146815</v>
      </c>
      <c r="R336" s="81">
        <v>4.0750877149801266</v>
      </c>
      <c r="S336" s="81">
        <v>6.8716700363999994</v>
      </c>
      <c r="T336" s="82"/>
      <c r="U336" s="81">
        <v>486222</v>
      </c>
      <c r="V336" s="81">
        <v>1639</v>
      </c>
      <c r="W336" s="81">
        <v>97</v>
      </c>
      <c r="X336" s="81">
        <v>19854</v>
      </c>
      <c r="Y336" s="81">
        <v>21410</v>
      </c>
      <c r="Z336" s="81">
        <v>15436</v>
      </c>
      <c r="AA336" s="81">
        <v>4443</v>
      </c>
      <c r="AB336" s="81">
        <v>40592</v>
      </c>
      <c r="AC336" s="81">
        <v>769728</v>
      </c>
      <c r="AD336" s="81">
        <v>6.8716700363999994</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2223</v>
      </c>
      <c r="B337" s="80">
        <v>159</v>
      </c>
      <c r="C337" s="80">
        <v>6</v>
      </c>
      <c r="D337" s="80">
        <v>10</v>
      </c>
      <c r="E337" s="80">
        <v>2009</v>
      </c>
      <c r="F337" s="80" t="s">
        <v>85</v>
      </c>
      <c r="G337" s="80" t="s">
        <v>2217</v>
      </c>
      <c r="H337" s="80" t="s">
        <v>2218</v>
      </c>
      <c r="I337" s="177"/>
      <c r="J337" s="81">
        <v>2.5462594447679927</v>
      </c>
      <c r="K337" s="81">
        <v>2.7710114412537137</v>
      </c>
      <c r="L337" s="81">
        <v>2.8543076059864689</v>
      </c>
      <c r="M337" s="81">
        <v>96.399058371144051</v>
      </c>
      <c r="N337" s="81">
        <v>71.024174250657978</v>
      </c>
      <c r="O337" s="81">
        <v>30.657272451201436</v>
      </c>
      <c r="P337" s="81">
        <v>21.563102852164743</v>
      </c>
      <c r="Q337" s="81">
        <v>2.3483105054715989</v>
      </c>
      <c r="R337" s="81">
        <v>5.1630328373271546</v>
      </c>
      <c r="S337" s="81">
        <v>6.1444829232799991</v>
      </c>
      <c r="T337" s="82"/>
      <c r="U337" s="81">
        <v>357540</v>
      </c>
      <c r="V337" s="81">
        <v>1670</v>
      </c>
      <c r="W337" s="81">
        <v>46</v>
      </c>
      <c r="X337" s="81">
        <v>21157</v>
      </c>
      <c r="Y337" s="81">
        <v>21420</v>
      </c>
      <c r="Z337" s="81">
        <v>15498</v>
      </c>
      <c r="AA337" s="81">
        <v>4340</v>
      </c>
      <c r="AB337" s="81">
        <v>40281</v>
      </c>
      <c r="AC337" s="81">
        <v>951411</v>
      </c>
      <c r="AD337" s="81">
        <v>6.1444829232799991</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0</v>
      </c>
      <c r="BJ337" s="81">
        <v>0</v>
      </c>
      <c r="BK337" s="81">
        <v>9.43</v>
      </c>
      <c r="BL337" s="81">
        <v>0</v>
      </c>
      <c r="BM337" s="82"/>
      <c r="BN337" s="81">
        <v>0</v>
      </c>
      <c r="BO337" s="81">
        <v>0</v>
      </c>
      <c r="BP337" s="81">
        <v>0</v>
      </c>
      <c r="BQ337" s="81">
        <v>0</v>
      </c>
      <c r="BR337" s="81">
        <v>2</v>
      </c>
      <c r="BS337" s="81">
        <v>0</v>
      </c>
      <c r="BT337"/>
      <c r="BU337" s="80"/>
      <c r="BV337" s="80"/>
      <c r="BW337" s="80"/>
      <c r="BX337" s="80"/>
      <c r="BY337" s="80"/>
      <c r="BZ337" s="80"/>
      <c r="CA337" s="80"/>
      <c r="CB337" s="80"/>
      <c r="CC337" s="80"/>
    </row>
    <row r="338" spans="1:81">
      <c r="A338" s="80" t="s">
        <v>2224</v>
      </c>
      <c r="B338" s="80">
        <v>160</v>
      </c>
      <c r="C338" s="80">
        <v>7</v>
      </c>
      <c r="D338" s="80">
        <v>10</v>
      </c>
      <c r="E338" s="80">
        <v>2010</v>
      </c>
      <c r="F338" s="80" t="s">
        <v>86</v>
      </c>
      <c r="G338" s="80" t="s">
        <v>2217</v>
      </c>
      <c r="H338" s="80" t="s">
        <v>2218</v>
      </c>
      <c r="I338" s="177"/>
      <c r="J338" s="81">
        <v>1.8308958144054364</v>
      </c>
      <c r="K338" s="81">
        <v>2.97054030669586</v>
      </c>
      <c r="L338" s="81">
        <v>2.6684600703353873</v>
      </c>
      <c r="M338" s="81">
        <v>96.811671421058776</v>
      </c>
      <c r="N338" s="81">
        <v>77.279908996829761</v>
      </c>
      <c r="O338" s="81">
        <v>30.411116468550031</v>
      </c>
      <c r="P338" s="81">
        <v>21.590547421250232</v>
      </c>
      <c r="Q338" s="81">
        <v>2.4231862441642726</v>
      </c>
      <c r="R338" s="81">
        <v>5.3876580569308272</v>
      </c>
      <c r="S338" s="81">
        <v>7.5677105743399995</v>
      </c>
      <c r="T338" s="82"/>
      <c r="U338" s="81">
        <v>279455</v>
      </c>
      <c r="V338" s="81">
        <v>1670</v>
      </c>
      <c r="W338" s="81">
        <v>46</v>
      </c>
      <c r="X338" s="81">
        <v>21157</v>
      </c>
      <c r="Y338" s="81">
        <v>21322</v>
      </c>
      <c r="Z338" s="81">
        <v>15445</v>
      </c>
      <c r="AA338" s="81">
        <v>4237</v>
      </c>
      <c r="AB338" s="81">
        <v>39828</v>
      </c>
      <c r="AC338" s="81">
        <v>940839</v>
      </c>
      <c r="AD338" s="81">
        <v>7.5677105743399995</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0</v>
      </c>
      <c r="BJ338" s="81">
        <v>0</v>
      </c>
      <c r="BK338" s="81">
        <v>16.436999999999998</v>
      </c>
      <c r="BL338" s="81">
        <v>0</v>
      </c>
      <c r="BM338" s="82"/>
      <c r="BN338" s="81">
        <v>0</v>
      </c>
      <c r="BO338" s="81">
        <v>0</v>
      </c>
      <c r="BP338" s="81">
        <v>0</v>
      </c>
      <c r="BQ338" s="81">
        <v>0</v>
      </c>
      <c r="BR338" s="81">
        <v>3</v>
      </c>
      <c r="BS338" s="81">
        <v>0</v>
      </c>
      <c r="BT338"/>
      <c r="BU338" s="80">
        <v>16.437000000000001</v>
      </c>
      <c r="BV338" s="80">
        <v>0</v>
      </c>
      <c r="BW338" s="80">
        <v>0</v>
      </c>
      <c r="BX338" s="80">
        <v>0</v>
      </c>
      <c r="BY338" s="80">
        <v>0</v>
      </c>
      <c r="BZ338" s="80">
        <v>0</v>
      </c>
      <c r="CA338" s="80">
        <v>0</v>
      </c>
      <c r="CB338" s="80">
        <v>0</v>
      </c>
      <c r="CC338" s="80">
        <v>0</v>
      </c>
    </row>
    <row r="339" spans="1:81">
      <c r="A339" s="80" t="s">
        <v>2225</v>
      </c>
      <c r="B339" s="80">
        <v>161</v>
      </c>
      <c r="C339" s="80">
        <v>8</v>
      </c>
      <c r="D339" s="80">
        <v>10</v>
      </c>
      <c r="E339" s="80">
        <v>2011</v>
      </c>
      <c r="F339" s="80" t="s">
        <v>87</v>
      </c>
      <c r="G339" s="80" t="s">
        <v>2217</v>
      </c>
      <c r="H339" s="80" t="s">
        <v>2218</v>
      </c>
      <c r="I339" s="177"/>
      <c r="J339" s="81">
        <v>2.8757825292422496</v>
      </c>
      <c r="K339" s="81">
        <v>4.1799210920987075</v>
      </c>
      <c r="L339" s="81">
        <v>2.6761051361112935</v>
      </c>
      <c r="M339" s="81">
        <v>109.92107399575698</v>
      </c>
      <c r="N339" s="81">
        <v>86.279106212338036</v>
      </c>
      <c r="O339" s="81">
        <v>29.882037734188607</v>
      </c>
      <c r="P339" s="81">
        <v>20.649913078549403</v>
      </c>
      <c r="Q339" s="81">
        <v>2.7719031163266314</v>
      </c>
      <c r="R339" s="81">
        <v>4.9135953820015228</v>
      </c>
      <c r="S339" s="81">
        <v>11.161113449360002</v>
      </c>
      <c r="T339" s="82"/>
      <c r="U339" s="81">
        <v>405053</v>
      </c>
      <c r="V339" s="81">
        <v>1670</v>
      </c>
      <c r="W339" s="81">
        <v>46</v>
      </c>
      <c r="X339" s="81">
        <v>21157</v>
      </c>
      <c r="Y339" s="81">
        <v>21357</v>
      </c>
      <c r="Z339" s="81">
        <v>15506</v>
      </c>
      <c r="AA339" s="81">
        <v>4173</v>
      </c>
      <c r="AB339" s="81">
        <v>39498</v>
      </c>
      <c r="AC339" s="81">
        <v>856635</v>
      </c>
      <c r="AD339" s="81">
        <v>11.161113449360002</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0</v>
      </c>
      <c r="BJ339" s="81">
        <v>0</v>
      </c>
      <c r="BK339" s="81">
        <v>13.434000000000001</v>
      </c>
      <c r="BL339" s="81">
        <v>0</v>
      </c>
      <c r="BM339" s="82"/>
      <c r="BN339" s="81">
        <v>0</v>
      </c>
      <c r="BO339" s="81">
        <v>0</v>
      </c>
      <c r="BP339" s="81">
        <v>0</v>
      </c>
      <c r="BQ339" s="81">
        <v>0</v>
      </c>
      <c r="BR339" s="81">
        <v>3</v>
      </c>
      <c r="BS339" s="81">
        <v>0</v>
      </c>
      <c r="BT339"/>
      <c r="BU339" s="80">
        <v>13.433999999999999</v>
      </c>
      <c r="BV339" s="80">
        <v>0</v>
      </c>
      <c r="BW339" s="80">
        <v>0</v>
      </c>
      <c r="BX339" s="80">
        <v>0</v>
      </c>
      <c r="BY339" s="80">
        <v>0</v>
      </c>
      <c r="BZ339" s="80">
        <v>0</v>
      </c>
      <c r="CA339" s="80">
        <v>0</v>
      </c>
      <c r="CB339" s="80">
        <v>0</v>
      </c>
      <c r="CC339" s="80">
        <v>0</v>
      </c>
    </row>
    <row r="340" spans="1:81">
      <c r="A340" s="80" t="s">
        <v>2226</v>
      </c>
      <c r="B340" s="80">
        <v>162</v>
      </c>
      <c r="C340" s="80">
        <v>9</v>
      </c>
      <c r="D340" s="80">
        <v>10</v>
      </c>
      <c r="E340" s="80">
        <v>2012</v>
      </c>
      <c r="F340" s="80" t="s">
        <v>88</v>
      </c>
      <c r="G340" s="80" t="s">
        <v>2217</v>
      </c>
      <c r="H340" s="80" t="s">
        <v>2218</v>
      </c>
      <c r="I340" s="177"/>
      <c r="J340" s="81">
        <v>2.0920906123508649</v>
      </c>
      <c r="K340" s="81">
        <v>3.8537730002023234</v>
      </c>
      <c r="L340" s="81">
        <v>2.6697690243602086</v>
      </c>
      <c r="M340" s="81">
        <v>112.9998101325054</v>
      </c>
      <c r="N340" s="81">
        <v>86.377512822258424</v>
      </c>
      <c r="O340" s="81">
        <v>29.66218593817517</v>
      </c>
      <c r="P340" s="81">
        <v>20.329461450113445</v>
      </c>
      <c r="Q340" s="81">
        <v>2.9955183519027124</v>
      </c>
      <c r="R340" s="81">
        <v>5.5842096517625865</v>
      </c>
      <c r="S340" s="81">
        <v>9.9756836371099986</v>
      </c>
      <c r="T340" s="82"/>
      <c r="U340" s="81">
        <v>301581</v>
      </c>
      <c r="V340" s="81">
        <v>1670</v>
      </c>
      <c r="W340" s="81">
        <v>46</v>
      </c>
      <c r="X340" s="81">
        <v>21157</v>
      </c>
      <c r="Y340" s="81">
        <v>21469</v>
      </c>
      <c r="Z340" s="81">
        <v>15514</v>
      </c>
      <c r="AA340" s="81">
        <v>4085</v>
      </c>
      <c r="AB340" s="81">
        <v>39287</v>
      </c>
      <c r="AC340" s="81">
        <v>948334</v>
      </c>
      <c r="AD340" s="81">
        <v>9.9756836371099986</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0</v>
      </c>
      <c r="BJ340" s="81">
        <v>0</v>
      </c>
      <c r="BK340" s="81">
        <v>22.08</v>
      </c>
      <c r="BL340" s="81">
        <v>0</v>
      </c>
      <c r="BM340" s="82"/>
      <c r="BN340" s="81">
        <v>0</v>
      </c>
      <c r="BO340" s="81">
        <v>0</v>
      </c>
      <c r="BP340" s="81">
        <v>0</v>
      </c>
      <c r="BQ340" s="81">
        <v>0</v>
      </c>
      <c r="BR340" s="81">
        <v>4</v>
      </c>
      <c r="BS340" s="81">
        <v>0</v>
      </c>
      <c r="BT340"/>
      <c r="BU340" s="80">
        <v>22.08</v>
      </c>
      <c r="BV340" s="80">
        <v>0</v>
      </c>
      <c r="BW340" s="80">
        <v>0</v>
      </c>
      <c r="BX340" s="80">
        <v>0</v>
      </c>
      <c r="BY340" s="80">
        <v>0</v>
      </c>
      <c r="BZ340" s="80">
        <v>0</v>
      </c>
      <c r="CA340" s="80">
        <v>0</v>
      </c>
      <c r="CB340" s="80">
        <v>0</v>
      </c>
      <c r="CC340" s="80">
        <v>0</v>
      </c>
    </row>
    <row r="341" spans="1:81">
      <c r="A341" s="80" t="s">
        <v>2227</v>
      </c>
      <c r="B341" s="80">
        <v>163</v>
      </c>
      <c r="C341" s="80">
        <v>10</v>
      </c>
      <c r="D341" s="80">
        <v>10</v>
      </c>
      <c r="E341" s="80">
        <v>2013</v>
      </c>
      <c r="F341" s="80" t="s">
        <v>89</v>
      </c>
      <c r="G341" s="80" t="s">
        <v>2217</v>
      </c>
      <c r="H341" s="80" t="s">
        <v>2218</v>
      </c>
      <c r="I341" s="177"/>
      <c r="J341" s="81">
        <v>2.0682800827214476</v>
      </c>
      <c r="K341" s="81">
        <v>3.3301651177610707</v>
      </c>
      <c r="L341" s="81">
        <v>2.6302242905888624</v>
      </c>
      <c r="M341" s="81">
        <v>108.58163475334126</v>
      </c>
      <c r="N341" s="81">
        <v>82.739507276364932</v>
      </c>
      <c r="O341" s="81">
        <v>28.614056439321512</v>
      </c>
      <c r="P341" s="81">
        <v>20.031408397511903</v>
      </c>
      <c r="Q341" s="81">
        <v>3.0162735598774071</v>
      </c>
      <c r="R341" s="81">
        <v>5.4125728703488498</v>
      </c>
      <c r="S341" s="81">
        <v>8.9246796320699993</v>
      </c>
      <c r="T341" s="82"/>
      <c r="U341" s="81">
        <v>305383</v>
      </c>
      <c r="V341" s="81">
        <v>1670</v>
      </c>
      <c r="W341" s="81">
        <v>46</v>
      </c>
      <c r="X341" s="81">
        <v>21157</v>
      </c>
      <c r="Y341" s="81">
        <v>21370</v>
      </c>
      <c r="Z341" s="81">
        <v>15634</v>
      </c>
      <c r="AA341" s="81">
        <v>4010</v>
      </c>
      <c r="AB341" s="81">
        <v>38992</v>
      </c>
      <c r="AC341" s="81">
        <v>897252</v>
      </c>
      <c r="AD341" s="81">
        <v>8.9246796320699993</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0</v>
      </c>
      <c r="BJ341" s="81">
        <v>0</v>
      </c>
      <c r="BK341" s="81">
        <v>23.585000000000001</v>
      </c>
      <c r="BL341" s="81">
        <v>0</v>
      </c>
      <c r="BM341" s="82"/>
      <c r="BN341" s="81">
        <v>0</v>
      </c>
      <c r="BO341" s="81">
        <v>0</v>
      </c>
      <c r="BP341" s="81">
        <v>0</v>
      </c>
      <c r="BQ341" s="81">
        <v>0</v>
      </c>
      <c r="BR341" s="81">
        <v>4</v>
      </c>
      <c r="BS341" s="81">
        <v>0</v>
      </c>
      <c r="BT341"/>
      <c r="BU341" s="80">
        <v>23.585000000000001</v>
      </c>
      <c r="BV341" s="80">
        <v>0</v>
      </c>
      <c r="BW341" s="80">
        <v>0</v>
      </c>
      <c r="BX341" s="80">
        <v>0</v>
      </c>
      <c r="BY341" s="80">
        <v>0</v>
      </c>
      <c r="BZ341" s="80">
        <v>0</v>
      </c>
      <c r="CA341" s="80">
        <v>0</v>
      </c>
      <c r="CB341" s="80">
        <v>0</v>
      </c>
      <c r="CC341" s="80">
        <v>0</v>
      </c>
    </row>
    <row r="342" spans="1:81">
      <c r="A342" s="80" t="s">
        <v>2228</v>
      </c>
      <c r="B342" s="80">
        <v>164</v>
      </c>
      <c r="C342" s="80">
        <v>11</v>
      </c>
      <c r="D342" s="80">
        <v>10</v>
      </c>
      <c r="E342" s="80">
        <v>2014</v>
      </c>
      <c r="F342" s="80" t="s">
        <v>90</v>
      </c>
      <c r="G342" s="80" t="s">
        <v>2217</v>
      </c>
      <c r="H342" s="80" t="s">
        <v>2218</v>
      </c>
      <c r="I342" s="177"/>
      <c r="J342" s="81">
        <v>1.9443087697481996</v>
      </c>
      <c r="K342" s="81">
        <v>2.8396875401274611</v>
      </c>
      <c r="L342" s="81">
        <v>4.163012932337268</v>
      </c>
      <c r="M342" s="81">
        <v>95.154773730973602</v>
      </c>
      <c r="N342" s="81">
        <v>75.7259772315318</v>
      </c>
      <c r="O342" s="81">
        <v>27.369975112061439</v>
      </c>
      <c r="P342" s="81">
        <v>19.834312752591305</v>
      </c>
      <c r="Q342" s="81">
        <v>2.8531573908553693</v>
      </c>
      <c r="R342" s="81">
        <v>6.1195759434799166</v>
      </c>
      <c r="S342" s="81">
        <v>8.8025384730800003</v>
      </c>
      <c r="T342" s="82"/>
      <c r="U342" s="81">
        <v>302785</v>
      </c>
      <c r="V342" s="81">
        <v>1228</v>
      </c>
      <c r="W342" s="81">
        <v>80</v>
      </c>
      <c r="X342" s="81">
        <v>19745</v>
      </c>
      <c r="Y342" s="81">
        <v>21224</v>
      </c>
      <c r="Z342" s="81">
        <v>15750</v>
      </c>
      <c r="AA342" s="81">
        <v>3950</v>
      </c>
      <c r="AB342" s="81">
        <v>38442</v>
      </c>
      <c r="AC342" s="81">
        <v>1017643</v>
      </c>
      <c r="AD342" s="81">
        <v>8.8025384730800003</v>
      </c>
      <c r="AE342" s="82"/>
      <c r="AF342" s="81">
        <v>2214307.0805419344</v>
      </c>
      <c r="AG342" s="81">
        <v>2425546.2192609431</v>
      </c>
      <c r="AH342" s="81">
        <v>505401.12564414542</v>
      </c>
      <c r="AI342" s="81">
        <v>124024552.35631712</v>
      </c>
      <c r="AJ342" s="81">
        <v>115495013.96003011</v>
      </c>
      <c r="AK342" s="81">
        <v>0</v>
      </c>
      <c r="AL342" s="81">
        <v>0</v>
      </c>
      <c r="AM342" s="81">
        <v>5277512.1529302178</v>
      </c>
      <c r="AN342" s="81">
        <v>0</v>
      </c>
      <c r="AO342" s="81">
        <v>0</v>
      </c>
      <c r="AP342" s="82"/>
      <c r="AQ342" s="81">
        <v>300</v>
      </c>
      <c r="AR342" s="81">
        <v>18</v>
      </c>
      <c r="AS342" s="81">
        <v>0</v>
      </c>
      <c r="AT342" s="81">
        <v>0</v>
      </c>
      <c r="AU342" s="81">
        <v>0</v>
      </c>
      <c r="AV342" s="81">
        <v>0</v>
      </c>
      <c r="AW342" s="81" t="s">
        <v>564</v>
      </c>
      <c r="AX342" s="82"/>
      <c r="AY342" s="81">
        <v>1223.0999999999999</v>
      </c>
      <c r="AZ342" s="81">
        <v>268.7</v>
      </c>
      <c r="BA342" s="81">
        <v>0</v>
      </c>
      <c r="BB342" s="81">
        <v>0</v>
      </c>
      <c r="BC342" s="81">
        <v>0</v>
      </c>
      <c r="BD342" s="81">
        <v>0</v>
      </c>
      <c r="BE342" s="81" t="s">
        <v>564</v>
      </c>
      <c r="BF342" s="82"/>
      <c r="BG342" s="81">
        <v>0</v>
      </c>
      <c r="BH342" s="81">
        <v>0</v>
      </c>
      <c r="BI342" s="81">
        <v>0</v>
      </c>
      <c r="BJ342" s="81">
        <v>0</v>
      </c>
      <c r="BK342" s="81">
        <v>23.542999999999999</v>
      </c>
      <c r="BL342" s="81">
        <v>0</v>
      </c>
      <c r="BM342" s="82"/>
      <c r="BN342" s="81">
        <v>0</v>
      </c>
      <c r="BO342" s="81">
        <v>0</v>
      </c>
      <c r="BP342" s="81">
        <v>0</v>
      </c>
      <c r="BQ342" s="81">
        <v>0</v>
      </c>
      <c r="BR342" s="81">
        <v>4</v>
      </c>
      <c r="BS342" s="81">
        <v>0</v>
      </c>
      <c r="BT342"/>
      <c r="BU342" s="80">
        <v>23.542999999999999</v>
      </c>
      <c r="BV342" s="80">
        <v>0</v>
      </c>
      <c r="BW342" s="80">
        <v>0</v>
      </c>
      <c r="BX342" s="80">
        <v>0</v>
      </c>
      <c r="BY342" s="80">
        <v>0</v>
      </c>
      <c r="BZ342" s="80">
        <v>0</v>
      </c>
      <c r="CA342" s="80">
        <v>0</v>
      </c>
      <c r="CB342" s="80">
        <v>0</v>
      </c>
      <c r="CC342" s="80">
        <v>0</v>
      </c>
    </row>
    <row r="343" spans="1:81">
      <c r="A343" s="80" t="s">
        <v>2229</v>
      </c>
      <c r="B343" s="80">
        <v>165</v>
      </c>
      <c r="C343" s="80">
        <v>12</v>
      </c>
      <c r="D343" s="80">
        <v>10</v>
      </c>
      <c r="E343" s="80">
        <v>2015</v>
      </c>
      <c r="F343" s="80" t="s">
        <v>91</v>
      </c>
      <c r="G343" s="80" t="s">
        <v>2217</v>
      </c>
      <c r="H343" s="80" t="s">
        <v>2218</v>
      </c>
      <c r="I343" s="177"/>
      <c r="J343" s="81">
        <v>2.2503827405345955</v>
      </c>
      <c r="K343" s="81">
        <v>2.6291091122311396</v>
      </c>
      <c r="L343" s="81">
        <v>4.4727158554084152</v>
      </c>
      <c r="M343" s="81">
        <v>85.917290505295298</v>
      </c>
      <c r="N343" s="81">
        <v>71.989964406853488</v>
      </c>
      <c r="O343" s="81">
        <v>27.107067229229816</v>
      </c>
      <c r="P343" s="81">
        <v>19.513223898818524</v>
      </c>
      <c r="Q343" s="81">
        <v>2.764980994266649</v>
      </c>
      <c r="R343" s="81">
        <v>6.1459125740777054</v>
      </c>
      <c r="S343" s="81">
        <v>12.673123058049999</v>
      </c>
      <c r="T343" s="82"/>
      <c r="U343" s="81">
        <v>393528</v>
      </c>
      <c r="V343" s="81">
        <v>1228</v>
      </c>
      <c r="W343" s="81">
        <v>80</v>
      </c>
      <c r="X343" s="81">
        <v>19745</v>
      </c>
      <c r="Y343" s="81">
        <v>21277</v>
      </c>
      <c r="Z343" s="81">
        <v>15749</v>
      </c>
      <c r="AA343" s="81">
        <v>3883</v>
      </c>
      <c r="AB343" s="81">
        <v>38055</v>
      </c>
      <c r="AC343" s="81">
        <v>1052812</v>
      </c>
      <c r="AD343" s="81">
        <v>12.673123058049999</v>
      </c>
      <c r="AE343" s="82"/>
      <c r="AF343" s="81">
        <v>2613062.4887614576</v>
      </c>
      <c r="AG343" s="81">
        <v>2084298.312443516</v>
      </c>
      <c r="AH343" s="81">
        <v>615081.76001360756</v>
      </c>
      <c r="AI343" s="81">
        <v>123387006.37658606</v>
      </c>
      <c r="AJ343" s="81">
        <v>112037370.73757657</v>
      </c>
      <c r="AK343" s="81">
        <v>0</v>
      </c>
      <c r="AL343" s="81">
        <v>0</v>
      </c>
      <c r="AM343" s="81">
        <v>5215278.115278976</v>
      </c>
      <c r="AN343" s="81">
        <v>0</v>
      </c>
      <c r="AO343" s="81">
        <v>0</v>
      </c>
      <c r="AP343" s="82"/>
      <c r="AQ343" s="81">
        <v>326</v>
      </c>
      <c r="AR343" s="81">
        <v>25</v>
      </c>
      <c r="AS343" s="81">
        <v>0</v>
      </c>
      <c r="AT343" s="81">
        <v>0</v>
      </c>
      <c r="AU343" s="81">
        <v>0</v>
      </c>
      <c r="AV343" s="81">
        <v>0</v>
      </c>
      <c r="AW343" s="81" t="s">
        <v>564</v>
      </c>
      <c r="AX343" s="82"/>
      <c r="AY343" s="81">
        <v>1353.7</v>
      </c>
      <c r="AZ343" s="81">
        <v>461.20000000000005</v>
      </c>
      <c r="BA343" s="81">
        <v>0</v>
      </c>
      <c r="BB343" s="81">
        <v>0</v>
      </c>
      <c r="BC343" s="81">
        <v>0</v>
      </c>
      <c r="BD343" s="81">
        <v>0</v>
      </c>
      <c r="BE343" s="81" t="s">
        <v>564</v>
      </c>
      <c r="BF343" s="82"/>
      <c r="BG343" s="81">
        <v>0</v>
      </c>
      <c r="BH343" s="81">
        <v>0</v>
      </c>
      <c r="BI343" s="81">
        <v>0</v>
      </c>
      <c r="BJ343" s="81">
        <v>0</v>
      </c>
      <c r="BK343" s="81">
        <v>26.557000000000002</v>
      </c>
      <c r="BL343" s="81">
        <v>0</v>
      </c>
      <c r="BM343" s="82"/>
      <c r="BN343" s="81">
        <v>0</v>
      </c>
      <c r="BO343" s="81">
        <v>0</v>
      </c>
      <c r="BP343" s="81">
        <v>0</v>
      </c>
      <c r="BQ343" s="81">
        <v>0</v>
      </c>
      <c r="BR343" s="81">
        <v>5</v>
      </c>
      <c r="BS343" s="81">
        <v>0</v>
      </c>
      <c r="BT343"/>
      <c r="BU343" s="80">
        <v>26.556999999999999</v>
      </c>
      <c r="BV343" s="80">
        <v>0</v>
      </c>
      <c r="BW343" s="80">
        <v>0</v>
      </c>
      <c r="BX343" s="80">
        <v>0</v>
      </c>
      <c r="BY343" s="80">
        <v>0</v>
      </c>
      <c r="BZ343" s="80">
        <v>0</v>
      </c>
      <c r="CA343" s="80">
        <v>0</v>
      </c>
      <c r="CB343" s="80">
        <v>0</v>
      </c>
      <c r="CC343" s="80">
        <v>0</v>
      </c>
    </row>
    <row r="344" spans="1:81">
      <c r="A344" s="80" t="s">
        <v>2230</v>
      </c>
      <c r="B344" s="80">
        <v>166</v>
      </c>
      <c r="C344" s="80">
        <v>13</v>
      </c>
      <c r="D344" s="80">
        <v>10</v>
      </c>
      <c r="E344" s="80">
        <v>2016</v>
      </c>
      <c r="F344" s="80" t="s">
        <v>92</v>
      </c>
      <c r="G344" s="80" t="s">
        <v>2217</v>
      </c>
      <c r="H344" s="80" t="s">
        <v>2218</v>
      </c>
      <c r="I344" s="177"/>
      <c r="J344" s="81">
        <v>1.8722110846636322</v>
      </c>
      <c r="K344" s="81">
        <v>2.5820984539251199</v>
      </c>
      <c r="L344" s="81">
        <v>4.6925527686276425</v>
      </c>
      <c r="M344" s="81">
        <v>82.128328225594601</v>
      </c>
      <c r="N344" s="81">
        <v>71.843499403551419</v>
      </c>
      <c r="O344" s="81">
        <v>26.917317920400436</v>
      </c>
      <c r="P344" s="81">
        <v>18.550600344243826</v>
      </c>
      <c r="Q344" s="81">
        <v>2.665158306913332</v>
      </c>
      <c r="R344" s="81">
        <v>6.2870126651062455</v>
      </c>
      <c r="S344" s="81">
        <v>11.337767582020003</v>
      </c>
      <c r="T344" s="82"/>
      <c r="U344" s="81">
        <v>333117</v>
      </c>
      <c r="V344" s="81">
        <v>1228</v>
      </c>
      <c r="W344" s="81">
        <v>80</v>
      </c>
      <c r="X344" s="81">
        <v>19745</v>
      </c>
      <c r="Y344" s="81">
        <v>21356</v>
      </c>
      <c r="Z344" s="81">
        <v>15831</v>
      </c>
      <c r="AA344" s="81">
        <v>3818</v>
      </c>
      <c r="AB344" s="81">
        <v>37733</v>
      </c>
      <c r="AC344" s="81">
        <v>1073759.8771164201</v>
      </c>
      <c r="AD344" s="81">
        <v>11.33776758202</v>
      </c>
      <c r="AE344" s="82"/>
      <c r="AF344" s="81">
        <v>2194566.140501901</v>
      </c>
      <c r="AG344" s="81">
        <v>1955579.724741397</v>
      </c>
      <c r="AH344" s="81">
        <v>469360.61274538463</v>
      </c>
      <c r="AI344" s="81">
        <v>127240749.119221</v>
      </c>
      <c r="AJ344" s="81">
        <v>112562402.231769</v>
      </c>
      <c r="AK344" s="81">
        <v>0</v>
      </c>
      <c r="AL344" s="81">
        <v>0</v>
      </c>
      <c r="AM344" s="81">
        <v>5175166.8416869435</v>
      </c>
      <c r="AN344" s="81">
        <v>0</v>
      </c>
      <c r="AO344" s="81">
        <v>0</v>
      </c>
      <c r="AP344" s="82"/>
      <c r="AQ344" s="81">
        <v>352</v>
      </c>
      <c r="AR344" s="81">
        <v>31</v>
      </c>
      <c r="AS344" s="81">
        <v>0</v>
      </c>
      <c r="AT344" s="81">
        <v>0</v>
      </c>
      <c r="AU344" s="81">
        <v>0</v>
      </c>
      <c r="AV344" s="81">
        <v>0</v>
      </c>
      <c r="AW344" s="81" t="s">
        <v>564</v>
      </c>
      <c r="AX344" s="82"/>
      <c r="AY344" s="81">
        <v>1476.3</v>
      </c>
      <c r="AZ344" s="81">
        <v>531.4</v>
      </c>
      <c r="BA344" s="81">
        <v>0</v>
      </c>
      <c r="BB344" s="81">
        <v>0</v>
      </c>
      <c r="BC344" s="81">
        <v>0</v>
      </c>
      <c r="BD344" s="81">
        <v>0</v>
      </c>
      <c r="BE344" s="81" t="s">
        <v>564</v>
      </c>
      <c r="BF344" s="82"/>
      <c r="BG344" s="81">
        <v>0</v>
      </c>
      <c r="BH344" s="81">
        <v>0</v>
      </c>
      <c r="BI344" s="81">
        <v>0</v>
      </c>
      <c r="BJ344" s="81">
        <v>0</v>
      </c>
      <c r="BK344" s="81">
        <v>24.54</v>
      </c>
      <c r="BL344" s="81">
        <v>0</v>
      </c>
      <c r="BM344" s="82"/>
      <c r="BN344" s="81">
        <v>0</v>
      </c>
      <c r="BO344" s="81">
        <v>0</v>
      </c>
      <c r="BP344" s="81">
        <v>0</v>
      </c>
      <c r="BQ344" s="81">
        <v>0</v>
      </c>
      <c r="BR344" s="81">
        <v>5</v>
      </c>
      <c r="BS344" s="81">
        <v>0</v>
      </c>
      <c r="BT344"/>
      <c r="BU344" s="80">
        <v>24.54</v>
      </c>
      <c r="BV344" s="80">
        <v>0</v>
      </c>
      <c r="BW344" s="80">
        <v>0</v>
      </c>
      <c r="BX344" s="80">
        <v>0</v>
      </c>
      <c r="BY344" s="80">
        <v>0</v>
      </c>
      <c r="BZ344" s="80">
        <v>0</v>
      </c>
      <c r="CA344" s="80">
        <v>0</v>
      </c>
      <c r="CB344" s="80">
        <v>0</v>
      </c>
      <c r="CC344" s="80">
        <v>0</v>
      </c>
    </row>
    <row r="345" spans="1:81">
      <c r="A345" s="80" t="s">
        <v>2231</v>
      </c>
      <c r="B345" s="80">
        <v>167</v>
      </c>
      <c r="C345" s="80">
        <v>14</v>
      </c>
      <c r="D345" s="80">
        <v>10</v>
      </c>
      <c r="E345" s="80">
        <v>2017</v>
      </c>
      <c r="F345" s="80" t="s">
        <v>71</v>
      </c>
      <c r="G345" s="80" t="s">
        <v>2217</v>
      </c>
      <c r="H345" s="80" t="s">
        <v>2218</v>
      </c>
      <c r="I345" s="177"/>
      <c r="J345" s="81">
        <v>1.851797991961637</v>
      </c>
      <c r="K345" s="81">
        <v>2.5845119969991708</v>
      </c>
      <c r="L345" s="81">
        <v>4.2461476786569765</v>
      </c>
      <c r="M345" s="81">
        <v>78.827391274227978</v>
      </c>
      <c r="N345" s="81">
        <v>69.315906464628881</v>
      </c>
      <c r="O345" s="81">
        <v>26.591824624462745</v>
      </c>
      <c r="P345" s="81">
        <v>17.988918098008263</v>
      </c>
      <c r="Q345" s="81">
        <v>2.5619577140430181</v>
      </c>
      <c r="R345" s="81">
        <v>5.9825757799796317</v>
      </c>
      <c r="S345" s="81">
        <v>10.587361034879999</v>
      </c>
      <c r="T345" s="82"/>
      <c r="U345" s="81">
        <v>336638</v>
      </c>
      <c r="V345" s="81">
        <v>1228</v>
      </c>
      <c r="W345" s="81">
        <v>80</v>
      </c>
      <c r="X345" s="81">
        <v>19745</v>
      </c>
      <c r="Y345" s="81">
        <v>21506</v>
      </c>
      <c r="Z345" s="81">
        <v>15899</v>
      </c>
      <c r="AA345" s="81">
        <v>3726</v>
      </c>
      <c r="AB345" s="81">
        <v>37510</v>
      </c>
      <c r="AC345" s="81">
        <v>1042039</v>
      </c>
      <c r="AD345" s="81">
        <v>10.587361034880001</v>
      </c>
      <c r="AE345" s="82"/>
      <c r="AF345" s="81">
        <v>2273352.2286535809</v>
      </c>
      <c r="AG345" s="81">
        <v>1976925.889296361</v>
      </c>
      <c r="AH345" s="81">
        <v>584073.19058067119</v>
      </c>
      <c r="AI345" s="81">
        <v>126937756.3408677</v>
      </c>
      <c r="AJ345" s="81">
        <v>108396245.4308528</v>
      </c>
      <c r="AK345" s="81">
        <v>0</v>
      </c>
      <c r="AL345" s="81">
        <v>0</v>
      </c>
      <c r="AM345" s="81">
        <v>5152631.7504003448</v>
      </c>
      <c r="AN345" s="81">
        <v>0</v>
      </c>
      <c r="AO345" s="81">
        <v>0</v>
      </c>
      <c r="AP345" s="82"/>
      <c r="AQ345" s="81">
        <v>367</v>
      </c>
      <c r="AR345" s="81">
        <v>48</v>
      </c>
      <c r="AS345" s="81">
        <v>0</v>
      </c>
      <c r="AT345" s="81">
        <v>0</v>
      </c>
      <c r="AU345" s="81">
        <v>0</v>
      </c>
      <c r="AV345" s="81">
        <v>0</v>
      </c>
      <c r="AW345" s="81" t="s">
        <v>564</v>
      </c>
      <c r="AX345" s="82"/>
      <c r="AY345" s="81">
        <v>1547.8</v>
      </c>
      <c r="AZ345" s="81">
        <v>1949.6</v>
      </c>
      <c r="BA345" s="81">
        <v>0</v>
      </c>
      <c r="BB345" s="81">
        <v>0</v>
      </c>
      <c r="BC345" s="81">
        <v>0</v>
      </c>
      <c r="BD345" s="81">
        <v>0</v>
      </c>
      <c r="BE345" s="81" t="s">
        <v>564</v>
      </c>
      <c r="BF345" s="82"/>
      <c r="BG345" s="81">
        <v>0</v>
      </c>
      <c r="BH345" s="81">
        <v>0</v>
      </c>
      <c r="BI345" s="81">
        <v>0</v>
      </c>
      <c r="BJ345" s="81">
        <v>0</v>
      </c>
      <c r="BK345" s="81">
        <v>19.701000000000001</v>
      </c>
      <c r="BL345" s="81">
        <v>0</v>
      </c>
      <c r="BM345" s="82"/>
      <c r="BN345" s="81">
        <v>0</v>
      </c>
      <c r="BO345" s="81">
        <v>0</v>
      </c>
      <c r="BP345" s="81">
        <v>0</v>
      </c>
      <c r="BQ345" s="81">
        <v>0</v>
      </c>
      <c r="BR345" s="81">
        <v>4</v>
      </c>
      <c r="BS345" s="81">
        <v>0</v>
      </c>
      <c r="BT345"/>
      <c r="BU345" s="80">
        <v>19.701000000000001</v>
      </c>
      <c r="BV345" s="80">
        <v>0</v>
      </c>
      <c r="BW345" s="80">
        <v>0</v>
      </c>
      <c r="BX345" s="80">
        <v>0</v>
      </c>
      <c r="BY345" s="80">
        <v>0</v>
      </c>
      <c r="BZ345" s="80">
        <v>0</v>
      </c>
      <c r="CA345" s="80">
        <v>0</v>
      </c>
      <c r="CB345" s="80">
        <v>0</v>
      </c>
      <c r="CC345" s="80">
        <v>0</v>
      </c>
    </row>
    <row r="346" spans="1:81">
      <c r="A346" s="80" t="s">
        <v>2232</v>
      </c>
      <c r="B346" s="80">
        <v>168</v>
      </c>
      <c r="C346" s="80">
        <v>15</v>
      </c>
      <c r="D346" s="80">
        <v>10</v>
      </c>
      <c r="E346" s="80">
        <v>2018</v>
      </c>
      <c r="F346" s="80" t="s">
        <v>93</v>
      </c>
      <c r="G346" s="80" t="s">
        <v>2217</v>
      </c>
      <c r="H346" s="80" t="s">
        <v>2218</v>
      </c>
      <c r="I346" s="177"/>
      <c r="J346" s="81">
        <v>1.5741225212491461</v>
      </c>
      <c r="K346" s="81">
        <v>2.427638282984518</v>
      </c>
      <c r="L346" s="81">
        <v>3.7866121118021026</v>
      </c>
      <c r="M346" s="81">
        <v>76.931114742671312</v>
      </c>
      <c r="N346" s="81">
        <v>64.825717608489086</v>
      </c>
      <c r="O346" s="81">
        <v>25.890364086369257</v>
      </c>
      <c r="P346" s="81">
        <v>17.656895812078027</v>
      </c>
      <c r="Q346" s="81">
        <v>2.3477058309589225</v>
      </c>
      <c r="R346" s="81">
        <v>5.920614222013227</v>
      </c>
      <c r="S346" s="81">
        <v>10.985025467450001</v>
      </c>
      <c r="T346" s="82"/>
      <c r="U346" s="81">
        <v>298292</v>
      </c>
      <c r="V346" s="81">
        <v>1228</v>
      </c>
      <c r="W346" s="81">
        <v>80</v>
      </c>
      <c r="X346" s="81">
        <v>19745</v>
      </c>
      <c r="Y346" s="81">
        <v>21503</v>
      </c>
      <c r="Z346" s="81">
        <v>15776</v>
      </c>
      <c r="AA346" s="81">
        <v>3694</v>
      </c>
      <c r="AB346" s="81">
        <v>37042</v>
      </c>
      <c r="AC346" s="81">
        <v>1027205</v>
      </c>
      <c r="AD346" s="81">
        <v>10.985025467450001</v>
      </c>
      <c r="AE346" s="82"/>
      <c r="AF346" s="81">
        <v>1958203.247802224</v>
      </c>
      <c r="AG346" s="81">
        <v>1755513.54128494</v>
      </c>
      <c r="AH346" s="81">
        <v>528235.76445611613</v>
      </c>
      <c r="AI346" s="81">
        <v>122099112.2800625</v>
      </c>
      <c r="AJ346" s="81">
        <v>108794816.71592291</v>
      </c>
      <c r="AK346" s="81">
        <v>0</v>
      </c>
      <c r="AL346" s="81">
        <v>0</v>
      </c>
      <c r="AM346" s="81">
        <v>5098872.4429808967</v>
      </c>
      <c r="AN346" s="81">
        <v>0</v>
      </c>
      <c r="AO346" s="81">
        <v>0</v>
      </c>
      <c r="AP346" s="82"/>
      <c r="AQ346" s="81">
        <v>382</v>
      </c>
      <c r="AR346" s="81">
        <v>52</v>
      </c>
      <c r="AS346" s="81">
        <v>0</v>
      </c>
      <c r="AT346" s="81">
        <v>0</v>
      </c>
      <c r="AU346" s="81">
        <v>0</v>
      </c>
      <c r="AV346" s="81">
        <v>0</v>
      </c>
      <c r="AW346" s="81" t="s">
        <v>564</v>
      </c>
      <c r="AX346" s="82"/>
      <c r="AY346" s="81">
        <v>1620</v>
      </c>
      <c r="AZ346" s="81">
        <v>1995.1</v>
      </c>
      <c r="BA346" s="81">
        <v>0</v>
      </c>
      <c r="BB346" s="81">
        <v>0</v>
      </c>
      <c r="BC346" s="81">
        <v>0</v>
      </c>
      <c r="BD346" s="81">
        <v>0</v>
      </c>
      <c r="BE346" s="81" t="s">
        <v>564</v>
      </c>
      <c r="BF346" s="82"/>
      <c r="BG346" s="81">
        <v>0</v>
      </c>
      <c r="BH346" s="81">
        <v>0</v>
      </c>
      <c r="BI346" s="81">
        <v>0</v>
      </c>
      <c r="BJ346" s="81">
        <v>0</v>
      </c>
      <c r="BK346" s="81">
        <v>23.29</v>
      </c>
      <c r="BL346" s="81">
        <v>0</v>
      </c>
      <c r="BM346" s="82"/>
      <c r="BN346" s="81">
        <v>0</v>
      </c>
      <c r="BO346" s="81">
        <v>0</v>
      </c>
      <c r="BP346" s="81">
        <v>0</v>
      </c>
      <c r="BQ346" s="81">
        <v>0</v>
      </c>
      <c r="BR346" s="81">
        <v>5</v>
      </c>
      <c r="BS346" s="81">
        <v>0</v>
      </c>
      <c r="BT346"/>
      <c r="BU346" s="80">
        <v>23.29</v>
      </c>
      <c r="BV346" s="80">
        <v>0</v>
      </c>
      <c r="BW346" s="80">
        <v>0</v>
      </c>
      <c r="BX346" s="80">
        <v>0</v>
      </c>
      <c r="BY346" s="80">
        <v>0</v>
      </c>
      <c r="BZ346" s="80">
        <v>0</v>
      </c>
      <c r="CA346" s="80">
        <v>0</v>
      </c>
      <c r="CB346" s="80">
        <v>0</v>
      </c>
      <c r="CC346" s="80">
        <v>0</v>
      </c>
    </row>
    <row r="347" spans="1:81">
      <c r="A347" s="80" t="s">
        <v>2233</v>
      </c>
      <c r="B347" s="80">
        <v>169</v>
      </c>
      <c r="C347" s="80">
        <v>16</v>
      </c>
      <c r="D347" s="80">
        <v>10</v>
      </c>
      <c r="E347" s="80">
        <v>2019</v>
      </c>
      <c r="F347" s="80" t="s">
        <v>73</v>
      </c>
      <c r="G347" s="80" t="s">
        <v>2217</v>
      </c>
      <c r="H347" s="80" t="s">
        <v>2218</v>
      </c>
      <c r="I347" s="177"/>
      <c r="J347" s="81">
        <v>1.5160758759137931</v>
      </c>
      <c r="K347" s="81">
        <v>2.2019644303775556</v>
      </c>
      <c r="L347" s="81">
        <v>3.8195685187543531</v>
      </c>
      <c r="M347" s="81">
        <v>70.838183280930011</v>
      </c>
      <c r="N347" s="81">
        <v>56.781499216970062</v>
      </c>
      <c r="O347" s="81">
        <v>24.994069252448185</v>
      </c>
      <c r="P347" s="81">
        <v>17.602223221789941</v>
      </c>
      <c r="Q347" s="81">
        <v>2.2589736726304199</v>
      </c>
      <c r="R347" s="81">
        <v>6.3685585032330616</v>
      </c>
      <c r="S347" s="81">
        <v>10.828631510200001</v>
      </c>
      <c r="T347" s="82"/>
      <c r="U347" s="81">
        <v>297795</v>
      </c>
      <c r="V347" s="81">
        <v>1228</v>
      </c>
      <c r="W347" s="81">
        <v>80</v>
      </c>
      <c r="X347" s="81">
        <v>19745</v>
      </c>
      <c r="Y347" s="81">
        <v>21517</v>
      </c>
      <c r="Z347" s="81">
        <v>15648</v>
      </c>
      <c r="AA347" s="81">
        <v>3655</v>
      </c>
      <c r="AB347" s="81">
        <v>36607</v>
      </c>
      <c r="AC347" s="81">
        <v>1123019</v>
      </c>
      <c r="AD347" s="81">
        <v>10.828631510199999</v>
      </c>
      <c r="AE347" s="82"/>
      <c r="AF347" s="81">
        <v>1888761.016864686</v>
      </c>
      <c r="AG347" s="81">
        <v>1694598.908110579</v>
      </c>
      <c r="AH347" s="81">
        <v>574489.09252806613</v>
      </c>
      <c r="AI347" s="81">
        <v>119161532.8988079</v>
      </c>
      <c r="AJ347" s="81">
        <v>97462537.822381049</v>
      </c>
      <c r="AK347" s="81">
        <v>0</v>
      </c>
      <c r="AL347" s="81">
        <v>0</v>
      </c>
      <c r="AM347" s="81">
        <v>4985597.8226515437</v>
      </c>
      <c r="AN347" s="81">
        <v>0</v>
      </c>
      <c r="AO347" s="81">
        <v>0</v>
      </c>
      <c r="AP347" s="82"/>
      <c r="AQ347" s="81">
        <v>395</v>
      </c>
      <c r="AR347" s="81">
        <v>53</v>
      </c>
      <c r="AS347" s="81">
        <v>0</v>
      </c>
      <c r="AT347" s="81">
        <v>1</v>
      </c>
      <c r="AU347" s="81">
        <v>0</v>
      </c>
      <c r="AV347" s="81">
        <v>0</v>
      </c>
      <c r="AW347" s="81" t="s">
        <v>564</v>
      </c>
      <c r="AX347" s="82"/>
      <c r="AY347" s="81">
        <v>1690.5</v>
      </c>
      <c r="AZ347" s="81">
        <v>2030.7</v>
      </c>
      <c r="BA347" s="81">
        <v>0</v>
      </c>
      <c r="BB347" s="81">
        <v>22</v>
      </c>
      <c r="BC347" s="81">
        <v>0</v>
      </c>
      <c r="BD347" s="81">
        <v>0</v>
      </c>
      <c r="BE347" s="81" t="s">
        <v>564</v>
      </c>
      <c r="BF347" s="82"/>
      <c r="BG347" s="81">
        <v>0</v>
      </c>
      <c r="BH347" s="81">
        <v>0</v>
      </c>
      <c r="BI347" s="81">
        <v>0</v>
      </c>
      <c r="BJ347" s="81">
        <v>0</v>
      </c>
      <c r="BK347" s="81">
        <v>24.125</v>
      </c>
      <c r="BL347" s="81">
        <v>0</v>
      </c>
      <c r="BM347" s="82"/>
      <c r="BN347" s="81">
        <v>0</v>
      </c>
      <c r="BO347" s="81">
        <v>0</v>
      </c>
      <c r="BP347" s="81">
        <v>0</v>
      </c>
      <c r="BQ347" s="81">
        <v>0</v>
      </c>
      <c r="BR347" s="81">
        <v>5</v>
      </c>
      <c r="BS347" s="81">
        <v>0</v>
      </c>
      <c r="BT347"/>
      <c r="BU347" s="80">
        <v>24.125</v>
      </c>
      <c r="BV347" s="80">
        <v>0</v>
      </c>
      <c r="BW347" s="80">
        <v>0</v>
      </c>
      <c r="BX347" s="80">
        <v>0</v>
      </c>
      <c r="BY347" s="80">
        <v>0</v>
      </c>
      <c r="BZ347" s="80">
        <v>0</v>
      </c>
      <c r="CA347" s="80">
        <v>0</v>
      </c>
      <c r="CB347" s="80">
        <v>0</v>
      </c>
      <c r="CC347" s="80">
        <v>0</v>
      </c>
    </row>
    <row r="348" spans="1:81">
      <c r="A348" s="80" t="s">
        <v>2234</v>
      </c>
      <c r="B348" s="80">
        <v>170</v>
      </c>
      <c r="C348" s="80">
        <v>17</v>
      </c>
      <c r="D348" s="80">
        <v>10</v>
      </c>
      <c r="E348" s="80">
        <v>2020</v>
      </c>
      <c r="F348" s="80" t="s">
        <v>218</v>
      </c>
      <c r="G348" s="80" t="s">
        <v>2217</v>
      </c>
      <c r="H348" s="80" t="s">
        <v>2218</v>
      </c>
      <c r="I348" s="177"/>
      <c r="J348" s="81">
        <v>1.0368098549486739</v>
      </c>
      <c r="K348" s="81">
        <v>2.1677785173583128</v>
      </c>
      <c r="L348" s="81">
        <v>3.8481620754020733</v>
      </c>
      <c r="M348" s="81">
        <v>57.229942656523804</v>
      </c>
      <c r="N348" s="81">
        <v>58.046280463355323</v>
      </c>
      <c r="O348" s="81">
        <v>22.043882487398903</v>
      </c>
      <c r="P348" s="81">
        <v>16.112450209081246</v>
      </c>
      <c r="Q348" s="81">
        <v>2.124796832037009</v>
      </c>
      <c r="R348" s="81">
        <v>5.7228853415678005</v>
      </c>
      <c r="S348" s="81">
        <v>8.1058081919999996</v>
      </c>
      <c r="T348" s="82"/>
      <c r="U348" s="81">
        <v>219932</v>
      </c>
      <c r="V348" s="81">
        <v>1063</v>
      </c>
      <c r="W348" s="81">
        <v>78</v>
      </c>
      <c r="X348" s="81">
        <v>17306</v>
      </c>
      <c r="Y348" s="81">
        <v>21487</v>
      </c>
      <c r="Z348" s="81">
        <v>15752</v>
      </c>
      <c r="AA348" s="81">
        <v>3635</v>
      </c>
      <c r="AB348" s="81">
        <v>36036</v>
      </c>
      <c r="AC348" s="81">
        <v>1014427</v>
      </c>
      <c r="AD348" s="81">
        <v>8.1058081919999996</v>
      </c>
      <c r="AE348" s="82"/>
      <c r="AF348" s="81">
        <v>1362241.928653307</v>
      </c>
      <c r="AG348" s="81">
        <v>1582815.9213218305</v>
      </c>
      <c r="AH348" s="81">
        <v>569992.61649228004</v>
      </c>
      <c r="AI348" s="81">
        <v>98646674.89683798</v>
      </c>
      <c r="AJ348" s="81">
        <v>102946073.69827507</v>
      </c>
      <c r="AK348" s="81"/>
      <c r="AL348" s="81"/>
      <c r="AM348" s="81">
        <v>4703098.3683104999</v>
      </c>
      <c r="AN348" s="81"/>
      <c r="AO348" s="81"/>
      <c r="AP348" s="82"/>
      <c r="AQ348" s="81">
        <v>413</v>
      </c>
      <c r="AR348" s="81">
        <v>53</v>
      </c>
      <c r="AS348" s="81">
        <v>0</v>
      </c>
      <c r="AT348" s="81">
        <v>1</v>
      </c>
      <c r="AU348" s="81">
        <v>0</v>
      </c>
      <c r="AV348" s="81">
        <v>0</v>
      </c>
      <c r="AW348" s="81">
        <v>0</v>
      </c>
      <c r="AX348" s="82"/>
      <c r="AY348" s="81">
        <v>1792.1999999999989</v>
      </c>
      <c r="AZ348" s="81">
        <v>2030.7</v>
      </c>
      <c r="BA348" s="81">
        <v>0</v>
      </c>
      <c r="BB348" s="81">
        <v>22</v>
      </c>
      <c r="BC348" s="81">
        <v>0</v>
      </c>
      <c r="BD348" s="81">
        <v>0</v>
      </c>
      <c r="BE348" s="81">
        <v>0</v>
      </c>
      <c r="BF348" s="82"/>
      <c r="BG348" s="81">
        <v>0</v>
      </c>
      <c r="BH348" s="81">
        <v>0</v>
      </c>
      <c r="BI348" s="81">
        <v>0</v>
      </c>
      <c r="BJ348" s="81">
        <v>0</v>
      </c>
      <c r="BK348" s="81">
        <v>18.887999999999998</v>
      </c>
      <c r="BL348" s="81">
        <v>0</v>
      </c>
      <c r="BM348" s="82"/>
      <c r="BN348" s="81">
        <v>0</v>
      </c>
      <c r="BO348" s="81">
        <v>0</v>
      </c>
      <c r="BP348" s="81">
        <v>0</v>
      </c>
      <c r="BQ348" s="81">
        <v>0</v>
      </c>
      <c r="BR348" s="81">
        <v>5</v>
      </c>
      <c r="BS348" s="81">
        <v>0</v>
      </c>
      <c r="BT348"/>
      <c r="BU348" s="80">
        <v>18.888000000000002</v>
      </c>
      <c r="BV348" s="80">
        <v>0</v>
      </c>
      <c r="BW348" s="80">
        <v>0</v>
      </c>
      <c r="BX348" s="80">
        <v>0</v>
      </c>
      <c r="BY348" s="80">
        <v>0</v>
      </c>
      <c r="BZ348" s="80">
        <v>0</v>
      </c>
      <c r="CA348" s="80">
        <v>0</v>
      </c>
      <c r="CB348" s="80">
        <v>0</v>
      </c>
      <c r="CC348" s="80">
        <v>0</v>
      </c>
    </row>
    <row r="349" spans="1:81">
      <c r="A349" s="80" t="s">
        <v>2235</v>
      </c>
      <c r="B349" s="80">
        <v>170</v>
      </c>
      <c r="C349" s="80">
        <v>18</v>
      </c>
      <c r="D349" s="80">
        <v>10</v>
      </c>
      <c r="E349" s="80">
        <v>2021</v>
      </c>
      <c r="F349" s="80" t="s">
        <v>75</v>
      </c>
      <c r="G349" s="174" t="s">
        <v>2217</v>
      </c>
      <c r="H349" s="80" t="s">
        <v>2218</v>
      </c>
      <c r="I349" s="177"/>
      <c r="J349" s="81">
        <v>1.1135880620990304</v>
      </c>
      <c r="K349" s="81">
        <v>2.3528989921247052</v>
      </c>
      <c r="L349" s="81">
        <v>3.4690084858277008</v>
      </c>
      <c r="M349" s="81">
        <v>65.178905229630175</v>
      </c>
      <c r="N349" s="81">
        <v>53.919244865590109</v>
      </c>
      <c r="O349" s="81">
        <v>21.354005146971364</v>
      </c>
      <c r="P349" s="81">
        <v>16.322143255204189</v>
      </c>
      <c r="Q349" s="81">
        <v>2.0984422118726815</v>
      </c>
      <c r="R349" s="81">
        <v>4.6742639541503799</v>
      </c>
      <c r="S349" s="81">
        <v>7.6034238622399988</v>
      </c>
      <c r="T349" s="82"/>
      <c r="U349" s="81">
        <v>234691</v>
      </c>
      <c r="V349" s="81">
        <v>1063</v>
      </c>
      <c r="W349" s="81">
        <v>78</v>
      </c>
      <c r="X349" s="81">
        <v>17306</v>
      </c>
      <c r="Y349" s="81">
        <v>21152</v>
      </c>
      <c r="Z349" s="81">
        <v>15712</v>
      </c>
      <c r="AA349" s="81">
        <v>3591</v>
      </c>
      <c r="AB349" s="81">
        <v>35167</v>
      </c>
      <c r="AC349" s="81">
        <v>803083.99999999988</v>
      </c>
      <c r="AD349" s="81">
        <v>7.6034238622399988</v>
      </c>
      <c r="AE349" s="82"/>
      <c r="AF349" s="81">
        <v>1428670.6975178635</v>
      </c>
      <c r="AG349" s="81">
        <v>1680625.8227794643</v>
      </c>
      <c r="AH349" s="81">
        <v>535627.75254581962</v>
      </c>
      <c r="AI349" s="81">
        <v>107587781.98007733</v>
      </c>
      <c r="AJ349" s="81">
        <v>93800423.617455691</v>
      </c>
      <c r="AK349" s="81">
        <v>0</v>
      </c>
      <c r="AL349" s="81">
        <v>0</v>
      </c>
      <c r="AM349" s="81">
        <v>4616157.1425370052</v>
      </c>
      <c r="AN349" s="81">
        <v>0</v>
      </c>
      <c r="AO349" s="81">
        <v>0</v>
      </c>
      <c r="AP349" s="82"/>
      <c r="AQ349" s="81">
        <v>434</v>
      </c>
      <c r="AR349" s="81">
        <v>55</v>
      </c>
      <c r="AS349" s="81">
        <v>0</v>
      </c>
      <c r="AT349" s="81">
        <v>1</v>
      </c>
      <c r="AU349" s="81">
        <v>0</v>
      </c>
      <c r="AV349" s="81">
        <v>0</v>
      </c>
      <c r="AW349" s="81"/>
      <c r="AX349" s="82"/>
      <c r="AY349" s="81">
        <v>1906.4999999999991</v>
      </c>
      <c r="AZ349" s="81">
        <v>2129.6999999999998</v>
      </c>
      <c r="BA349" s="81">
        <v>0</v>
      </c>
      <c r="BB349" s="81">
        <v>22</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2236</v>
      </c>
      <c r="B350" s="80">
        <v>170</v>
      </c>
      <c r="C350" s="80">
        <v>19</v>
      </c>
      <c r="D350" s="80">
        <v>10</v>
      </c>
      <c r="E350" s="80">
        <v>2022</v>
      </c>
      <c r="F350" s="80" t="s">
        <v>568</v>
      </c>
      <c r="G350" s="174" t="s">
        <v>2217</v>
      </c>
      <c r="H350" s="80" t="s">
        <v>2218</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462</v>
      </c>
      <c r="AR350" s="81">
        <v>55</v>
      </c>
      <c r="AS350" s="81">
        <v>0</v>
      </c>
      <c r="AT350" s="81">
        <v>1</v>
      </c>
      <c r="AU350" s="81">
        <v>0</v>
      </c>
      <c r="AV350" s="81">
        <v>0</v>
      </c>
      <c r="AW350" s="81"/>
      <c r="AX350" s="82"/>
      <c r="AY350" s="81">
        <v>2083.4000000000005</v>
      </c>
      <c r="AZ350" s="81">
        <v>2129.6999999999998</v>
      </c>
      <c r="BA350" s="81">
        <v>0</v>
      </c>
      <c r="BB350" s="81">
        <v>22</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2237</v>
      </c>
      <c r="B351" s="80">
        <v>188</v>
      </c>
      <c r="C351" s="80">
        <v>1</v>
      </c>
      <c r="D351" s="80">
        <v>12</v>
      </c>
      <c r="E351" s="80">
        <v>1990</v>
      </c>
      <c r="F351" s="80" t="s">
        <v>562</v>
      </c>
      <c r="G351" s="80" t="s">
        <v>2238</v>
      </c>
      <c r="H351" s="80" t="s">
        <v>2239</v>
      </c>
      <c r="I351" s="177"/>
      <c r="J351" s="81">
        <v>255.99487574213151</v>
      </c>
      <c r="K351" s="81">
        <v>6.1693907581624332</v>
      </c>
      <c r="L351" s="81">
        <v>14.682594382698353</v>
      </c>
      <c r="M351" s="81">
        <v>27.801895423319682</v>
      </c>
      <c r="N351" s="81">
        <v>24.53004461298741</v>
      </c>
      <c r="O351" s="81">
        <v>36.823655224116251</v>
      </c>
      <c r="P351" s="81">
        <v>57.279096289765597</v>
      </c>
      <c r="Q351" s="81">
        <v>2.6028227383033422</v>
      </c>
      <c r="R351" s="81">
        <v>0</v>
      </c>
      <c r="S351" s="81">
        <v>2.7781732322688306</v>
      </c>
      <c r="T351" s="82"/>
      <c r="U351" s="81">
        <v>6192037</v>
      </c>
      <c r="V351" s="81">
        <v>2096</v>
      </c>
      <c r="W351" s="81">
        <v>142</v>
      </c>
      <c r="X351" s="81">
        <v>9366</v>
      </c>
      <c r="Y351" s="81">
        <v>11040</v>
      </c>
      <c r="Z351" s="81">
        <v>15146</v>
      </c>
      <c r="AA351" s="81">
        <v>13908</v>
      </c>
      <c r="AB351" s="81">
        <v>42261</v>
      </c>
      <c r="AC351" s="81">
        <v>0</v>
      </c>
      <c r="AD351" s="81">
        <v>2.7781732322688306</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2240</v>
      </c>
      <c r="B352" s="80">
        <v>189</v>
      </c>
      <c r="C352" s="80">
        <v>2</v>
      </c>
      <c r="D352" s="80">
        <v>12</v>
      </c>
      <c r="E352" s="80">
        <v>2005</v>
      </c>
      <c r="F352" s="80" t="s">
        <v>565</v>
      </c>
      <c r="G352" s="80" t="s">
        <v>2238</v>
      </c>
      <c r="H352" s="80" t="s">
        <v>2239</v>
      </c>
      <c r="I352" s="177"/>
      <c r="J352" s="81">
        <v>199.93664073028125</v>
      </c>
      <c r="K352" s="81">
        <v>4.748360735525873</v>
      </c>
      <c r="L352" s="81">
        <v>27.670906381612937</v>
      </c>
      <c r="M352" s="81">
        <v>47.611267724962993</v>
      </c>
      <c r="N352" s="81">
        <v>36.403775267331191</v>
      </c>
      <c r="O352" s="81">
        <v>51.373411541842813</v>
      </c>
      <c r="P352" s="81">
        <v>64.040029774815793</v>
      </c>
      <c r="Q352" s="81">
        <v>2.4702976853272007</v>
      </c>
      <c r="R352" s="81">
        <v>0</v>
      </c>
      <c r="S352" s="81">
        <v>2.5737070704777283</v>
      </c>
      <c r="T352" s="82"/>
      <c r="U352" s="81">
        <v>5075360</v>
      </c>
      <c r="V352" s="81">
        <v>2007</v>
      </c>
      <c r="W352" s="81">
        <v>295</v>
      </c>
      <c r="X352" s="81">
        <v>8912</v>
      </c>
      <c r="Y352" s="81">
        <v>13865</v>
      </c>
      <c r="Z352" s="81">
        <v>24452</v>
      </c>
      <c r="AA352" s="81">
        <v>12735</v>
      </c>
      <c r="AB352" s="81">
        <v>41930</v>
      </c>
      <c r="AC352" s="81">
        <v>0</v>
      </c>
      <c r="AD352" s="81">
        <v>2.5737070704777283</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2241</v>
      </c>
      <c r="B353" s="80">
        <v>190</v>
      </c>
      <c r="C353" s="80">
        <v>3</v>
      </c>
      <c r="D353" s="80">
        <v>12</v>
      </c>
      <c r="E353" s="80">
        <v>2006</v>
      </c>
      <c r="F353" s="80" t="s">
        <v>566</v>
      </c>
      <c r="G353" s="80" t="s">
        <v>2238</v>
      </c>
      <c r="H353" s="80" t="s">
        <v>2239</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2242</v>
      </c>
      <c r="B354" s="80">
        <v>191</v>
      </c>
      <c r="C354" s="80">
        <v>4</v>
      </c>
      <c r="D354" s="80">
        <v>12</v>
      </c>
      <c r="E354" s="80">
        <v>2007</v>
      </c>
      <c r="F354" s="80" t="s">
        <v>567</v>
      </c>
      <c r="G354" s="80" t="s">
        <v>2238</v>
      </c>
      <c r="H354" s="80" t="s">
        <v>2239</v>
      </c>
      <c r="I354" s="177"/>
      <c r="J354" s="81">
        <v>219.08305429335752</v>
      </c>
      <c r="K354" s="81">
        <v>4.2864285422367665</v>
      </c>
      <c r="L354" s="81">
        <v>25.587548599323384</v>
      </c>
      <c r="M354" s="81">
        <v>46.401351283201059</v>
      </c>
      <c r="N354" s="81">
        <v>43.831635067578077</v>
      </c>
      <c r="O354" s="81">
        <v>50.160544469986434</v>
      </c>
      <c r="P354" s="81">
        <v>64.178509725753671</v>
      </c>
      <c r="Q354" s="81">
        <v>2.5599020620941477</v>
      </c>
      <c r="R354" s="81">
        <v>0</v>
      </c>
      <c r="S354" s="81">
        <v>2.6736798502748571</v>
      </c>
      <c r="T354" s="82"/>
      <c r="U354" s="81">
        <v>6248606</v>
      </c>
      <c r="V354" s="81">
        <v>1767</v>
      </c>
      <c r="W354" s="81">
        <v>314</v>
      </c>
      <c r="X354" s="81">
        <v>10400</v>
      </c>
      <c r="Y354" s="81">
        <v>13991</v>
      </c>
      <c r="Z354" s="81">
        <v>24819</v>
      </c>
      <c r="AA354" s="81">
        <v>12568</v>
      </c>
      <c r="AB354" s="81">
        <v>41153</v>
      </c>
      <c r="AC354" s="81">
        <v>0</v>
      </c>
      <c r="AD354" s="81">
        <v>2.6736798502748571</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2243</v>
      </c>
      <c r="B355" s="80">
        <v>192</v>
      </c>
      <c r="C355" s="80">
        <v>5</v>
      </c>
      <c r="D355" s="80">
        <v>12</v>
      </c>
      <c r="E355" s="80">
        <v>2008</v>
      </c>
      <c r="F355" s="80" t="s">
        <v>84</v>
      </c>
      <c r="G355" s="80" t="s">
        <v>2238</v>
      </c>
      <c r="H355" s="80" t="s">
        <v>2239</v>
      </c>
      <c r="I355" s="177"/>
      <c r="J355" s="81">
        <v>188.2846567990926</v>
      </c>
      <c r="K355" s="81">
        <v>3.3731418540569793</v>
      </c>
      <c r="L355" s="81">
        <v>22.452522494587562</v>
      </c>
      <c r="M355" s="81">
        <v>52.381854023755928</v>
      </c>
      <c r="N355" s="81">
        <v>41.544288535936076</v>
      </c>
      <c r="O355" s="81">
        <v>48.838483794382199</v>
      </c>
      <c r="P355" s="81">
        <v>63.059729045945794</v>
      </c>
      <c r="Q355" s="81">
        <v>2.4929974380481585</v>
      </c>
      <c r="R355" s="81">
        <v>0</v>
      </c>
      <c r="S355" s="81">
        <v>3.3703666609085068</v>
      </c>
      <c r="T355" s="82"/>
      <c r="U355" s="81">
        <v>6203746</v>
      </c>
      <c r="V355" s="81">
        <v>1767</v>
      </c>
      <c r="W355" s="81">
        <v>314</v>
      </c>
      <c r="X355" s="81">
        <v>10400</v>
      </c>
      <c r="Y355" s="81">
        <v>13990</v>
      </c>
      <c r="Z355" s="81">
        <v>25013</v>
      </c>
      <c r="AA355" s="81">
        <v>12363</v>
      </c>
      <c r="AB355" s="81">
        <v>40736</v>
      </c>
      <c r="AC355" s="81">
        <v>0</v>
      </c>
      <c r="AD355" s="81">
        <v>3.3703666609085068</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2244</v>
      </c>
      <c r="B356" s="80">
        <v>193</v>
      </c>
      <c r="C356" s="80">
        <v>6</v>
      </c>
      <c r="D356" s="80">
        <v>12</v>
      </c>
      <c r="E356" s="80">
        <v>2009</v>
      </c>
      <c r="F356" s="80" t="s">
        <v>85</v>
      </c>
      <c r="G356" s="80" t="s">
        <v>2238</v>
      </c>
      <c r="H356" s="80" t="s">
        <v>2239</v>
      </c>
      <c r="I356" s="177"/>
      <c r="J356" s="81">
        <v>173.26673799626408</v>
      </c>
      <c r="K356" s="81">
        <v>2.8426110733912866</v>
      </c>
      <c r="L356" s="81">
        <v>28.721524177423312</v>
      </c>
      <c r="M356" s="81">
        <v>50.437931190228731</v>
      </c>
      <c r="N356" s="81">
        <v>38.3806863738563</v>
      </c>
      <c r="O356" s="81">
        <v>49.785922896621351</v>
      </c>
      <c r="P356" s="81">
        <v>60.416435641088313</v>
      </c>
      <c r="Q356" s="81">
        <v>2.3520415914016946</v>
      </c>
      <c r="R356" s="81">
        <v>0</v>
      </c>
      <c r="S356" s="81">
        <v>2.9470092386977309</v>
      </c>
      <c r="T356" s="82"/>
      <c r="U356" s="81">
        <v>4933176</v>
      </c>
      <c r="V356" s="81">
        <v>1914</v>
      </c>
      <c r="W356" s="81">
        <v>518</v>
      </c>
      <c r="X356" s="81">
        <v>11398</v>
      </c>
      <c r="Y356" s="81">
        <v>14027</v>
      </c>
      <c r="Z356" s="81">
        <v>25168</v>
      </c>
      <c r="AA356" s="81">
        <v>12160</v>
      </c>
      <c r="AB356" s="81">
        <v>40345</v>
      </c>
      <c r="AC356" s="81">
        <v>0</v>
      </c>
      <c r="AD356" s="81">
        <v>2.9470092386977309</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14.295</v>
      </c>
      <c r="BJ356" s="81">
        <v>0</v>
      </c>
      <c r="BK356" s="81">
        <v>0</v>
      </c>
      <c r="BL356" s="81">
        <v>0</v>
      </c>
      <c r="BM356" s="82"/>
      <c r="BN356" s="81">
        <v>0</v>
      </c>
      <c r="BO356" s="81">
        <v>0</v>
      </c>
      <c r="BP356" s="81">
        <v>3</v>
      </c>
      <c r="BQ356" s="81">
        <v>0</v>
      </c>
      <c r="BR356" s="81">
        <v>0</v>
      </c>
      <c r="BS356" s="81">
        <v>0</v>
      </c>
      <c r="BT356"/>
      <c r="BU356" s="80"/>
      <c r="BV356" s="80"/>
      <c r="BW356" s="80"/>
      <c r="BX356" s="80"/>
      <c r="BY356" s="80"/>
      <c r="BZ356" s="80"/>
      <c r="CA356" s="80"/>
      <c r="CB356" s="80"/>
      <c r="CC356" s="80"/>
    </row>
    <row r="357" spans="1:81">
      <c r="A357" s="80" t="s">
        <v>2245</v>
      </c>
      <c r="B357" s="80">
        <v>194</v>
      </c>
      <c r="C357" s="80">
        <v>7</v>
      </c>
      <c r="D357" s="80">
        <v>12</v>
      </c>
      <c r="E357" s="80">
        <v>2010</v>
      </c>
      <c r="F357" s="80" t="s">
        <v>86</v>
      </c>
      <c r="G357" s="80" t="s">
        <v>2238</v>
      </c>
      <c r="H357" s="80" t="s">
        <v>2239</v>
      </c>
      <c r="I357" s="177"/>
      <c r="J357" s="81">
        <v>200.65296691193649</v>
      </c>
      <c r="K357" s="81">
        <v>3.0294423230258438</v>
      </c>
      <c r="L357" s="81">
        <v>27.192294458952752</v>
      </c>
      <c r="M357" s="81">
        <v>50.347304947358438</v>
      </c>
      <c r="N357" s="81">
        <v>39.388431559284093</v>
      </c>
      <c r="O357" s="81">
        <v>49.831306933380652</v>
      </c>
      <c r="P357" s="81">
        <v>61.265789862093833</v>
      </c>
      <c r="Q357" s="81">
        <v>2.4360237528897586</v>
      </c>
      <c r="R357" s="81">
        <v>0</v>
      </c>
      <c r="S357" s="81">
        <v>3.7222162944875761</v>
      </c>
      <c r="T357" s="82"/>
      <c r="U357" s="81">
        <v>5184209</v>
      </c>
      <c r="V357" s="81">
        <v>1914</v>
      </c>
      <c r="W357" s="81">
        <v>518</v>
      </c>
      <c r="X357" s="81">
        <v>11398</v>
      </c>
      <c r="Y357" s="81">
        <v>14092</v>
      </c>
      <c r="Z357" s="81">
        <v>25308</v>
      </c>
      <c r="AA357" s="81">
        <v>12023</v>
      </c>
      <c r="AB357" s="81">
        <v>40039</v>
      </c>
      <c r="AC357" s="81">
        <v>0</v>
      </c>
      <c r="AD357" s="81">
        <v>3.7222162944875761</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14.112</v>
      </c>
      <c r="BJ357" s="81">
        <v>0</v>
      </c>
      <c r="BK357" s="81">
        <v>0</v>
      </c>
      <c r="BL357" s="81">
        <v>0</v>
      </c>
      <c r="BM357" s="82"/>
      <c r="BN357" s="81">
        <v>0</v>
      </c>
      <c r="BO357" s="81">
        <v>0</v>
      </c>
      <c r="BP357" s="81">
        <v>3</v>
      </c>
      <c r="BQ357" s="81">
        <v>0</v>
      </c>
      <c r="BR357" s="81">
        <v>0</v>
      </c>
      <c r="BS357" s="81">
        <v>0</v>
      </c>
      <c r="BT357"/>
      <c r="BU357" s="80">
        <v>14.112</v>
      </c>
      <c r="BV357" s="80">
        <v>0</v>
      </c>
      <c r="BW357" s="80">
        <v>0</v>
      </c>
      <c r="BX357" s="80">
        <v>0</v>
      </c>
      <c r="BY357" s="80">
        <v>0</v>
      </c>
      <c r="BZ357" s="80">
        <v>0</v>
      </c>
      <c r="CA357" s="80">
        <v>0</v>
      </c>
      <c r="CB357" s="80">
        <v>0</v>
      </c>
      <c r="CC357" s="80">
        <v>0</v>
      </c>
    </row>
    <row r="358" spans="1:81">
      <c r="A358" s="80" t="s">
        <v>2246</v>
      </c>
      <c r="B358" s="80">
        <v>195</v>
      </c>
      <c r="C358" s="80">
        <v>8</v>
      </c>
      <c r="D358" s="80">
        <v>12</v>
      </c>
      <c r="E358" s="80">
        <v>2011</v>
      </c>
      <c r="F358" s="80" t="s">
        <v>87</v>
      </c>
      <c r="G358" s="80" t="s">
        <v>2238</v>
      </c>
      <c r="H358" s="80" t="s">
        <v>2239</v>
      </c>
      <c r="I358" s="177"/>
      <c r="J358" s="81">
        <v>169.92621966873298</v>
      </c>
      <c r="K358" s="81">
        <v>4.7822665452296089</v>
      </c>
      <c r="L358" s="81">
        <v>26.510905498380257</v>
      </c>
      <c r="M358" s="81">
        <v>58.329854925648107</v>
      </c>
      <c r="N358" s="81">
        <v>41.526820992388174</v>
      </c>
      <c r="O358" s="81">
        <v>49.216907112952597</v>
      </c>
      <c r="P358" s="81">
        <v>60.064376934443466</v>
      </c>
      <c r="Q358" s="81">
        <v>2.7783595213775718</v>
      </c>
      <c r="R358" s="81">
        <v>0</v>
      </c>
      <c r="S358" s="81">
        <v>3.9092622438361029</v>
      </c>
      <c r="T358" s="82"/>
      <c r="U358" s="81">
        <v>4596404</v>
      </c>
      <c r="V358" s="81">
        <v>1914</v>
      </c>
      <c r="W358" s="81">
        <v>518</v>
      </c>
      <c r="X358" s="81">
        <v>11398</v>
      </c>
      <c r="Y358" s="81">
        <v>14139</v>
      </c>
      <c r="Z358" s="81">
        <v>25539</v>
      </c>
      <c r="AA358" s="81">
        <v>12138</v>
      </c>
      <c r="AB358" s="81">
        <v>39590</v>
      </c>
      <c r="AC358" s="81">
        <v>0</v>
      </c>
      <c r="AD358" s="81">
        <v>3.9092622438361029</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12.356999999999999</v>
      </c>
      <c r="BJ358" s="81">
        <v>0</v>
      </c>
      <c r="BK358" s="81">
        <v>0</v>
      </c>
      <c r="BL358" s="81">
        <v>0</v>
      </c>
      <c r="BM358" s="82"/>
      <c r="BN358" s="81">
        <v>0</v>
      </c>
      <c r="BO358" s="81">
        <v>0</v>
      </c>
      <c r="BP358" s="81">
        <v>3</v>
      </c>
      <c r="BQ358" s="81">
        <v>0</v>
      </c>
      <c r="BR358" s="81">
        <v>0</v>
      </c>
      <c r="BS358" s="81">
        <v>0</v>
      </c>
      <c r="BT358"/>
      <c r="BU358" s="80">
        <v>12.356999999999999</v>
      </c>
      <c r="BV358" s="80">
        <v>0</v>
      </c>
      <c r="BW358" s="80">
        <v>0</v>
      </c>
      <c r="BX358" s="80">
        <v>0</v>
      </c>
      <c r="BY358" s="80">
        <v>0</v>
      </c>
      <c r="BZ358" s="80">
        <v>0</v>
      </c>
      <c r="CA358" s="80">
        <v>0</v>
      </c>
      <c r="CB358" s="80">
        <v>0</v>
      </c>
      <c r="CC358" s="80">
        <v>0</v>
      </c>
    </row>
    <row r="359" spans="1:81">
      <c r="A359" s="80" t="s">
        <v>2247</v>
      </c>
      <c r="B359" s="80">
        <v>196</v>
      </c>
      <c r="C359" s="80">
        <v>9</v>
      </c>
      <c r="D359" s="80">
        <v>12</v>
      </c>
      <c r="E359" s="80">
        <v>2012</v>
      </c>
      <c r="F359" s="80" t="s">
        <v>88</v>
      </c>
      <c r="G359" s="80" t="s">
        <v>2238</v>
      </c>
      <c r="H359" s="80" t="s">
        <v>2239</v>
      </c>
      <c r="I359" s="177"/>
      <c r="J359" s="81">
        <v>189.50753604184763</v>
      </c>
      <c r="K359" s="81">
        <v>4.7448410118114674</v>
      </c>
      <c r="L359" s="81">
        <v>26.616703694268761</v>
      </c>
      <c r="M359" s="81">
        <v>65.183776731347322</v>
      </c>
      <c r="N359" s="81">
        <v>46.394385446510114</v>
      </c>
      <c r="O359" s="81">
        <v>49.252153523745797</v>
      </c>
      <c r="P359" s="81">
        <v>59.181874067258043</v>
      </c>
      <c r="Q359" s="81">
        <v>3.0082516113719451</v>
      </c>
      <c r="R359" s="81">
        <v>0</v>
      </c>
      <c r="S359" s="81">
        <v>3.5451747507090312</v>
      </c>
      <c r="T359" s="82"/>
      <c r="U359" s="81">
        <v>5150726</v>
      </c>
      <c r="V359" s="81">
        <v>1914</v>
      </c>
      <c r="W359" s="81">
        <v>518</v>
      </c>
      <c r="X359" s="81">
        <v>11398</v>
      </c>
      <c r="Y359" s="81">
        <v>14369</v>
      </c>
      <c r="Z359" s="81">
        <v>25760</v>
      </c>
      <c r="AA359" s="81">
        <v>11892</v>
      </c>
      <c r="AB359" s="81">
        <v>39454</v>
      </c>
      <c r="AC359" s="81">
        <v>0</v>
      </c>
      <c r="AD359" s="81">
        <v>3.5451747507090312</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12.135</v>
      </c>
      <c r="BJ359" s="81">
        <v>0</v>
      </c>
      <c r="BK359" s="81">
        <v>0</v>
      </c>
      <c r="BL359" s="81">
        <v>0</v>
      </c>
      <c r="BM359" s="82"/>
      <c r="BN359" s="81">
        <v>0</v>
      </c>
      <c r="BO359" s="81">
        <v>0</v>
      </c>
      <c r="BP359" s="81">
        <v>3</v>
      </c>
      <c r="BQ359" s="81">
        <v>0</v>
      </c>
      <c r="BR359" s="81">
        <v>0</v>
      </c>
      <c r="BS359" s="81">
        <v>0</v>
      </c>
      <c r="BT359"/>
      <c r="BU359" s="80">
        <v>12.135</v>
      </c>
      <c r="BV359" s="80">
        <v>0</v>
      </c>
      <c r="BW359" s="80">
        <v>0</v>
      </c>
      <c r="BX359" s="80">
        <v>0</v>
      </c>
      <c r="BY359" s="80">
        <v>0</v>
      </c>
      <c r="BZ359" s="80">
        <v>0</v>
      </c>
      <c r="CA359" s="80">
        <v>0</v>
      </c>
      <c r="CB359" s="80">
        <v>0</v>
      </c>
      <c r="CC359" s="80">
        <v>0</v>
      </c>
    </row>
    <row r="360" spans="1:81">
      <c r="A360" s="80" t="s">
        <v>2248</v>
      </c>
      <c r="B360" s="80">
        <v>197</v>
      </c>
      <c r="C360" s="80">
        <v>10</v>
      </c>
      <c r="D360" s="80">
        <v>12</v>
      </c>
      <c r="E360" s="80">
        <v>2013</v>
      </c>
      <c r="F360" s="80" t="s">
        <v>89</v>
      </c>
      <c r="G360" s="80" t="s">
        <v>2238</v>
      </c>
      <c r="H360" s="80" t="s">
        <v>2239</v>
      </c>
      <c r="I360" s="177"/>
      <c r="J360" s="81">
        <v>178.22157326103289</v>
      </c>
      <c r="K360" s="81">
        <v>4.2290154816528549</v>
      </c>
      <c r="L360" s="81">
        <v>26.623462638477086</v>
      </c>
      <c r="M360" s="81">
        <v>64.628840229713035</v>
      </c>
      <c r="N360" s="81">
        <v>48.997434702957669</v>
      </c>
      <c r="O360" s="81">
        <v>47.392374148637025</v>
      </c>
      <c r="P360" s="81">
        <v>58.950286907490764</v>
      </c>
      <c r="Q360" s="81">
        <v>3.0350711202756995</v>
      </c>
      <c r="R360" s="81">
        <v>0</v>
      </c>
      <c r="S360" s="81">
        <v>3.6598054083780251</v>
      </c>
      <c r="T360" s="82"/>
      <c r="U360" s="81">
        <v>4718573</v>
      </c>
      <c r="V360" s="81">
        <v>1914</v>
      </c>
      <c r="W360" s="81">
        <v>518</v>
      </c>
      <c r="X360" s="81">
        <v>11398</v>
      </c>
      <c r="Y360" s="81">
        <v>14439</v>
      </c>
      <c r="Z360" s="81">
        <v>25894</v>
      </c>
      <c r="AA360" s="81">
        <v>11801</v>
      </c>
      <c r="AB360" s="81">
        <v>39235</v>
      </c>
      <c r="AC360" s="81">
        <v>0</v>
      </c>
      <c r="AD360" s="81">
        <v>3.6598054083780251</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10.289</v>
      </c>
      <c r="BJ360" s="81">
        <v>0</v>
      </c>
      <c r="BK360" s="81">
        <v>0</v>
      </c>
      <c r="BL360" s="81">
        <v>0</v>
      </c>
      <c r="BM360" s="82"/>
      <c r="BN360" s="81">
        <v>0</v>
      </c>
      <c r="BO360" s="81">
        <v>0</v>
      </c>
      <c r="BP360" s="81">
        <v>2</v>
      </c>
      <c r="BQ360" s="81">
        <v>0</v>
      </c>
      <c r="BR360" s="81">
        <v>0</v>
      </c>
      <c r="BS360" s="81">
        <v>0</v>
      </c>
      <c r="BT360"/>
      <c r="BU360" s="80">
        <v>10.289</v>
      </c>
      <c r="BV360" s="80">
        <v>0</v>
      </c>
      <c r="BW360" s="80">
        <v>0</v>
      </c>
      <c r="BX360" s="80">
        <v>0</v>
      </c>
      <c r="BY360" s="80">
        <v>0</v>
      </c>
      <c r="BZ360" s="80">
        <v>0</v>
      </c>
      <c r="CA360" s="80">
        <v>0</v>
      </c>
      <c r="CB360" s="80">
        <v>0</v>
      </c>
      <c r="CC360" s="80">
        <v>0</v>
      </c>
    </row>
    <row r="361" spans="1:81">
      <c r="A361" s="80" t="s">
        <v>2249</v>
      </c>
      <c r="B361" s="80">
        <v>198</v>
      </c>
      <c r="C361" s="80">
        <v>11</v>
      </c>
      <c r="D361" s="80">
        <v>12</v>
      </c>
      <c r="E361" s="80">
        <v>2014</v>
      </c>
      <c r="F361" s="80" t="s">
        <v>90</v>
      </c>
      <c r="G361" s="80" t="s">
        <v>2238</v>
      </c>
      <c r="H361" s="80" t="s">
        <v>2239</v>
      </c>
      <c r="I361" s="177"/>
      <c r="J361" s="81">
        <v>173.64544498060698</v>
      </c>
      <c r="K361" s="81">
        <v>3.6844172185242354</v>
      </c>
      <c r="L361" s="81">
        <v>24.641837288571249</v>
      </c>
      <c r="M361" s="81">
        <v>54.012970548731033</v>
      </c>
      <c r="N361" s="81">
        <v>40.340167948258113</v>
      </c>
      <c r="O361" s="81">
        <v>45.477603090961772</v>
      </c>
      <c r="P361" s="81">
        <v>58.448455807636158</v>
      </c>
      <c r="Q361" s="81">
        <v>2.8763881869465648</v>
      </c>
      <c r="R361" s="81">
        <v>0</v>
      </c>
      <c r="S361" s="81">
        <v>4.6759203718673472</v>
      </c>
      <c r="T361" s="82"/>
      <c r="U361" s="81">
        <v>5061046</v>
      </c>
      <c r="V361" s="81">
        <v>1541</v>
      </c>
      <c r="W361" s="81">
        <v>430</v>
      </c>
      <c r="X361" s="81">
        <v>10358</v>
      </c>
      <c r="Y361" s="81">
        <v>14450</v>
      </c>
      <c r="Z361" s="81">
        <v>26170</v>
      </c>
      <c r="AA361" s="81">
        <v>11640</v>
      </c>
      <c r="AB361" s="81">
        <v>38755</v>
      </c>
      <c r="AC361" s="81">
        <v>0</v>
      </c>
      <c r="AD361" s="81">
        <v>4.6759203718673472</v>
      </c>
      <c r="AE361" s="82"/>
      <c r="AF361" s="81">
        <v>54619138.152783021</v>
      </c>
      <c r="AG361" s="81">
        <v>3551007.2199491682</v>
      </c>
      <c r="AH361" s="81">
        <v>6125104.4538092688</v>
      </c>
      <c r="AI361" s="81">
        <v>75097411.778172746</v>
      </c>
      <c r="AJ361" s="81">
        <v>55536045.378179707</v>
      </c>
      <c r="AK361" s="81">
        <v>0</v>
      </c>
      <c r="AL361" s="81">
        <v>0</v>
      </c>
      <c r="AM361" s="81">
        <v>5320482.3757039327</v>
      </c>
      <c r="AN361" s="81">
        <v>0</v>
      </c>
      <c r="AO361" s="81">
        <v>0</v>
      </c>
      <c r="AP361" s="82"/>
      <c r="AQ361" s="81">
        <v>531</v>
      </c>
      <c r="AR361" s="81">
        <v>172</v>
      </c>
      <c r="AS361" s="81">
        <v>0</v>
      </c>
      <c r="AT361" s="81">
        <v>0</v>
      </c>
      <c r="AU361" s="81">
        <v>0</v>
      </c>
      <c r="AV361" s="81">
        <v>0</v>
      </c>
      <c r="AW361" s="81" t="s">
        <v>564</v>
      </c>
      <c r="AX361" s="82"/>
      <c r="AY361" s="81">
        <v>2169.5</v>
      </c>
      <c r="AZ361" s="81">
        <v>12650.4</v>
      </c>
      <c r="BA361" s="81">
        <v>0</v>
      </c>
      <c r="BB361" s="81">
        <v>0</v>
      </c>
      <c r="BC361" s="81">
        <v>0</v>
      </c>
      <c r="BD361" s="81">
        <v>0</v>
      </c>
      <c r="BE361" s="81" t="s">
        <v>564</v>
      </c>
      <c r="BF361" s="82"/>
      <c r="BG361" s="81">
        <v>0</v>
      </c>
      <c r="BH361" s="81">
        <v>0</v>
      </c>
      <c r="BI361" s="81">
        <v>9.3130000000000006</v>
      </c>
      <c r="BJ361" s="81">
        <v>0</v>
      </c>
      <c r="BK361" s="81">
        <v>0</v>
      </c>
      <c r="BL361" s="81">
        <v>0</v>
      </c>
      <c r="BM361" s="82"/>
      <c r="BN361" s="81">
        <v>0</v>
      </c>
      <c r="BO361" s="81">
        <v>0</v>
      </c>
      <c r="BP361" s="81">
        <v>2</v>
      </c>
      <c r="BQ361" s="81">
        <v>0</v>
      </c>
      <c r="BR361" s="81">
        <v>0</v>
      </c>
      <c r="BS361" s="81">
        <v>0</v>
      </c>
      <c r="BT361"/>
      <c r="BU361" s="80">
        <v>9.3130000000000006</v>
      </c>
      <c r="BV361" s="80">
        <v>0</v>
      </c>
      <c r="BW361" s="80">
        <v>0</v>
      </c>
      <c r="BX361" s="80">
        <v>0</v>
      </c>
      <c r="BY361" s="80">
        <v>0</v>
      </c>
      <c r="BZ361" s="80">
        <v>0</v>
      </c>
      <c r="CA361" s="80">
        <v>0</v>
      </c>
      <c r="CB361" s="80">
        <v>0</v>
      </c>
      <c r="CC361" s="80">
        <v>0</v>
      </c>
    </row>
    <row r="362" spans="1:81">
      <c r="A362" s="80" t="s">
        <v>2250</v>
      </c>
      <c r="B362" s="80">
        <v>199</v>
      </c>
      <c r="C362" s="80">
        <v>12</v>
      </c>
      <c r="D362" s="80">
        <v>12</v>
      </c>
      <c r="E362" s="80">
        <v>2015</v>
      </c>
      <c r="F362" s="80" t="s">
        <v>91</v>
      </c>
      <c r="G362" s="80" t="s">
        <v>2238</v>
      </c>
      <c r="H362" s="80" t="s">
        <v>2239</v>
      </c>
      <c r="I362" s="177"/>
      <c r="J362" s="81">
        <v>193.20607125402992</v>
      </c>
      <c r="K362" s="81">
        <v>3.6589324966980921</v>
      </c>
      <c r="L362" s="81">
        <v>25.884209079399302</v>
      </c>
      <c r="M362" s="81">
        <v>54.875236801841872</v>
      </c>
      <c r="N362" s="81">
        <v>37.521962947939095</v>
      </c>
      <c r="O362" s="81">
        <v>44.979934465773241</v>
      </c>
      <c r="P362" s="81">
        <v>58.338659861288761</v>
      </c>
      <c r="Q362" s="81">
        <v>2.7752983586388962</v>
      </c>
      <c r="R362" s="81">
        <v>0</v>
      </c>
      <c r="S362" s="81">
        <v>4.8025028170115993</v>
      </c>
      <c r="T362" s="82"/>
      <c r="U362" s="81">
        <v>5567420</v>
      </c>
      <c r="V362" s="81">
        <v>1541</v>
      </c>
      <c r="W362" s="81">
        <v>430</v>
      </c>
      <c r="X362" s="81">
        <v>10358</v>
      </c>
      <c r="Y362" s="81">
        <v>14461</v>
      </c>
      <c r="Z362" s="81">
        <v>26133</v>
      </c>
      <c r="AA362" s="81">
        <v>11609</v>
      </c>
      <c r="AB362" s="81">
        <v>38197</v>
      </c>
      <c r="AC362" s="81">
        <v>0</v>
      </c>
      <c r="AD362" s="81">
        <v>4.8025028170115993</v>
      </c>
      <c r="AE362" s="82"/>
      <c r="AF362" s="81">
        <v>59794092.968576312</v>
      </c>
      <c r="AG362" s="81">
        <v>3148674.6259096093</v>
      </c>
      <c r="AH362" s="81">
        <v>5409093.0102186222</v>
      </c>
      <c r="AI362" s="81">
        <v>77858326.179221362</v>
      </c>
      <c r="AJ362" s="81">
        <v>50355725.774742305</v>
      </c>
      <c r="AK362" s="81">
        <v>0</v>
      </c>
      <c r="AL362" s="81">
        <v>0</v>
      </c>
      <c r="AM362" s="81">
        <v>5234738.6196113797</v>
      </c>
      <c r="AN362" s="81">
        <v>0</v>
      </c>
      <c r="AO362" s="81">
        <v>0</v>
      </c>
      <c r="AP362" s="82"/>
      <c r="AQ362" s="81">
        <v>579</v>
      </c>
      <c r="AR362" s="81">
        <v>283</v>
      </c>
      <c r="AS362" s="81">
        <v>0</v>
      </c>
      <c r="AT362" s="81">
        <v>0</v>
      </c>
      <c r="AU362" s="81">
        <v>0</v>
      </c>
      <c r="AV362" s="81">
        <v>0</v>
      </c>
      <c r="AW362" s="81" t="s">
        <v>564</v>
      </c>
      <c r="AX362" s="82"/>
      <c r="AY362" s="81">
        <v>2416.1999999999998</v>
      </c>
      <c r="AZ362" s="81">
        <v>21547.8</v>
      </c>
      <c r="BA362" s="81">
        <v>0</v>
      </c>
      <c r="BB362" s="81">
        <v>0</v>
      </c>
      <c r="BC362" s="81">
        <v>0</v>
      </c>
      <c r="BD362" s="81">
        <v>0</v>
      </c>
      <c r="BE362" s="81" t="s">
        <v>564</v>
      </c>
      <c r="BF362" s="82"/>
      <c r="BG362" s="81">
        <v>0</v>
      </c>
      <c r="BH362" s="81">
        <v>0</v>
      </c>
      <c r="BI362" s="81">
        <v>8.6959999999999997</v>
      </c>
      <c r="BJ362" s="81">
        <v>0</v>
      </c>
      <c r="BK362" s="81">
        <v>0</v>
      </c>
      <c r="BL362" s="81">
        <v>0</v>
      </c>
      <c r="BM362" s="82"/>
      <c r="BN362" s="81">
        <v>0</v>
      </c>
      <c r="BO362" s="81">
        <v>0</v>
      </c>
      <c r="BP362" s="81">
        <v>2</v>
      </c>
      <c r="BQ362" s="81">
        <v>0</v>
      </c>
      <c r="BR362" s="81">
        <v>0</v>
      </c>
      <c r="BS362" s="81">
        <v>0</v>
      </c>
      <c r="BT362"/>
      <c r="BU362" s="80">
        <v>8.6959999999999997</v>
      </c>
      <c r="BV362" s="80">
        <v>0</v>
      </c>
      <c r="BW362" s="80">
        <v>0</v>
      </c>
      <c r="BX362" s="80">
        <v>0</v>
      </c>
      <c r="BY362" s="80">
        <v>0</v>
      </c>
      <c r="BZ362" s="80">
        <v>0</v>
      </c>
      <c r="CA362" s="80">
        <v>0</v>
      </c>
      <c r="CB362" s="80">
        <v>0</v>
      </c>
      <c r="CC362" s="80">
        <v>0</v>
      </c>
    </row>
    <row r="363" spans="1:81">
      <c r="A363" s="80" t="s">
        <v>2251</v>
      </c>
      <c r="B363" s="80">
        <v>200</v>
      </c>
      <c r="C363" s="80">
        <v>13</v>
      </c>
      <c r="D363" s="80">
        <v>12</v>
      </c>
      <c r="E363" s="80">
        <v>2016</v>
      </c>
      <c r="F363" s="80" t="s">
        <v>92</v>
      </c>
      <c r="G363" s="80" t="s">
        <v>2238</v>
      </c>
      <c r="H363" s="80" t="s">
        <v>2239</v>
      </c>
      <c r="I363" s="177"/>
      <c r="J363" s="81">
        <v>205.34271818379176</v>
      </c>
      <c r="K363" s="81">
        <v>3.5261317620542059</v>
      </c>
      <c r="L363" s="81">
        <v>30.107903468972385</v>
      </c>
      <c r="M363" s="81">
        <v>47.194044706554116</v>
      </c>
      <c r="N363" s="81">
        <v>39.384234306297664</v>
      </c>
      <c r="O363" s="81">
        <v>46.307444479951094</v>
      </c>
      <c r="P363" s="81">
        <v>59.256972707804522</v>
      </c>
      <c r="Q363" s="81">
        <v>2.663463138244901</v>
      </c>
      <c r="R363" s="81">
        <v>0</v>
      </c>
      <c r="S363" s="81">
        <v>3.8758735980770247</v>
      </c>
      <c r="T363" s="82"/>
      <c r="U363" s="81">
        <v>5590377</v>
      </c>
      <c r="V363" s="81">
        <v>1541</v>
      </c>
      <c r="W363" s="81">
        <v>430</v>
      </c>
      <c r="X363" s="81">
        <v>10358</v>
      </c>
      <c r="Y363" s="81">
        <v>14483</v>
      </c>
      <c r="Z363" s="81">
        <v>27235</v>
      </c>
      <c r="AA363" s="81">
        <v>12196</v>
      </c>
      <c r="AB363" s="81">
        <v>37709</v>
      </c>
      <c r="AC363" s="81">
        <v>0</v>
      </c>
      <c r="AD363" s="81">
        <v>3.8758735980770251</v>
      </c>
      <c r="AE363" s="82"/>
      <c r="AF363" s="81">
        <v>65950209.219105877</v>
      </c>
      <c r="AG363" s="81">
        <v>3000190.039598783</v>
      </c>
      <c r="AH363" s="81">
        <v>4980832.4676663149</v>
      </c>
      <c r="AI363" s="81">
        <v>72451345.760712519</v>
      </c>
      <c r="AJ363" s="81">
        <v>53604193.772375129</v>
      </c>
      <c r="AK363" s="81">
        <v>0</v>
      </c>
      <c r="AL363" s="81">
        <v>0</v>
      </c>
      <c r="AM363" s="81">
        <v>5171875.187055706</v>
      </c>
      <c r="AN363" s="81">
        <v>0</v>
      </c>
      <c r="AO363" s="81">
        <v>0</v>
      </c>
      <c r="AP363" s="82"/>
      <c r="AQ363" s="81">
        <v>616</v>
      </c>
      <c r="AR363" s="81">
        <v>353</v>
      </c>
      <c r="AS363" s="81">
        <v>0</v>
      </c>
      <c r="AT363" s="81">
        <v>0</v>
      </c>
      <c r="AU363" s="81">
        <v>0</v>
      </c>
      <c r="AV363" s="81">
        <v>0</v>
      </c>
      <c r="AW363" s="81" t="s">
        <v>564</v>
      </c>
      <c r="AX363" s="82"/>
      <c r="AY363" s="81">
        <v>2602.6999999999998</v>
      </c>
      <c r="AZ363" s="81">
        <v>24573.9</v>
      </c>
      <c r="BA363" s="81">
        <v>0</v>
      </c>
      <c r="BB363" s="81">
        <v>0</v>
      </c>
      <c r="BC363" s="81">
        <v>0</v>
      </c>
      <c r="BD363" s="81">
        <v>0</v>
      </c>
      <c r="BE363" s="81" t="s">
        <v>564</v>
      </c>
      <c r="BF363" s="82"/>
      <c r="BG363" s="81">
        <v>0</v>
      </c>
      <c r="BH363" s="81">
        <v>0</v>
      </c>
      <c r="BI363" s="81">
        <v>7.7729999999999997</v>
      </c>
      <c r="BJ363" s="81">
        <v>0</v>
      </c>
      <c r="BK363" s="81">
        <v>0</v>
      </c>
      <c r="BL363" s="81">
        <v>0</v>
      </c>
      <c r="BM363" s="82"/>
      <c r="BN363" s="81">
        <v>0</v>
      </c>
      <c r="BO363" s="81">
        <v>0</v>
      </c>
      <c r="BP363" s="81">
        <v>2</v>
      </c>
      <c r="BQ363" s="81">
        <v>0</v>
      </c>
      <c r="BR363" s="81">
        <v>0</v>
      </c>
      <c r="BS363" s="81">
        <v>0</v>
      </c>
      <c r="BT363"/>
      <c r="BU363" s="80">
        <v>7.7729999999999997</v>
      </c>
      <c r="BV363" s="80">
        <v>0</v>
      </c>
      <c r="BW363" s="80">
        <v>0</v>
      </c>
      <c r="BX363" s="80">
        <v>0</v>
      </c>
      <c r="BY363" s="80">
        <v>0</v>
      </c>
      <c r="BZ363" s="80">
        <v>0</v>
      </c>
      <c r="CA363" s="80">
        <v>0</v>
      </c>
      <c r="CB363" s="80">
        <v>0</v>
      </c>
      <c r="CC363" s="80">
        <v>0</v>
      </c>
    </row>
    <row r="364" spans="1:81">
      <c r="A364" s="80" t="s">
        <v>2252</v>
      </c>
      <c r="B364" s="80">
        <v>201</v>
      </c>
      <c r="C364" s="80">
        <v>14</v>
      </c>
      <c r="D364" s="80">
        <v>12</v>
      </c>
      <c r="E364" s="80">
        <v>2017</v>
      </c>
      <c r="F364" s="80" t="s">
        <v>71</v>
      </c>
      <c r="G364" s="80" t="s">
        <v>2238</v>
      </c>
      <c r="H364" s="80" t="s">
        <v>2239</v>
      </c>
      <c r="I364" s="177"/>
      <c r="J364" s="81">
        <v>203.38733188598903</v>
      </c>
      <c r="K364" s="81">
        <v>3.5295614428650923</v>
      </c>
      <c r="L364" s="81">
        <v>27.617077892068345</v>
      </c>
      <c r="M364" s="81">
        <v>47.883800256446321</v>
      </c>
      <c r="N364" s="81">
        <v>43.664537547275778</v>
      </c>
      <c r="O364" s="81">
        <v>45.510003650017687</v>
      </c>
      <c r="P364" s="81">
        <v>58.384322748044525</v>
      </c>
      <c r="Q364" s="81">
        <v>2.5412626144067869</v>
      </c>
      <c r="R364" s="81">
        <v>0</v>
      </c>
      <c r="S364" s="81">
        <v>3.4488756436718488</v>
      </c>
      <c r="T364" s="82"/>
      <c r="U364" s="81">
        <v>5898910</v>
      </c>
      <c r="V364" s="81">
        <v>1541</v>
      </c>
      <c r="W364" s="81">
        <v>430</v>
      </c>
      <c r="X364" s="81">
        <v>10358</v>
      </c>
      <c r="Y364" s="81">
        <v>14513</v>
      </c>
      <c r="Z364" s="81">
        <v>27210</v>
      </c>
      <c r="AA364" s="81">
        <v>12093</v>
      </c>
      <c r="AB364" s="81">
        <v>37207</v>
      </c>
      <c r="AC364" s="81">
        <v>0</v>
      </c>
      <c r="AD364" s="81">
        <v>3.4488756436718488</v>
      </c>
      <c r="AE364" s="82"/>
      <c r="AF364" s="81">
        <v>65246784.078563496</v>
      </c>
      <c r="AG364" s="81">
        <v>3031710.811450596</v>
      </c>
      <c r="AH364" s="81">
        <v>6124553.0924017597</v>
      </c>
      <c r="AI364" s="81">
        <v>77057557.531178966</v>
      </c>
      <c r="AJ364" s="81">
        <v>60735752.412276357</v>
      </c>
      <c r="AK364" s="81">
        <v>0</v>
      </c>
      <c r="AL364" s="81">
        <v>0</v>
      </c>
      <c r="AM364" s="81">
        <v>5111009.585101191</v>
      </c>
      <c r="AN364" s="81">
        <v>0</v>
      </c>
      <c r="AO364" s="81">
        <v>0</v>
      </c>
      <c r="AP364" s="82"/>
      <c r="AQ364" s="81">
        <v>656</v>
      </c>
      <c r="AR364" s="81">
        <v>451</v>
      </c>
      <c r="AS364" s="81">
        <v>0</v>
      </c>
      <c r="AT364" s="81">
        <v>0</v>
      </c>
      <c r="AU364" s="81">
        <v>0</v>
      </c>
      <c r="AV364" s="81">
        <v>0</v>
      </c>
      <c r="AW364" s="81" t="s">
        <v>564</v>
      </c>
      <c r="AX364" s="82"/>
      <c r="AY364" s="81">
        <v>2828.6</v>
      </c>
      <c r="AZ364" s="81">
        <v>31481.600000000009</v>
      </c>
      <c r="BA364" s="81">
        <v>0</v>
      </c>
      <c r="BB364" s="81">
        <v>0</v>
      </c>
      <c r="BC364" s="81">
        <v>0</v>
      </c>
      <c r="BD364" s="81">
        <v>0</v>
      </c>
      <c r="BE364" s="81" t="s">
        <v>564</v>
      </c>
      <c r="BF364" s="82"/>
      <c r="BG364" s="81">
        <v>0</v>
      </c>
      <c r="BH364" s="81">
        <v>0</v>
      </c>
      <c r="BI364" s="81">
        <v>7.5910000000000002</v>
      </c>
      <c r="BJ364" s="81">
        <v>0</v>
      </c>
      <c r="BK364" s="81">
        <v>0</v>
      </c>
      <c r="BL364" s="81">
        <v>0</v>
      </c>
      <c r="BM364" s="82"/>
      <c r="BN364" s="81">
        <v>0</v>
      </c>
      <c r="BO364" s="81">
        <v>0</v>
      </c>
      <c r="BP364" s="81">
        <v>2</v>
      </c>
      <c r="BQ364" s="81">
        <v>0</v>
      </c>
      <c r="BR364" s="81">
        <v>0</v>
      </c>
      <c r="BS364" s="81">
        <v>0</v>
      </c>
      <c r="BT364"/>
      <c r="BU364" s="80">
        <v>7.5910000000000002</v>
      </c>
      <c r="BV364" s="80">
        <v>0</v>
      </c>
      <c r="BW364" s="80">
        <v>0</v>
      </c>
      <c r="BX364" s="80">
        <v>0</v>
      </c>
      <c r="BY364" s="80">
        <v>0</v>
      </c>
      <c r="BZ364" s="80">
        <v>0</v>
      </c>
      <c r="CA364" s="80">
        <v>0</v>
      </c>
      <c r="CB364" s="80">
        <v>0</v>
      </c>
      <c r="CC364" s="80">
        <v>0</v>
      </c>
    </row>
    <row r="365" spans="1:81">
      <c r="A365" s="80" t="s">
        <v>2253</v>
      </c>
      <c r="B365" s="80">
        <v>202</v>
      </c>
      <c r="C365" s="80">
        <v>15</v>
      </c>
      <c r="D365" s="80">
        <v>12</v>
      </c>
      <c r="E365" s="80">
        <v>2018</v>
      </c>
      <c r="F365" s="80" t="s">
        <v>93</v>
      </c>
      <c r="G365" s="80" t="s">
        <v>2238</v>
      </c>
      <c r="H365" s="80" t="s">
        <v>2239</v>
      </c>
      <c r="I365" s="177"/>
      <c r="J365" s="81">
        <v>179.09473872125659</v>
      </c>
      <c r="K365" s="81">
        <v>3.3328109988199666</v>
      </c>
      <c r="L365" s="81">
        <v>25.827372794886028</v>
      </c>
      <c r="M365" s="81">
        <v>48.853780875999071</v>
      </c>
      <c r="N365" s="81">
        <v>36.688295910487675</v>
      </c>
      <c r="O365" s="81">
        <v>44.251253627336496</v>
      </c>
      <c r="P365" s="81">
        <v>57.693213982615539</v>
      </c>
      <c r="Q365" s="81">
        <v>2.3223540051292275</v>
      </c>
      <c r="R365" s="81">
        <v>0</v>
      </c>
      <c r="S365" s="81">
        <v>3.2024926670091558</v>
      </c>
      <c r="T365" s="82"/>
      <c r="U365" s="81">
        <v>5762430</v>
      </c>
      <c r="V365" s="81">
        <v>1541</v>
      </c>
      <c r="W365" s="81">
        <v>430</v>
      </c>
      <c r="X365" s="81">
        <v>10358</v>
      </c>
      <c r="Y365" s="81">
        <v>14562</v>
      </c>
      <c r="Z365" s="81">
        <v>26964</v>
      </c>
      <c r="AA365" s="81">
        <v>12070</v>
      </c>
      <c r="AB365" s="81">
        <v>36642</v>
      </c>
      <c r="AC365" s="81">
        <v>0</v>
      </c>
      <c r="AD365" s="81">
        <v>3.2024926670091558</v>
      </c>
      <c r="AE365" s="82"/>
      <c r="AF365" s="81">
        <v>59322772.436264053</v>
      </c>
      <c r="AG365" s="81">
        <v>2764424.9708032659</v>
      </c>
      <c r="AH365" s="81">
        <v>5783975.845833702</v>
      </c>
      <c r="AI365" s="81">
        <v>76853667.22617732</v>
      </c>
      <c r="AJ365" s="81">
        <v>53716632.107157037</v>
      </c>
      <c r="AK365" s="81">
        <v>0</v>
      </c>
      <c r="AL365" s="81">
        <v>0</v>
      </c>
      <c r="AM365" s="81">
        <v>5043811.9986962378</v>
      </c>
      <c r="AN365" s="81">
        <v>0</v>
      </c>
      <c r="AO365" s="81">
        <v>0</v>
      </c>
      <c r="AP365" s="82"/>
      <c r="AQ365" s="81">
        <v>707</v>
      </c>
      <c r="AR365" s="81">
        <v>498</v>
      </c>
      <c r="AS365" s="81">
        <v>1</v>
      </c>
      <c r="AT365" s="81">
        <v>0</v>
      </c>
      <c r="AU365" s="81">
        <v>0</v>
      </c>
      <c r="AV365" s="81">
        <v>0</v>
      </c>
      <c r="AW365" s="81" t="s">
        <v>564</v>
      </c>
      <c r="AX365" s="82"/>
      <c r="AY365" s="81">
        <v>3148.2</v>
      </c>
      <c r="AZ365" s="81">
        <v>35630.5</v>
      </c>
      <c r="BA365" s="81">
        <v>20</v>
      </c>
      <c r="BB365" s="81">
        <v>0</v>
      </c>
      <c r="BC365" s="81">
        <v>0</v>
      </c>
      <c r="BD365" s="81">
        <v>0</v>
      </c>
      <c r="BE365" s="81" t="s">
        <v>564</v>
      </c>
      <c r="BF365" s="82"/>
      <c r="BG365" s="81">
        <v>0</v>
      </c>
      <c r="BH365" s="81">
        <v>0</v>
      </c>
      <c r="BI365" s="81">
        <v>6.649</v>
      </c>
      <c r="BJ365" s="81">
        <v>0</v>
      </c>
      <c r="BK365" s="81">
        <v>0</v>
      </c>
      <c r="BL365" s="81">
        <v>0</v>
      </c>
      <c r="BM365" s="82"/>
      <c r="BN365" s="81">
        <v>0</v>
      </c>
      <c r="BO365" s="81">
        <v>0</v>
      </c>
      <c r="BP365" s="81">
        <v>2</v>
      </c>
      <c r="BQ365" s="81">
        <v>0</v>
      </c>
      <c r="BR365" s="81">
        <v>0</v>
      </c>
      <c r="BS365" s="81">
        <v>0</v>
      </c>
      <c r="BT365"/>
      <c r="BU365" s="80">
        <v>6.649</v>
      </c>
      <c r="BV365" s="80">
        <v>0</v>
      </c>
      <c r="BW365" s="80">
        <v>0</v>
      </c>
      <c r="BX365" s="80">
        <v>0</v>
      </c>
      <c r="BY365" s="80">
        <v>0</v>
      </c>
      <c r="BZ365" s="80">
        <v>0</v>
      </c>
      <c r="CA365" s="80">
        <v>0</v>
      </c>
      <c r="CB365" s="80">
        <v>0</v>
      </c>
      <c r="CC365" s="80">
        <v>0</v>
      </c>
    </row>
    <row r="366" spans="1:81">
      <c r="A366" s="80" t="s">
        <v>2254</v>
      </c>
      <c r="B366" s="80">
        <v>203</v>
      </c>
      <c r="C366" s="80">
        <v>16</v>
      </c>
      <c r="D366" s="80">
        <v>12</v>
      </c>
      <c r="E366" s="80">
        <v>2019</v>
      </c>
      <c r="F366" s="80" t="s">
        <v>73</v>
      </c>
      <c r="G366" s="80" t="s">
        <v>2238</v>
      </c>
      <c r="H366" s="80" t="s">
        <v>2239</v>
      </c>
      <c r="I366" s="177"/>
      <c r="J366" s="81">
        <v>173.0557078781658</v>
      </c>
      <c r="K366" s="81">
        <v>3.0371462562729308</v>
      </c>
      <c r="L366" s="81">
        <v>26.042052002390893</v>
      </c>
      <c r="M366" s="81">
        <v>44.596874484864017</v>
      </c>
      <c r="N366" s="81">
        <v>35.068571557662217</v>
      </c>
      <c r="O366" s="81">
        <v>41.843662589876352</v>
      </c>
      <c r="P366" s="81">
        <v>55.257977906106099</v>
      </c>
      <c r="Q366" s="81">
        <v>2.2289832007289152</v>
      </c>
      <c r="R366" s="81">
        <v>0</v>
      </c>
      <c r="S366" s="81">
        <v>3.4469230753872395</v>
      </c>
      <c r="T366" s="82"/>
      <c r="U366" s="81">
        <v>5589957</v>
      </c>
      <c r="V366" s="81">
        <v>1541</v>
      </c>
      <c r="W366" s="81">
        <v>430</v>
      </c>
      <c r="X366" s="81">
        <v>10358</v>
      </c>
      <c r="Y366" s="81">
        <v>14635</v>
      </c>
      <c r="Z366" s="81">
        <v>26197</v>
      </c>
      <c r="AA366" s="81">
        <v>11474</v>
      </c>
      <c r="AB366" s="81">
        <v>36121</v>
      </c>
      <c r="AC366" s="81">
        <v>0</v>
      </c>
      <c r="AD366" s="81">
        <v>3.44692307538724</v>
      </c>
      <c r="AE366" s="82"/>
      <c r="AF366" s="81">
        <v>58010297.859161653</v>
      </c>
      <c r="AG366" s="81">
        <v>2670025.117979994</v>
      </c>
      <c r="AH366" s="81">
        <v>6027649.3174671056</v>
      </c>
      <c r="AI366" s="81">
        <v>73006494.966597021</v>
      </c>
      <c r="AJ366" s="81">
        <v>50996300.88133131</v>
      </c>
      <c r="AK366" s="81">
        <v>0</v>
      </c>
      <c r="AL366" s="81">
        <v>0</v>
      </c>
      <c r="AM366" s="81">
        <v>4919408.2812575838</v>
      </c>
      <c r="AN366" s="81">
        <v>0</v>
      </c>
      <c r="AO366" s="81">
        <v>0</v>
      </c>
      <c r="AP366" s="82"/>
      <c r="AQ366" s="81">
        <v>746</v>
      </c>
      <c r="AR366" s="81">
        <v>531</v>
      </c>
      <c r="AS366" s="81">
        <v>1</v>
      </c>
      <c r="AT366" s="81">
        <v>0</v>
      </c>
      <c r="AU366" s="81">
        <v>0</v>
      </c>
      <c r="AV366" s="81">
        <v>0</v>
      </c>
      <c r="AW366" s="81" t="s">
        <v>564</v>
      </c>
      <c r="AX366" s="82"/>
      <c r="AY366" s="81">
        <v>3396.200000000003</v>
      </c>
      <c r="AZ366" s="81">
        <v>37583.4</v>
      </c>
      <c r="BA366" s="81">
        <v>19.5</v>
      </c>
      <c r="BB366" s="81">
        <v>0</v>
      </c>
      <c r="BC366" s="81">
        <v>0</v>
      </c>
      <c r="BD366" s="81">
        <v>0</v>
      </c>
      <c r="BE366" s="81" t="s">
        <v>564</v>
      </c>
      <c r="BF366" s="82"/>
      <c r="BG366" s="81">
        <v>0</v>
      </c>
      <c r="BH366" s="81">
        <v>0</v>
      </c>
      <c r="BI366" s="81">
        <v>6.7569999999999997</v>
      </c>
      <c r="BJ366" s="81">
        <v>0</v>
      </c>
      <c r="BK366" s="81">
        <v>0</v>
      </c>
      <c r="BL366" s="81">
        <v>0</v>
      </c>
      <c r="BM366" s="82"/>
      <c r="BN366" s="81">
        <v>0</v>
      </c>
      <c r="BO366" s="81">
        <v>0</v>
      </c>
      <c r="BP366" s="81">
        <v>2</v>
      </c>
      <c r="BQ366" s="81">
        <v>0</v>
      </c>
      <c r="BR366" s="81">
        <v>0</v>
      </c>
      <c r="BS366" s="81">
        <v>0</v>
      </c>
      <c r="BT366"/>
      <c r="BU366" s="80">
        <v>6.7569999999999997</v>
      </c>
      <c r="BV366" s="80">
        <v>0</v>
      </c>
      <c r="BW366" s="80">
        <v>0</v>
      </c>
      <c r="BX366" s="80">
        <v>0</v>
      </c>
      <c r="BY366" s="80">
        <v>0</v>
      </c>
      <c r="BZ366" s="80">
        <v>0</v>
      </c>
      <c r="CA366" s="80">
        <v>0</v>
      </c>
      <c r="CB366" s="80">
        <v>0</v>
      </c>
      <c r="CC366" s="80">
        <v>0</v>
      </c>
    </row>
    <row r="367" spans="1:81">
      <c r="A367" s="80" t="s">
        <v>2255</v>
      </c>
      <c r="B367" s="80">
        <v>204</v>
      </c>
      <c r="C367" s="80">
        <v>17</v>
      </c>
      <c r="D367" s="80">
        <v>12</v>
      </c>
      <c r="E367" s="80">
        <v>2020</v>
      </c>
      <c r="F367" s="80" t="s">
        <v>218</v>
      </c>
      <c r="G367" s="80" t="s">
        <v>2238</v>
      </c>
      <c r="H367" s="80" t="s">
        <v>2239</v>
      </c>
      <c r="I367" s="177"/>
      <c r="J367" s="81">
        <v>177.00736809542619</v>
      </c>
      <c r="K367" s="81">
        <v>2.8285912686609889</v>
      </c>
      <c r="L367" s="81">
        <v>35.900298484969333</v>
      </c>
      <c r="M367" s="81">
        <v>36.830661166866882</v>
      </c>
      <c r="N367" s="81">
        <v>34.441521326781896</v>
      </c>
      <c r="O367" s="81">
        <v>37.290714616665731</v>
      </c>
      <c r="P367" s="81">
        <v>53.115678364627392</v>
      </c>
      <c r="Q367" s="81">
        <v>2.095669025537223</v>
      </c>
      <c r="R367" s="81">
        <v>0</v>
      </c>
      <c r="S367" s="81">
        <v>3.5033784366985108</v>
      </c>
      <c r="T367" s="82"/>
      <c r="U367" s="81">
        <v>6073479</v>
      </c>
      <c r="V367" s="81">
        <v>1347</v>
      </c>
      <c r="W367" s="81">
        <v>630</v>
      </c>
      <c r="X367" s="81">
        <v>8976</v>
      </c>
      <c r="Y367" s="81">
        <v>14703</v>
      </c>
      <c r="Z367" s="81">
        <v>26647</v>
      </c>
      <c r="AA367" s="81">
        <v>11983</v>
      </c>
      <c r="AB367" s="81">
        <v>35542</v>
      </c>
      <c r="AC367" s="81">
        <v>0</v>
      </c>
      <c r="AD367" s="81">
        <v>3.5033784366985108</v>
      </c>
      <c r="AE367" s="82"/>
      <c r="AF367" s="81">
        <v>61680777.570908159</v>
      </c>
      <c r="AG367" s="81">
        <v>2274145.6326334453</v>
      </c>
      <c r="AH367" s="81">
        <v>8791096.9567936119</v>
      </c>
      <c r="AI367" s="81">
        <v>61661630.962957822</v>
      </c>
      <c r="AJ367" s="81">
        <v>50247850.115111344</v>
      </c>
      <c r="AK367" s="81"/>
      <c r="AL367" s="81"/>
      <c r="AM367" s="81">
        <v>4638625.8798560277</v>
      </c>
      <c r="AN367" s="81"/>
      <c r="AO367" s="81"/>
      <c r="AP367" s="82"/>
      <c r="AQ367" s="81">
        <v>795</v>
      </c>
      <c r="AR367" s="81">
        <v>596</v>
      </c>
      <c r="AS367" s="81">
        <v>1</v>
      </c>
      <c r="AT367" s="81">
        <v>0</v>
      </c>
      <c r="AU367" s="81">
        <v>0</v>
      </c>
      <c r="AV367" s="81">
        <v>0</v>
      </c>
      <c r="AW367" s="81">
        <v>1</v>
      </c>
      <c r="AX367" s="82"/>
      <c r="AY367" s="81">
        <v>3692.6000000000049</v>
      </c>
      <c r="AZ367" s="81">
        <v>40980.599999999962</v>
      </c>
      <c r="BA367" s="81">
        <v>19.5</v>
      </c>
      <c r="BB367" s="81">
        <v>0</v>
      </c>
      <c r="BC367" s="81">
        <v>0</v>
      </c>
      <c r="BD367" s="81">
        <v>0</v>
      </c>
      <c r="BE367" s="81">
        <v>19.5</v>
      </c>
      <c r="BF367" s="82"/>
      <c r="BG367" s="81">
        <v>0</v>
      </c>
      <c r="BH367" s="81">
        <v>0</v>
      </c>
      <c r="BI367" s="81">
        <v>6.5309999999999997</v>
      </c>
      <c r="BJ367" s="81">
        <v>0</v>
      </c>
      <c r="BK367" s="81">
        <v>0</v>
      </c>
      <c r="BL367" s="81">
        <v>0</v>
      </c>
      <c r="BM367" s="82"/>
      <c r="BN367" s="81">
        <v>0</v>
      </c>
      <c r="BO367" s="81">
        <v>0</v>
      </c>
      <c r="BP367" s="81">
        <v>2</v>
      </c>
      <c r="BQ367" s="81">
        <v>0</v>
      </c>
      <c r="BR367" s="81">
        <v>0</v>
      </c>
      <c r="BS367" s="81">
        <v>0</v>
      </c>
      <c r="BT367"/>
      <c r="BU367" s="80">
        <v>6.5309999999999997</v>
      </c>
      <c r="BV367" s="80">
        <v>0</v>
      </c>
      <c r="BW367" s="80">
        <v>0</v>
      </c>
      <c r="BX367" s="80">
        <v>0</v>
      </c>
      <c r="BY367" s="80">
        <v>0</v>
      </c>
      <c r="BZ367" s="80">
        <v>0</v>
      </c>
      <c r="CA367" s="80">
        <v>0</v>
      </c>
      <c r="CB367" s="80">
        <v>0</v>
      </c>
      <c r="CC367" s="80">
        <v>0</v>
      </c>
    </row>
    <row r="368" spans="1:81">
      <c r="A368" s="80" t="s">
        <v>2256</v>
      </c>
      <c r="B368" s="80">
        <v>204</v>
      </c>
      <c r="C368" s="80">
        <v>18</v>
      </c>
      <c r="D368" s="80">
        <v>12</v>
      </c>
      <c r="E368" s="80">
        <v>2021</v>
      </c>
      <c r="F368" s="80" t="s">
        <v>75</v>
      </c>
      <c r="G368" s="174" t="s">
        <v>2238</v>
      </c>
      <c r="H368" s="80" t="s">
        <v>2239</v>
      </c>
      <c r="I368" s="177"/>
      <c r="J368" s="81">
        <v>180.41842813632982</v>
      </c>
      <c r="K368" s="81">
        <v>3.0777369722816283</v>
      </c>
      <c r="L368" s="81">
        <v>33.352209845843262</v>
      </c>
      <c r="M368" s="81">
        <v>40.416708184649295</v>
      </c>
      <c r="N368" s="81">
        <v>33.135863878454089</v>
      </c>
      <c r="O368" s="81">
        <v>35.798402213036262</v>
      </c>
      <c r="P368" s="81">
        <v>54.170789004601382</v>
      </c>
      <c r="Q368" s="81">
        <v>2.0844195792969691</v>
      </c>
      <c r="R368" s="81">
        <v>0</v>
      </c>
      <c r="S368" s="81">
        <v>4.6327014541310616</v>
      </c>
      <c r="T368" s="82"/>
      <c r="U368" s="81">
        <v>5999293</v>
      </c>
      <c r="V368" s="81">
        <v>1347</v>
      </c>
      <c r="W368" s="81">
        <v>630</v>
      </c>
      <c r="X368" s="81">
        <v>8976</v>
      </c>
      <c r="Y368" s="81">
        <v>14691</v>
      </c>
      <c r="Z368" s="81">
        <v>26340</v>
      </c>
      <c r="AA368" s="81">
        <v>11918</v>
      </c>
      <c r="AB368" s="81">
        <v>34932</v>
      </c>
      <c r="AC368" s="81">
        <v>0</v>
      </c>
      <c r="AD368" s="81">
        <v>4.6327014541310616</v>
      </c>
      <c r="AE368" s="82"/>
      <c r="AF368" s="81">
        <v>59982605.083288841</v>
      </c>
      <c r="AG368" s="81">
        <v>2467779.6762360903</v>
      </c>
      <c r="AH368" s="81">
        <v>7168578.3938899506</v>
      </c>
      <c r="AI368" s="81">
        <v>67078741.770587869</v>
      </c>
      <c r="AJ368" s="81">
        <v>48142731.133390702</v>
      </c>
      <c r="AK368" s="81">
        <v>0</v>
      </c>
      <c r="AL368" s="81">
        <v>0</v>
      </c>
      <c r="AM368" s="81">
        <v>4585310.1289021717</v>
      </c>
      <c r="AN368" s="81">
        <v>0</v>
      </c>
      <c r="AO368" s="81">
        <v>0</v>
      </c>
      <c r="AP368" s="82"/>
      <c r="AQ368" s="81">
        <v>833</v>
      </c>
      <c r="AR368" s="81">
        <v>614</v>
      </c>
      <c r="AS368" s="81">
        <v>1</v>
      </c>
      <c r="AT368" s="81">
        <v>0</v>
      </c>
      <c r="AU368" s="81">
        <v>0</v>
      </c>
      <c r="AV368" s="81">
        <v>0</v>
      </c>
      <c r="AW368" s="81"/>
      <c r="AX368" s="82"/>
      <c r="AY368" s="81">
        <v>3928.2000000000048</v>
      </c>
      <c r="AZ368" s="81">
        <v>42251.399999999972</v>
      </c>
      <c r="BA368" s="81">
        <v>19.5</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2257</v>
      </c>
      <c r="B369" s="80">
        <v>204</v>
      </c>
      <c r="C369" s="80">
        <v>19</v>
      </c>
      <c r="D369" s="80">
        <v>12</v>
      </c>
      <c r="E369" s="80">
        <v>2022</v>
      </c>
      <c r="F369" s="80" t="s">
        <v>568</v>
      </c>
      <c r="G369" s="174" t="s">
        <v>2238</v>
      </c>
      <c r="H369" s="80" t="s">
        <v>2239</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878</v>
      </c>
      <c r="AR369" s="81">
        <v>628</v>
      </c>
      <c r="AS369" s="81">
        <v>1</v>
      </c>
      <c r="AT369" s="81">
        <v>0</v>
      </c>
      <c r="AU369" s="81">
        <v>0</v>
      </c>
      <c r="AV369" s="81">
        <v>0</v>
      </c>
      <c r="AW369" s="81"/>
      <c r="AX369" s="82"/>
      <c r="AY369" s="81">
        <v>4195.2000000000062</v>
      </c>
      <c r="AZ369" s="81">
        <v>42922.399999999965</v>
      </c>
      <c r="BA369" s="81">
        <v>19.5</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2258</v>
      </c>
      <c r="B370" s="80">
        <v>120</v>
      </c>
      <c r="C370" s="80">
        <v>1</v>
      </c>
      <c r="D370" s="80">
        <v>8</v>
      </c>
      <c r="E370" s="80">
        <v>1990</v>
      </c>
      <c r="F370" s="80" t="s">
        <v>562</v>
      </c>
      <c r="G370" s="80" t="s">
        <v>2259</v>
      </c>
      <c r="H370" s="80" t="s">
        <v>2260</v>
      </c>
      <c r="I370" s="177"/>
      <c r="J370" s="81">
        <v>67.766233469775571</v>
      </c>
      <c r="K370" s="81">
        <v>9.1115235394971954</v>
      </c>
      <c r="L370" s="81">
        <v>10.096255272056272</v>
      </c>
      <c r="M370" s="81">
        <v>21.394029743541019</v>
      </c>
      <c r="N370" s="81">
        <v>32.642958100415449</v>
      </c>
      <c r="O370" s="81">
        <v>31.282845092348062</v>
      </c>
      <c r="P370" s="81">
        <v>49.017529769973407</v>
      </c>
      <c r="Q370" s="81">
        <v>2.8797895363949664</v>
      </c>
      <c r="R370" s="81">
        <v>0</v>
      </c>
      <c r="S370" s="81">
        <v>2.8370616693836386</v>
      </c>
      <c r="T370" s="82"/>
      <c r="U370" s="81">
        <v>7046563</v>
      </c>
      <c r="V370" s="81">
        <v>2803</v>
      </c>
      <c r="W370" s="81">
        <v>114</v>
      </c>
      <c r="X370" s="81">
        <v>7378</v>
      </c>
      <c r="Y370" s="81">
        <v>11183</v>
      </c>
      <c r="Z370" s="81">
        <v>12867</v>
      </c>
      <c r="AA370" s="81">
        <v>11902</v>
      </c>
      <c r="AB370" s="81">
        <v>46758</v>
      </c>
      <c r="AC370" s="81">
        <v>0</v>
      </c>
      <c r="AD370" s="81">
        <v>2.8370616693836386</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2261</v>
      </c>
      <c r="B371" s="80">
        <v>121</v>
      </c>
      <c r="C371" s="80">
        <v>2</v>
      </c>
      <c r="D371" s="80">
        <v>8</v>
      </c>
      <c r="E371" s="80">
        <v>2005</v>
      </c>
      <c r="F371" s="80" t="s">
        <v>565</v>
      </c>
      <c r="G371" s="80" t="s">
        <v>2259</v>
      </c>
      <c r="H371" s="80" t="s">
        <v>2260</v>
      </c>
      <c r="I371" s="177"/>
      <c r="J371" s="81">
        <v>70.793505373442997</v>
      </c>
      <c r="K371" s="81">
        <v>5.8671458444841846</v>
      </c>
      <c r="L371" s="81">
        <v>8.8783689668889263</v>
      </c>
      <c r="M371" s="81">
        <v>39.371069690049836</v>
      </c>
      <c r="N371" s="81">
        <v>55.161899901601835</v>
      </c>
      <c r="O371" s="81">
        <v>48.789193637521414</v>
      </c>
      <c r="P371" s="81">
        <v>57.271448693001744</v>
      </c>
      <c r="Q371" s="81">
        <v>2.5926637309371361</v>
      </c>
      <c r="R371" s="81">
        <v>0</v>
      </c>
      <c r="S371" s="81">
        <v>3.2516019395042131</v>
      </c>
      <c r="T371" s="82"/>
      <c r="U371" s="81">
        <v>7662389</v>
      </c>
      <c r="V371" s="81">
        <v>2236</v>
      </c>
      <c r="W371" s="81">
        <v>106</v>
      </c>
      <c r="X371" s="81">
        <v>6371</v>
      </c>
      <c r="Y371" s="81">
        <v>12172</v>
      </c>
      <c r="Z371" s="81">
        <v>23222</v>
      </c>
      <c r="AA371" s="81">
        <v>11389</v>
      </c>
      <c r="AB371" s="81">
        <v>44007</v>
      </c>
      <c r="AC371" s="81">
        <v>0</v>
      </c>
      <c r="AD371" s="81">
        <v>3.2516019395042131</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2262</v>
      </c>
      <c r="B372" s="80">
        <v>122</v>
      </c>
      <c r="C372" s="80">
        <v>3</v>
      </c>
      <c r="D372" s="80">
        <v>8</v>
      </c>
      <c r="E372" s="80">
        <v>2006</v>
      </c>
      <c r="F372" s="80" t="s">
        <v>566</v>
      </c>
      <c r="G372" s="80" t="s">
        <v>2259</v>
      </c>
      <c r="H372" s="80" t="s">
        <v>2260</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2263</v>
      </c>
      <c r="B373" s="80">
        <v>123</v>
      </c>
      <c r="C373" s="80">
        <v>4</v>
      </c>
      <c r="D373" s="80">
        <v>8</v>
      </c>
      <c r="E373" s="80">
        <v>2007</v>
      </c>
      <c r="F373" s="80" t="s">
        <v>567</v>
      </c>
      <c r="G373" s="80" t="s">
        <v>2259</v>
      </c>
      <c r="H373" s="80" t="s">
        <v>2260</v>
      </c>
      <c r="I373" s="177"/>
      <c r="J373" s="81">
        <v>62.389225472898232</v>
      </c>
      <c r="K373" s="81">
        <v>5.2736148374641862</v>
      </c>
      <c r="L373" s="81">
        <v>7.0168365799178636</v>
      </c>
      <c r="M373" s="81">
        <v>36.914959860224478</v>
      </c>
      <c r="N373" s="81">
        <v>57.065627742416737</v>
      </c>
      <c r="O373" s="81">
        <v>47.466479206337937</v>
      </c>
      <c r="P373" s="81">
        <v>56.636207142610921</v>
      </c>
      <c r="Q373" s="81">
        <v>2.6808276230182848</v>
      </c>
      <c r="R373" s="81">
        <v>0</v>
      </c>
      <c r="S373" s="81">
        <v>3.4242604001943926</v>
      </c>
      <c r="T373" s="82"/>
      <c r="U373" s="81">
        <v>7967832</v>
      </c>
      <c r="V373" s="81">
        <v>2101</v>
      </c>
      <c r="W373" s="81">
        <v>105</v>
      </c>
      <c r="X373" s="81">
        <v>8044</v>
      </c>
      <c r="Y373" s="81">
        <v>12349</v>
      </c>
      <c r="Z373" s="81">
        <v>23486</v>
      </c>
      <c r="AA373" s="81">
        <v>11091</v>
      </c>
      <c r="AB373" s="81">
        <v>43097</v>
      </c>
      <c r="AC373" s="81">
        <v>0</v>
      </c>
      <c r="AD373" s="81">
        <v>3.4242604001943926</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2264</v>
      </c>
      <c r="B374" s="80">
        <v>124</v>
      </c>
      <c r="C374" s="80">
        <v>5</v>
      </c>
      <c r="D374" s="80">
        <v>8</v>
      </c>
      <c r="E374" s="80">
        <v>2008</v>
      </c>
      <c r="F374" s="80" t="s">
        <v>84</v>
      </c>
      <c r="G374" s="80" t="s">
        <v>2259</v>
      </c>
      <c r="H374" s="80" t="s">
        <v>2260</v>
      </c>
      <c r="I374" s="177"/>
      <c r="J374" s="81">
        <v>60.087152201535112</v>
      </c>
      <c r="K374" s="81">
        <v>4.1779901068623504</v>
      </c>
      <c r="L374" s="81">
        <v>6.8549043695458298</v>
      </c>
      <c r="M374" s="81">
        <v>41.367182390160103</v>
      </c>
      <c r="N374" s="81">
        <v>54.556701390395908</v>
      </c>
      <c r="O374" s="81">
        <v>46.276772254853576</v>
      </c>
      <c r="P374" s="81">
        <v>55.424008397091889</v>
      </c>
      <c r="Q374" s="81">
        <v>2.6067049508106659</v>
      </c>
      <c r="R374" s="81">
        <v>0</v>
      </c>
      <c r="S374" s="81">
        <v>3.8265549433074675</v>
      </c>
      <c r="T374" s="82"/>
      <c r="U374" s="81">
        <v>7996892</v>
      </c>
      <c r="V374" s="81">
        <v>2101</v>
      </c>
      <c r="W374" s="81">
        <v>105</v>
      </c>
      <c r="X374" s="81">
        <v>8044</v>
      </c>
      <c r="Y374" s="81">
        <v>12373</v>
      </c>
      <c r="Z374" s="81">
        <v>23701</v>
      </c>
      <c r="AA374" s="81">
        <v>10866</v>
      </c>
      <c r="AB374" s="81">
        <v>42594</v>
      </c>
      <c r="AC374" s="81">
        <v>0</v>
      </c>
      <c r="AD374" s="81">
        <v>3.8265549433074675</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2265</v>
      </c>
      <c r="B375" s="80">
        <v>125</v>
      </c>
      <c r="C375" s="80">
        <v>6</v>
      </c>
      <c r="D375" s="80">
        <v>8</v>
      </c>
      <c r="E375" s="80">
        <v>2009</v>
      </c>
      <c r="F375" s="80" t="s">
        <v>85</v>
      </c>
      <c r="G375" s="80" t="s">
        <v>2259</v>
      </c>
      <c r="H375" s="80" t="s">
        <v>2260</v>
      </c>
      <c r="I375" s="177"/>
      <c r="J375" s="81">
        <v>54.906213658956077</v>
      </c>
      <c r="K375" s="81">
        <v>3.8212665158105512</v>
      </c>
      <c r="L375" s="81">
        <v>5.0702065149533384</v>
      </c>
      <c r="M375" s="81">
        <v>43.101546169727762</v>
      </c>
      <c r="N375" s="81">
        <v>50.019930900800553</v>
      </c>
      <c r="O375" s="81">
        <v>47.062018898343872</v>
      </c>
      <c r="P375" s="81">
        <v>53.396006071938814</v>
      </c>
      <c r="Q375" s="81">
        <v>2.4558124188324797</v>
      </c>
      <c r="R375" s="81">
        <v>0</v>
      </c>
      <c r="S375" s="81">
        <v>3.9360331314353223</v>
      </c>
      <c r="T375" s="82"/>
      <c r="U375" s="81">
        <v>6325547</v>
      </c>
      <c r="V375" s="81">
        <v>1960</v>
      </c>
      <c r="W375" s="81">
        <v>107</v>
      </c>
      <c r="X375" s="81">
        <v>8303</v>
      </c>
      <c r="Y375" s="81">
        <v>12392</v>
      </c>
      <c r="Z375" s="81">
        <v>23791</v>
      </c>
      <c r="AA375" s="81">
        <v>10747</v>
      </c>
      <c r="AB375" s="81">
        <v>42125</v>
      </c>
      <c r="AC375" s="81">
        <v>0</v>
      </c>
      <c r="AD375" s="81">
        <v>3.9360331314353223</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37.677</v>
      </c>
      <c r="BJ375" s="81">
        <v>0</v>
      </c>
      <c r="BK375" s="81">
        <v>0</v>
      </c>
      <c r="BL375" s="81">
        <v>0</v>
      </c>
      <c r="BM375" s="82"/>
      <c r="BN375" s="81">
        <v>0</v>
      </c>
      <c r="BO375" s="81">
        <v>0</v>
      </c>
      <c r="BP375" s="81">
        <v>6</v>
      </c>
      <c r="BQ375" s="81">
        <v>0</v>
      </c>
      <c r="BR375" s="81">
        <v>0</v>
      </c>
      <c r="BS375" s="81">
        <v>0</v>
      </c>
      <c r="BT375"/>
      <c r="BU375" s="80"/>
      <c r="BV375" s="80"/>
      <c r="BW375" s="80"/>
      <c r="BX375" s="80"/>
      <c r="BY375" s="80"/>
      <c r="BZ375" s="80"/>
      <c r="CA375" s="80"/>
      <c r="CB375" s="80"/>
      <c r="CC375" s="80"/>
    </row>
    <row r="376" spans="1:81">
      <c r="A376" s="80" t="s">
        <v>2266</v>
      </c>
      <c r="B376" s="80">
        <v>126</v>
      </c>
      <c r="C376" s="80">
        <v>7</v>
      </c>
      <c r="D376" s="80">
        <v>8</v>
      </c>
      <c r="E376" s="80">
        <v>2010</v>
      </c>
      <c r="F376" s="80" t="s">
        <v>86</v>
      </c>
      <c r="G376" s="80" t="s">
        <v>2259</v>
      </c>
      <c r="H376" s="80" t="s">
        <v>2260</v>
      </c>
      <c r="I376" s="177"/>
      <c r="J376" s="81">
        <v>52.561071741363165</v>
      </c>
      <c r="K376" s="81">
        <v>3.8948511168562043</v>
      </c>
      <c r="L376" s="81">
        <v>4.8001527913720823</v>
      </c>
      <c r="M376" s="81">
        <v>42.03564987824231</v>
      </c>
      <c r="N376" s="81">
        <v>50.163531213441608</v>
      </c>
      <c r="O376" s="81">
        <v>47.01958311874229</v>
      </c>
      <c r="P376" s="81">
        <v>54.055352146476864</v>
      </c>
      <c r="Q376" s="81">
        <v>2.5269814568926106</v>
      </c>
      <c r="R376" s="81">
        <v>0</v>
      </c>
      <c r="S376" s="81">
        <v>3.7445365568088271</v>
      </c>
      <c r="T376" s="82"/>
      <c r="U376" s="81">
        <v>6478042</v>
      </c>
      <c r="V376" s="81">
        <v>1960</v>
      </c>
      <c r="W376" s="81">
        <v>107</v>
      </c>
      <c r="X376" s="81">
        <v>8303</v>
      </c>
      <c r="Y376" s="81">
        <v>12406</v>
      </c>
      <c r="Z376" s="81">
        <v>23880</v>
      </c>
      <c r="AA376" s="81">
        <v>10608</v>
      </c>
      <c r="AB376" s="81">
        <v>41534</v>
      </c>
      <c r="AC376" s="81">
        <v>0</v>
      </c>
      <c r="AD376" s="81">
        <v>3.7445365568088271</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43.506999999999998</v>
      </c>
      <c r="BJ376" s="81">
        <v>0</v>
      </c>
      <c r="BK376" s="81">
        <v>0</v>
      </c>
      <c r="BL376" s="81">
        <v>0</v>
      </c>
      <c r="BM376" s="82"/>
      <c r="BN376" s="81">
        <v>0</v>
      </c>
      <c r="BO376" s="81">
        <v>0</v>
      </c>
      <c r="BP376" s="81">
        <v>6</v>
      </c>
      <c r="BQ376" s="81">
        <v>0</v>
      </c>
      <c r="BR376" s="81">
        <v>0</v>
      </c>
      <c r="BS376" s="81">
        <v>0</v>
      </c>
      <c r="BT376"/>
      <c r="BU376" s="80">
        <v>43.506999999999998</v>
      </c>
      <c r="BV376" s="80">
        <v>0</v>
      </c>
      <c r="BW376" s="80">
        <v>0</v>
      </c>
      <c r="BX376" s="80">
        <v>0</v>
      </c>
      <c r="BY376" s="80">
        <v>0</v>
      </c>
      <c r="BZ376" s="80">
        <v>0</v>
      </c>
      <c r="CA376" s="80">
        <v>0</v>
      </c>
      <c r="CB376" s="80">
        <v>0</v>
      </c>
      <c r="CC376" s="80">
        <v>0</v>
      </c>
    </row>
    <row r="377" spans="1:81">
      <c r="A377" s="80" t="s">
        <v>2267</v>
      </c>
      <c r="B377" s="80">
        <v>127</v>
      </c>
      <c r="C377" s="80">
        <v>8</v>
      </c>
      <c r="D377" s="80">
        <v>8</v>
      </c>
      <c r="E377" s="80">
        <v>2011</v>
      </c>
      <c r="F377" s="80" t="s">
        <v>87</v>
      </c>
      <c r="G377" s="80" t="s">
        <v>2259</v>
      </c>
      <c r="H377" s="80" t="s">
        <v>2260</v>
      </c>
      <c r="I377" s="177"/>
      <c r="J377" s="81">
        <v>58.430179373715241</v>
      </c>
      <c r="K377" s="81">
        <v>5.2318143602215814</v>
      </c>
      <c r="L377" s="81">
        <v>4.4811815378007482</v>
      </c>
      <c r="M377" s="81">
        <v>48.921225447435326</v>
      </c>
      <c r="N377" s="81">
        <v>58.498537369326172</v>
      </c>
      <c r="O377" s="81">
        <v>46.942896760421796</v>
      </c>
      <c r="P377" s="81">
        <v>52.493236984723708</v>
      </c>
      <c r="Q377" s="81">
        <v>2.8647490280917873</v>
      </c>
      <c r="R377" s="81">
        <v>0</v>
      </c>
      <c r="S377" s="81">
        <v>3.794844279493935</v>
      </c>
      <c r="T377" s="82"/>
      <c r="U377" s="81">
        <v>5938350</v>
      </c>
      <c r="V377" s="81">
        <v>1960</v>
      </c>
      <c r="W377" s="81">
        <v>107</v>
      </c>
      <c r="X377" s="81">
        <v>8303</v>
      </c>
      <c r="Y377" s="81">
        <v>12360</v>
      </c>
      <c r="Z377" s="81">
        <v>24359</v>
      </c>
      <c r="AA377" s="81">
        <v>10608</v>
      </c>
      <c r="AB377" s="81">
        <v>40821</v>
      </c>
      <c r="AC377" s="81">
        <v>0</v>
      </c>
      <c r="AD377" s="81">
        <v>3.794844279493935</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39.655999999999999</v>
      </c>
      <c r="BJ377" s="81">
        <v>0</v>
      </c>
      <c r="BK377" s="81">
        <v>0</v>
      </c>
      <c r="BL377" s="81">
        <v>0</v>
      </c>
      <c r="BM377" s="82"/>
      <c r="BN377" s="81">
        <v>0</v>
      </c>
      <c r="BO377" s="81">
        <v>0</v>
      </c>
      <c r="BP377" s="81">
        <v>5</v>
      </c>
      <c r="BQ377" s="81">
        <v>0</v>
      </c>
      <c r="BR377" s="81">
        <v>0</v>
      </c>
      <c r="BS377" s="81">
        <v>0</v>
      </c>
      <c r="BT377"/>
      <c r="BU377" s="80">
        <v>39.655999999999999</v>
      </c>
      <c r="BV377" s="80">
        <v>0</v>
      </c>
      <c r="BW377" s="80">
        <v>0</v>
      </c>
      <c r="BX377" s="80">
        <v>0</v>
      </c>
      <c r="BY377" s="80">
        <v>0</v>
      </c>
      <c r="BZ377" s="80">
        <v>0</v>
      </c>
      <c r="CA377" s="80">
        <v>0</v>
      </c>
      <c r="CB377" s="80">
        <v>0</v>
      </c>
      <c r="CC377" s="80">
        <v>0</v>
      </c>
    </row>
    <row r="378" spans="1:81">
      <c r="A378" s="80" t="s">
        <v>2268</v>
      </c>
      <c r="B378" s="80">
        <v>128</v>
      </c>
      <c r="C378" s="80">
        <v>9</v>
      </c>
      <c r="D378" s="80">
        <v>8</v>
      </c>
      <c r="E378" s="80">
        <v>2012</v>
      </c>
      <c r="F378" s="80" t="s">
        <v>88</v>
      </c>
      <c r="G378" s="80" t="s">
        <v>2259</v>
      </c>
      <c r="H378" s="80" t="s">
        <v>2260</v>
      </c>
      <c r="I378" s="177"/>
      <c r="J378" s="81">
        <v>82.501785078126574</v>
      </c>
      <c r="K378" s="81">
        <v>4.9114711516788203</v>
      </c>
      <c r="L378" s="81">
        <v>4.4945651410354994</v>
      </c>
      <c r="M378" s="81">
        <v>55.04229200623692</v>
      </c>
      <c r="N378" s="81">
        <v>63.097965891618784</v>
      </c>
      <c r="O378" s="81">
        <v>47.770382600574095</v>
      </c>
      <c r="P378" s="81">
        <v>52.214616777133479</v>
      </c>
      <c r="Q378" s="81">
        <v>3.0845749211246525</v>
      </c>
      <c r="R378" s="81">
        <v>0</v>
      </c>
      <c r="S378" s="81">
        <v>3.5679238167550458</v>
      </c>
      <c r="T378" s="82"/>
      <c r="U378" s="81">
        <v>7689642</v>
      </c>
      <c r="V378" s="81">
        <v>1960</v>
      </c>
      <c r="W378" s="81">
        <v>107</v>
      </c>
      <c r="X378" s="81">
        <v>8303</v>
      </c>
      <c r="Y378" s="81">
        <v>12538</v>
      </c>
      <c r="Z378" s="81">
        <v>24985</v>
      </c>
      <c r="AA378" s="81">
        <v>10492</v>
      </c>
      <c r="AB378" s="81">
        <v>40455</v>
      </c>
      <c r="AC378" s="81">
        <v>0</v>
      </c>
      <c r="AD378" s="81">
        <v>3.5679238167550458</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48.021999999999998</v>
      </c>
      <c r="BJ378" s="81">
        <v>0</v>
      </c>
      <c r="BK378" s="81">
        <v>0</v>
      </c>
      <c r="BL378" s="81">
        <v>0</v>
      </c>
      <c r="BM378" s="82"/>
      <c r="BN378" s="81">
        <v>0</v>
      </c>
      <c r="BO378" s="81">
        <v>0</v>
      </c>
      <c r="BP378" s="81">
        <v>5</v>
      </c>
      <c r="BQ378" s="81">
        <v>0</v>
      </c>
      <c r="BR378" s="81">
        <v>0</v>
      </c>
      <c r="BS378" s="81">
        <v>0</v>
      </c>
      <c r="BT378"/>
      <c r="BU378" s="80">
        <v>48.021999999999998</v>
      </c>
      <c r="BV378" s="80">
        <v>0</v>
      </c>
      <c r="BW378" s="80">
        <v>0</v>
      </c>
      <c r="BX378" s="80">
        <v>0</v>
      </c>
      <c r="BY378" s="80">
        <v>0</v>
      </c>
      <c r="BZ378" s="80">
        <v>0</v>
      </c>
      <c r="CA378" s="80">
        <v>0</v>
      </c>
      <c r="CB378" s="80">
        <v>0</v>
      </c>
      <c r="CC378" s="80">
        <v>0</v>
      </c>
    </row>
    <row r="379" spans="1:81">
      <c r="A379" s="80" t="s">
        <v>2269</v>
      </c>
      <c r="B379" s="80">
        <v>129</v>
      </c>
      <c r="C379" s="80">
        <v>10</v>
      </c>
      <c r="D379" s="80">
        <v>8</v>
      </c>
      <c r="E379" s="80">
        <v>2013</v>
      </c>
      <c r="F379" s="80" t="s">
        <v>89</v>
      </c>
      <c r="G379" s="80" t="s">
        <v>2259</v>
      </c>
      <c r="H379" s="80" t="s">
        <v>2260</v>
      </c>
      <c r="I379" s="177"/>
      <c r="J379" s="81">
        <v>71.932837994757392</v>
      </c>
      <c r="K379" s="81">
        <v>4.1697133452209583</v>
      </c>
      <c r="L379" s="81">
        <v>3.2605695593625676</v>
      </c>
      <c r="M379" s="81">
        <v>47.504970787309659</v>
      </c>
      <c r="N379" s="81">
        <v>62.07220994109889</v>
      </c>
      <c r="O379" s="81">
        <v>46.343643539724958</v>
      </c>
      <c r="P379" s="81">
        <v>52.960845842997806</v>
      </c>
      <c r="Q379" s="81">
        <v>3.0982711484460892</v>
      </c>
      <c r="R379" s="81">
        <v>0</v>
      </c>
      <c r="S379" s="81">
        <v>4.0481353240432147</v>
      </c>
      <c r="T379" s="82"/>
      <c r="U379" s="81">
        <v>7371258</v>
      </c>
      <c r="V379" s="81">
        <v>1960</v>
      </c>
      <c r="W379" s="81">
        <v>107</v>
      </c>
      <c r="X379" s="81">
        <v>8303</v>
      </c>
      <c r="Y379" s="81">
        <v>12540</v>
      </c>
      <c r="Z379" s="81">
        <v>25321</v>
      </c>
      <c r="AA379" s="81">
        <v>10602</v>
      </c>
      <c r="AB379" s="81">
        <v>40052</v>
      </c>
      <c r="AC379" s="81">
        <v>0</v>
      </c>
      <c r="AD379" s="81">
        <v>4.0481353240432147</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54.497999999999998</v>
      </c>
      <c r="BJ379" s="81">
        <v>0</v>
      </c>
      <c r="BK379" s="81">
        <v>0</v>
      </c>
      <c r="BL379" s="81">
        <v>0</v>
      </c>
      <c r="BM379" s="82"/>
      <c r="BN379" s="81">
        <v>0</v>
      </c>
      <c r="BO379" s="81">
        <v>0</v>
      </c>
      <c r="BP379" s="81">
        <v>5</v>
      </c>
      <c r="BQ379" s="81">
        <v>0</v>
      </c>
      <c r="BR379" s="81">
        <v>0</v>
      </c>
      <c r="BS379" s="81">
        <v>0</v>
      </c>
      <c r="BT379"/>
      <c r="BU379" s="80">
        <v>54.497999999999998</v>
      </c>
      <c r="BV379" s="80">
        <v>0</v>
      </c>
      <c r="BW379" s="80">
        <v>0</v>
      </c>
      <c r="BX379" s="80">
        <v>0</v>
      </c>
      <c r="BY379" s="80">
        <v>0</v>
      </c>
      <c r="BZ379" s="80">
        <v>0</v>
      </c>
      <c r="CA379" s="80">
        <v>0</v>
      </c>
      <c r="CB379" s="80">
        <v>0</v>
      </c>
      <c r="CC379" s="80">
        <v>0</v>
      </c>
    </row>
    <row r="380" spans="1:81">
      <c r="A380" s="80" t="s">
        <v>2270</v>
      </c>
      <c r="B380" s="80">
        <v>130</v>
      </c>
      <c r="C380" s="80">
        <v>11</v>
      </c>
      <c r="D380" s="80">
        <v>8</v>
      </c>
      <c r="E380" s="80">
        <v>2014</v>
      </c>
      <c r="F380" s="80" t="s">
        <v>90</v>
      </c>
      <c r="G380" s="80" t="s">
        <v>2259</v>
      </c>
      <c r="H380" s="80" t="s">
        <v>2260</v>
      </c>
      <c r="I380" s="177"/>
      <c r="J380" s="81">
        <v>69.590800724906231</v>
      </c>
      <c r="K380" s="81">
        <v>4.6310130722400968</v>
      </c>
      <c r="L380" s="81">
        <v>7.2973287280397923</v>
      </c>
      <c r="M380" s="81">
        <v>52.218835168919824</v>
      </c>
      <c r="N380" s="81">
        <v>60.403032382196514</v>
      </c>
      <c r="O380" s="81">
        <v>44.490546210729967</v>
      </c>
      <c r="P380" s="81">
        <v>52.734165196889592</v>
      </c>
      <c r="Q380" s="81">
        <v>2.9304944180982622</v>
      </c>
      <c r="R380" s="81">
        <v>0</v>
      </c>
      <c r="S380" s="81">
        <v>4.0071176161753312</v>
      </c>
      <c r="T380" s="82"/>
      <c r="U380" s="81">
        <v>7669799</v>
      </c>
      <c r="V380" s="81">
        <v>2004</v>
      </c>
      <c r="W380" s="81">
        <v>159</v>
      </c>
      <c r="X380" s="81">
        <v>8163</v>
      </c>
      <c r="Y380" s="81">
        <v>12494</v>
      </c>
      <c r="Z380" s="81">
        <v>25602</v>
      </c>
      <c r="AA380" s="81">
        <v>10502</v>
      </c>
      <c r="AB380" s="81">
        <v>39484</v>
      </c>
      <c r="AC380" s="81">
        <v>0</v>
      </c>
      <c r="AD380" s="81">
        <v>4.0071176161753312</v>
      </c>
      <c r="AE380" s="82"/>
      <c r="AF380" s="81">
        <v>73766928.168052033</v>
      </c>
      <c r="AG380" s="81">
        <v>3647370.8119137879</v>
      </c>
      <c r="AH380" s="81">
        <v>1630311.489840151</v>
      </c>
      <c r="AI380" s="81">
        <v>56147495.208565317</v>
      </c>
      <c r="AJ380" s="81">
        <v>74896808.774144173</v>
      </c>
      <c r="AK380" s="81">
        <v>0</v>
      </c>
      <c r="AL380" s="81">
        <v>0</v>
      </c>
      <c r="AM380" s="81">
        <v>5420563.1821002215</v>
      </c>
      <c r="AN380" s="81">
        <v>0</v>
      </c>
      <c r="AO380" s="81">
        <v>0</v>
      </c>
      <c r="AP380" s="82"/>
      <c r="AQ380" s="81">
        <v>686</v>
      </c>
      <c r="AR380" s="81">
        <v>106</v>
      </c>
      <c r="AS380" s="81">
        <v>2</v>
      </c>
      <c r="AT380" s="81">
        <v>0</v>
      </c>
      <c r="AU380" s="81">
        <v>0</v>
      </c>
      <c r="AV380" s="81">
        <v>0</v>
      </c>
      <c r="AW380" s="81" t="s">
        <v>564</v>
      </c>
      <c r="AX380" s="82"/>
      <c r="AY380" s="81">
        <v>2953.1</v>
      </c>
      <c r="AZ380" s="81">
        <v>5164</v>
      </c>
      <c r="BA380" s="81">
        <v>74000</v>
      </c>
      <c r="BB380" s="81">
        <v>0</v>
      </c>
      <c r="BC380" s="81">
        <v>0</v>
      </c>
      <c r="BD380" s="81">
        <v>0</v>
      </c>
      <c r="BE380" s="81" t="s">
        <v>564</v>
      </c>
      <c r="BF380" s="82"/>
      <c r="BG380" s="81">
        <v>0</v>
      </c>
      <c r="BH380" s="81">
        <v>0</v>
      </c>
      <c r="BI380" s="81">
        <v>57.512</v>
      </c>
      <c r="BJ380" s="81">
        <v>0</v>
      </c>
      <c r="BK380" s="81">
        <v>0</v>
      </c>
      <c r="BL380" s="81">
        <v>0</v>
      </c>
      <c r="BM380" s="82"/>
      <c r="BN380" s="81">
        <v>0</v>
      </c>
      <c r="BO380" s="81">
        <v>0</v>
      </c>
      <c r="BP380" s="81">
        <v>6</v>
      </c>
      <c r="BQ380" s="81">
        <v>0</v>
      </c>
      <c r="BR380" s="81">
        <v>0</v>
      </c>
      <c r="BS380" s="81">
        <v>0</v>
      </c>
      <c r="BT380"/>
      <c r="BU380" s="80">
        <v>57.512</v>
      </c>
      <c r="BV380" s="80">
        <v>0</v>
      </c>
      <c r="BW380" s="80">
        <v>0</v>
      </c>
      <c r="BX380" s="80">
        <v>0</v>
      </c>
      <c r="BY380" s="80">
        <v>0</v>
      </c>
      <c r="BZ380" s="80">
        <v>0</v>
      </c>
      <c r="CA380" s="80">
        <v>0</v>
      </c>
      <c r="CB380" s="80">
        <v>0</v>
      </c>
      <c r="CC380" s="80">
        <v>0</v>
      </c>
    </row>
    <row r="381" spans="1:81">
      <c r="A381" s="80" t="s">
        <v>2271</v>
      </c>
      <c r="B381" s="80">
        <v>131</v>
      </c>
      <c r="C381" s="80">
        <v>12</v>
      </c>
      <c r="D381" s="80">
        <v>8</v>
      </c>
      <c r="E381" s="80">
        <v>2015</v>
      </c>
      <c r="F381" s="80" t="s">
        <v>91</v>
      </c>
      <c r="G381" s="80" t="s">
        <v>2259</v>
      </c>
      <c r="H381" s="80" t="s">
        <v>2260</v>
      </c>
      <c r="I381" s="177"/>
      <c r="J381" s="81">
        <v>65.200957036738856</v>
      </c>
      <c r="K381" s="81">
        <v>4.6801374650282623</v>
      </c>
      <c r="L381" s="81">
        <v>7.4228992427497316</v>
      </c>
      <c r="M381" s="81">
        <v>51.372820772983864</v>
      </c>
      <c r="N381" s="81">
        <v>54.440176037734375</v>
      </c>
      <c r="O381" s="81">
        <v>44.360305016124201</v>
      </c>
      <c r="P381" s="81">
        <v>52.509316641451143</v>
      </c>
      <c r="Q381" s="81">
        <v>2.8256500030752854</v>
      </c>
      <c r="R381" s="81">
        <v>0</v>
      </c>
      <c r="S381" s="81">
        <v>4.6480289927428329</v>
      </c>
      <c r="T381" s="82"/>
      <c r="U381" s="81">
        <v>7956429</v>
      </c>
      <c r="V381" s="81">
        <v>2004</v>
      </c>
      <c r="W381" s="81">
        <v>159</v>
      </c>
      <c r="X381" s="81">
        <v>8163</v>
      </c>
      <c r="Y381" s="81">
        <v>12559</v>
      </c>
      <c r="Z381" s="81">
        <v>25773</v>
      </c>
      <c r="AA381" s="81">
        <v>10449</v>
      </c>
      <c r="AB381" s="81">
        <v>38890</v>
      </c>
      <c r="AC381" s="81">
        <v>0</v>
      </c>
      <c r="AD381" s="81">
        <v>4.6480289927428329</v>
      </c>
      <c r="AE381" s="82"/>
      <c r="AF381" s="81">
        <v>69353618.686677456</v>
      </c>
      <c r="AG381" s="81">
        <v>3441566.4652102944</v>
      </c>
      <c r="AH381" s="81">
        <v>1291092.7969353497</v>
      </c>
      <c r="AI381" s="81">
        <v>57517479.266458496</v>
      </c>
      <c r="AJ381" s="81">
        <v>68823872.0831251</v>
      </c>
      <c r="AK381" s="81">
        <v>0</v>
      </c>
      <c r="AL381" s="81">
        <v>0</v>
      </c>
      <c r="AM381" s="81">
        <v>5329711.3625857159</v>
      </c>
      <c r="AN381" s="81">
        <v>0</v>
      </c>
      <c r="AO381" s="81">
        <v>0</v>
      </c>
      <c r="AP381" s="82"/>
      <c r="AQ381" s="81">
        <v>780</v>
      </c>
      <c r="AR381" s="81">
        <v>153</v>
      </c>
      <c r="AS381" s="81">
        <v>2</v>
      </c>
      <c r="AT381" s="81">
        <v>0</v>
      </c>
      <c r="AU381" s="81">
        <v>0</v>
      </c>
      <c r="AV381" s="81">
        <v>0</v>
      </c>
      <c r="AW381" s="81" t="s">
        <v>564</v>
      </c>
      <c r="AX381" s="82"/>
      <c r="AY381" s="81">
        <v>3453.5</v>
      </c>
      <c r="AZ381" s="81">
        <v>6925.3</v>
      </c>
      <c r="BA381" s="81">
        <v>74000</v>
      </c>
      <c r="BB381" s="81">
        <v>0</v>
      </c>
      <c r="BC381" s="81">
        <v>0</v>
      </c>
      <c r="BD381" s="81">
        <v>0</v>
      </c>
      <c r="BE381" s="81" t="s">
        <v>564</v>
      </c>
      <c r="BF381" s="82"/>
      <c r="BG381" s="81">
        <v>0</v>
      </c>
      <c r="BH381" s="81">
        <v>0</v>
      </c>
      <c r="BI381" s="81">
        <v>54.65</v>
      </c>
      <c r="BJ381" s="81">
        <v>0</v>
      </c>
      <c r="BK381" s="81">
        <v>0</v>
      </c>
      <c r="BL381" s="81">
        <v>0</v>
      </c>
      <c r="BM381" s="82"/>
      <c r="BN381" s="81">
        <v>0</v>
      </c>
      <c r="BO381" s="81">
        <v>0</v>
      </c>
      <c r="BP381" s="81">
        <v>6</v>
      </c>
      <c r="BQ381" s="81">
        <v>0</v>
      </c>
      <c r="BR381" s="81">
        <v>0</v>
      </c>
      <c r="BS381" s="81">
        <v>0</v>
      </c>
      <c r="BT381"/>
      <c r="BU381" s="80">
        <v>54.65</v>
      </c>
      <c r="BV381" s="80">
        <v>0</v>
      </c>
      <c r="BW381" s="80">
        <v>0</v>
      </c>
      <c r="BX381" s="80">
        <v>0</v>
      </c>
      <c r="BY381" s="80">
        <v>0</v>
      </c>
      <c r="BZ381" s="80">
        <v>0</v>
      </c>
      <c r="CA381" s="80">
        <v>0</v>
      </c>
      <c r="CB381" s="80">
        <v>0</v>
      </c>
      <c r="CC381" s="80">
        <v>0</v>
      </c>
    </row>
    <row r="382" spans="1:81">
      <c r="A382" s="80" t="s">
        <v>2272</v>
      </c>
      <c r="B382" s="80">
        <v>132</v>
      </c>
      <c r="C382" s="80">
        <v>13</v>
      </c>
      <c r="D382" s="80">
        <v>8</v>
      </c>
      <c r="E382" s="80">
        <v>2016</v>
      </c>
      <c r="F382" s="80" t="s">
        <v>92</v>
      </c>
      <c r="G382" s="80" t="s">
        <v>2259</v>
      </c>
      <c r="H382" s="80" t="s">
        <v>2260</v>
      </c>
      <c r="I382" s="177"/>
      <c r="J382" s="81">
        <v>72.289673475825552</v>
      </c>
      <c r="K382" s="81">
        <v>4.8075674731578024</v>
      </c>
      <c r="L382" s="81">
        <v>8.1384186307851056</v>
      </c>
      <c r="M382" s="81">
        <v>37.531668755231792</v>
      </c>
      <c r="N382" s="81">
        <v>50.62325612929201</v>
      </c>
      <c r="O382" s="81">
        <v>44.197382478863553</v>
      </c>
      <c r="P382" s="81">
        <v>51.240081516604342</v>
      </c>
      <c r="Q382" s="81">
        <v>2.7037940261479965</v>
      </c>
      <c r="R382" s="81">
        <v>0</v>
      </c>
      <c r="S382" s="81">
        <v>4.2722052248378644</v>
      </c>
      <c r="T382" s="82"/>
      <c r="U382" s="81">
        <v>8692776</v>
      </c>
      <c r="V382" s="81">
        <v>2004</v>
      </c>
      <c r="W382" s="81">
        <v>159</v>
      </c>
      <c r="X382" s="81">
        <v>8163</v>
      </c>
      <c r="Y382" s="81">
        <v>12552</v>
      </c>
      <c r="Z382" s="81">
        <v>25994</v>
      </c>
      <c r="AA382" s="81">
        <v>10546</v>
      </c>
      <c r="AB382" s="81">
        <v>38280</v>
      </c>
      <c r="AC382" s="81">
        <v>0</v>
      </c>
      <c r="AD382" s="81">
        <v>4.2722052248378644</v>
      </c>
      <c r="AE382" s="82"/>
      <c r="AF382" s="81">
        <v>80278957.044025481</v>
      </c>
      <c r="AG382" s="81">
        <v>3392442.0340801259</v>
      </c>
      <c r="AH382" s="81">
        <v>1135916.7280032509</v>
      </c>
      <c r="AI382" s="81">
        <v>51232004.570630863</v>
      </c>
      <c r="AJ382" s="81">
        <v>64087727.034921102</v>
      </c>
      <c r="AK382" s="81">
        <v>0</v>
      </c>
      <c r="AL382" s="81">
        <v>0</v>
      </c>
      <c r="AM382" s="81">
        <v>5250189.1368238991</v>
      </c>
      <c r="AN382" s="81">
        <v>0</v>
      </c>
      <c r="AO382" s="81">
        <v>0</v>
      </c>
      <c r="AP382" s="82"/>
      <c r="AQ382" s="81">
        <v>855</v>
      </c>
      <c r="AR382" s="81">
        <v>175</v>
      </c>
      <c r="AS382" s="81">
        <v>2</v>
      </c>
      <c r="AT382" s="81">
        <v>0</v>
      </c>
      <c r="AU382" s="81">
        <v>0</v>
      </c>
      <c r="AV382" s="81">
        <v>0</v>
      </c>
      <c r="AW382" s="81" t="s">
        <v>564</v>
      </c>
      <c r="AX382" s="82"/>
      <c r="AY382" s="81">
        <v>3887.4</v>
      </c>
      <c r="AZ382" s="81">
        <v>8401.5</v>
      </c>
      <c r="BA382" s="81">
        <v>74000</v>
      </c>
      <c r="BB382" s="81">
        <v>0</v>
      </c>
      <c r="BC382" s="81">
        <v>0</v>
      </c>
      <c r="BD382" s="81">
        <v>0</v>
      </c>
      <c r="BE382" s="81" t="s">
        <v>564</v>
      </c>
      <c r="BF382" s="82"/>
      <c r="BG382" s="81">
        <v>0</v>
      </c>
      <c r="BH382" s="81">
        <v>0</v>
      </c>
      <c r="BI382" s="81">
        <v>51.828000000000003</v>
      </c>
      <c r="BJ382" s="81">
        <v>0</v>
      </c>
      <c r="BK382" s="81">
        <v>0</v>
      </c>
      <c r="BL382" s="81">
        <v>0</v>
      </c>
      <c r="BM382" s="82"/>
      <c r="BN382" s="81">
        <v>0</v>
      </c>
      <c r="BO382" s="81">
        <v>0</v>
      </c>
      <c r="BP382" s="81">
        <v>6</v>
      </c>
      <c r="BQ382" s="81">
        <v>0</v>
      </c>
      <c r="BR382" s="81">
        <v>0</v>
      </c>
      <c r="BS382" s="81">
        <v>0</v>
      </c>
      <c r="BT382"/>
      <c r="BU382" s="80">
        <v>51.828000000000003</v>
      </c>
      <c r="BV382" s="80">
        <v>0</v>
      </c>
      <c r="BW382" s="80">
        <v>0</v>
      </c>
      <c r="BX382" s="80">
        <v>0</v>
      </c>
      <c r="BY382" s="80">
        <v>0</v>
      </c>
      <c r="BZ382" s="80">
        <v>0</v>
      </c>
      <c r="CA382" s="80">
        <v>0</v>
      </c>
      <c r="CB382" s="80">
        <v>0</v>
      </c>
      <c r="CC382" s="80">
        <v>0</v>
      </c>
    </row>
    <row r="383" spans="1:81">
      <c r="A383" s="80" t="s">
        <v>2273</v>
      </c>
      <c r="B383" s="80">
        <v>133</v>
      </c>
      <c r="C383" s="80">
        <v>14</v>
      </c>
      <c r="D383" s="80">
        <v>8</v>
      </c>
      <c r="E383" s="80">
        <v>2017</v>
      </c>
      <c r="F383" s="80" t="s">
        <v>71</v>
      </c>
      <c r="G383" s="80" t="s">
        <v>2259</v>
      </c>
      <c r="H383" s="80" t="s">
        <v>2260</v>
      </c>
      <c r="I383" s="177"/>
      <c r="J383" s="81">
        <v>73.041698629723285</v>
      </c>
      <c r="K383" s="81">
        <v>4.9415079701600551</v>
      </c>
      <c r="L383" s="81">
        <v>8.4316550928254124</v>
      </c>
      <c r="M383" s="81">
        <v>34.787445312188659</v>
      </c>
      <c r="N383" s="81">
        <v>53.809896666974211</v>
      </c>
      <c r="O383" s="81">
        <v>43.21192408312595</v>
      </c>
      <c r="P383" s="81">
        <v>50.369936263156248</v>
      </c>
      <c r="Q383" s="81">
        <v>2.5741835319799335</v>
      </c>
      <c r="R383" s="81">
        <v>0</v>
      </c>
      <c r="S383" s="81">
        <v>3.6392134355624104</v>
      </c>
      <c r="T383" s="82"/>
      <c r="U383" s="81">
        <v>9285672</v>
      </c>
      <c r="V383" s="81">
        <v>2004</v>
      </c>
      <c r="W383" s="81">
        <v>159</v>
      </c>
      <c r="X383" s="81">
        <v>8163</v>
      </c>
      <c r="Y383" s="81">
        <v>12573</v>
      </c>
      <c r="Z383" s="81">
        <v>25836</v>
      </c>
      <c r="AA383" s="81">
        <v>10433</v>
      </c>
      <c r="AB383" s="81">
        <v>37689</v>
      </c>
      <c r="AC383" s="81">
        <v>0</v>
      </c>
      <c r="AD383" s="81">
        <v>3.6392134355624099</v>
      </c>
      <c r="AE383" s="82"/>
      <c r="AF383" s="81">
        <v>82897032.412462041</v>
      </c>
      <c r="AG383" s="81">
        <v>3553642.707164377</v>
      </c>
      <c r="AH383" s="81">
        <v>1590688.1834775989</v>
      </c>
      <c r="AI383" s="81">
        <v>50255810.134590007</v>
      </c>
      <c r="AJ383" s="81">
        <v>68544115.597454622</v>
      </c>
      <c r="AK383" s="81">
        <v>0</v>
      </c>
      <c r="AL383" s="81">
        <v>0</v>
      </c>
      <c r="AM383" s="81">
        <v>5177220.422309747</v>
      </c>
      <c r="AN383" s="81">
        <v>0</v>
      </c>
      <c r="AO383" s="81">
        <v>0</v>
      </c>
      <c r="AP383" s="82"/>
      <c r="AQ383" s="81">
        <v>946</v>
      </c>
      <c r="AR383" s="81">
        <v>215</v>
      </c>
      <c r="AS383" s="81">
        <v>2</v>
      </c>
      <c r="AT383" s="81">
        <v>0</v>
      </c>
      <c r="AU383" s="81">
        <v>0</v>
      </c>
      <c r="AV383" s="81">
        <v>0</v>
      </c>
      <c r="AW383" s="81" t="s">
        <v>564</v>
      </c>
      <c r="AX383" s="82"/>
      <c r="AY383" s="81">
        <v>4402.3</v>
      </c>
      <c r="AZ383" s="81">
        <v>9962.899999999996</v>
      </c>
      <c r="BA383" s="81">
        <v>74000</v>
      </c>
      <c r="BB383" s="81">
        <v>0</v>
      </c>
      <c r="BC383" s="81">
        <v>0</v>
      </c>
      <c r="BD383" s="81">
        <v>0</v>
      </c>
      <c r="BE383" s="81" t="s">
        <v>564</v>
      </c>
      <c r="BF383" s="82"/>
      <c r="BG383" s="81">
        <v>0</v>
      </c>
      <c r="BH383" s="81">
        <v>0</v>
      </c>
      <c r="BI383" s="81">
        <v>57.427999999999997</v>
      </c>
      <c r="BJ383" s="81">
        <v>0</v>
      </c>
      <c r="BK383" s="81">
        <v>4.7439999999999998</v>
      </c>
      <c r="BL383" s="81">
        <v>0</v>
      </c>
      <c r="BM383" s="82"/>
      <c r="BN383" s="81">
        <v>0</v>
      </c>
      <c r="BO383" s="81">
        <v>0</v>
      </c>
      <c r="BP383" s="81">
        <v>7</v>
      </c>
      <c r="BQ383" s="81">
        <v>0</v>
      </c>
      <c r="BR383" s="81">
        <v>1</v>
      </c>
      <c r="BS383" s="81">
        <v>0</v>
      </c>
      <c r="BT383"/>
      <c r="BU383" s="80">
        <v>62.171999999999997</v>
      </c>
      <c r="BV383" s="80">
        <v>0</v>
      </c>
      <c r="BW383" s="80">
        <v>0</v>
      </c>
      <c r="BX383" s="80">
        <v>0</v>
      </c>
      <c r="BY383" s="80">
        <v>0</v>
      </c>
      <c r="BZ383" s="80">
        <v>0</v>
      </c>
      <c r="CA383" s="80">
        <v>0</v>
      </c>
      <c r="CB383" s="80">
        <v>0</v>
      </c>
      <c r="CC383" s="80">
        <v>0</v>
      </c>
    </row>
    <row r="384" spans="1:81">
      <c r="A384" s="80" t="s">
        <v>2274</v>
      </c>
      <c r="B384" s="80">
        <v>134</v>
      </c>
      <c r="C384" s="80">
        <v>15</v>
      </c>
      <c r="D384" s="80">
        <v>8</v>
      </c>
      <c r="E384" s="80">
        <v>2018</v>
      </c>
      <c r="F384" s="80" t="s">
        <v>93</v>
      </c>
      <c r="G384" s="80" t="s">
        <v>2259</v>
      </c>
      <c r="H384" s="80" t="s">
        <v>2260</v>
      </c>
      <c r="I384" s="177"/>
      <c r="J384" s="81">
        <v>80.04124875583021</v>
      </c>
      <c r="K384" s="81">
        <v>4.6968624123874125</v>
      </c>
      <c r="L384" s="81">
        <v>7.6457728102151981</v>
      </c>
      <c r="M384" s="81">
        <v>36.897479329071196</v>
      </c>
      <c r="N384" s="81">
        <v>49.678355691677417</v>
      </c>
      <c r="O384" s="81">
        <v>42.23595398876769</v>
      </c>
      <c r="P384" s="81">
        <v>49.414452870942782</v>
      </c>
      <c r="Q384" s="81">
        <v>2.351825502656248</v>
      </c>
      <c r="R384" s="81">
        <v>0</v>
      </c>
      <c r="S384" s="81">
        <v>3.7922515633675329</v>
      </c>
      <c r="T384" s="82"/>
      <c r="U384" s="81">
        <v>9813273</v>
      </c>
      <c r="V384" s="81">
        <v>2004</v>
      </c>
      <c r="W384" s="81">
        <v>159</v>
      </c>
      <c r="X384" s="81">
        <v>8163</v>
      </c>
      <c r="Y384" s="81">
        <v>12646</v>
      </c>
      <c r="Z384" s="81">
        <v>25736</v>
      </c>
      <c r="AA384" s="81">
        <v>10338</v>
      </c>
      <c r="AB384" s="81">
        <v>37107</v>
      </c>
      <c r="AC384" s="81">
        <v>0</v>
      </c>
      <c r="AD384" s="81">
        <v>3.7922515633675329</v>
      </c>
      <c r="AE384" s="82"/>
      <c r="AF384" s="81">
        <v>91668593.121278808</v>
      </c>
      <c r="AG384" s="81">
        <v>3158409.5438837772</v>
      </c>
      <c r="AH384" s="81">
        <v>1508182.5133727971</v>
      </c>
      <c r="AI384" s="81">
        <v>50128627.226761967</v>
      </c>
      <c r="AJ384" s="81">
        <v>63056654.801424548</v>
      </c>
      <c r="AK384" s="81">
        <v>0</v>
      </c>
      <c r="AL384" s="81">
        <v>0</v>
      </c>
      <c r="AM384" s="81">
        <v>5107819.765177154</v>
      </c>
      <c r="AN384" s="81">
        <v>0</v>
      </c>
      <c r="AO384" s="81">
        <v>0</v>
      </c>
      <c r="AP384" s="82"/>
      <c r="AQ384" s="81">
        <v>994</v>
      </c>
      <c r="AR384" s="81">
        <v>246</v>
      </c>
      <c r="AS384" s="81">
        <v>2</v>
      </c>
      <c r="AT384" s="81">
        <v>0</v>
      </c>
      <c r="AU384" s="81">
        <v>0</v>
      </c>
      <c r="AV384" s="81">
        <v>0</v>
      </c>
      <c r="AW384" s="81" t="s">
        <v>564</v>
      </c>
      <c r="AX384" s="82"/>
      <c r="AY384" s="81">
        <v>4678.7</v>
      </c>
      <c r="AZ384" s="81">
        <v>13387.6</v>
      </c>
      <c r="BA384" s="81">
        <v>74000</v>
      </c>
      <c r="BB384" s="81">
        <v>0</v>
      </c>
      <c r="BC384" s="81">
        <v>0</v>
      </c>
      <c r="BD384" s="81">
        <v>0</v>
      </c>
      <c r="BE384" s="81" t="s">
        <v>564</v>
      </c>
      <c r="BF384" s="82"/>
      <c r="BG384" s="81">
        <v>0</v>
      </c>
      <c r="BH384" s="81">
        <v>0</v>
      </c>
      <c r="BI384" s="81">
        <v>56.430999999999997</v>
      </c>
      <c r="BJ384" s="81">
        <v>0</v>
      </c>
      <c r="BK384" s="81">
        <v>7.1360000000000001</v>
      </c>
      <c r="BL384" s="81">
        <v>0</v>
      </c>
      <c r="BM384" s="82"/>
      <c r="BN384" s="81">
        <v>0</v>
      </c>
      <c r="BO384" s="81">
        <v>0</v>
      </c>
      <c r="BP384" s="81">
        <v>7</v>
      </c>
      <c r="BQ384" s="81">
        <v>0</v>
      </c>
      <c r="BR384" s="81">
        <v>1</v>
      </c>
      <c r="BS384" s="81">
        <v>0</v>
      </c>
      <c r="BT384"/>
      <c r="BU384" s="80">
        <v>63.567</v>
      </c>
      <c r="BV384" s="80">
        <v>0</v>
      </c>
      <c r="BW384" s="80">
        <v>0</v>
      </c>
      <c r="BX384" s="80">
        <v>0</v>
      </c>
      <c r="BY384" s="80">
        <v>0</v>
      </c>
      <c r="BZ384" s="80">
        <v>0</v>
      </c>
      <c r="CA384" s="80">
        <v>0</v>
      </c>
      <c r="CB384" s="80">
        <v>0</v>
      </c>
      <c r="CC384" s="80">
        <v>0</v>
      </c>
    </row>
    <row r="385" spans="1:81">
      <c r="A385" s="80" t="s">
        <v>2275</v>
      </c>
      <c r="B385" s="80">
        <v>135</v>
      </c>
      <c r="C385" s="80">
        <v>16</v>
      </c>
      <c r="D385" s="80">
        <v>8</v>
      </c>
      <c r="E385" s="80">
        <v>2019</v>
      </c>
      <c r="F385" s="80" t="s">
        <v>73</v>
      </c>
      <c r="G385" s="80" t="s">
        <v>2259</v>
      </c>
      <c r="H385" s="80" t="s">
        <v>2260</v>
      </c>
      <c r="I385" s="177"/>
      <c r="J385" s="81">
        <v>85.842762517866902</v>
      </c>
      <c r="K385" s="81">
        <v>4.3477474313678144</v>
      </c>
      <c r="L385" s="81">
        <v>7.7211034866892883</v>
      </c>
      <c r="M385" s="81">
        <v>36.939925398508713</v>
      </c>
      <c r="N385" s="81">
        <v>48.431253496399897</v>
      </c>
      <c r="O385" s="81">
        <v>40.752727690884647</v>
      </c>
      <c r="P385" s="81">
        <v>48.737209029962841</v>
      </c>
      <c r="Q385" s="81">
        <v>2.2421271729820438</v>
      </c>
      <c r="R385" s="81">
        <v>0</v>
      </c>
      <c r="S385" s="81">
        <v>3.7568336300890044</v>
      </c>
      <c r="T385" s="82"/>
      <c r="U385" s="81">
        <v>10543106</v>
      </c>
      <c r="V385" s="81">
        <v>2004</v>
      </c>
      <c r="W385" s="81">
        <v>159</v>
      </c>
      <c r="X385" s="81">
        <v>8163</v>
      </c>
      <c r="Y385" s="81">
        <v>12662</v>
      </c>
      <c r="Z385" s="81">
        <v>25514</v>
      </c>
      <c r="AA385" s="81">
        <v>10120</v>
      </c>
      <c r="AB385" s="81">
        <v>36334</v>
      </c>
      <c r="AC385" s="81">
        <v>0</v>
      </c>
      <c r="AD385" s="81">
        <v>3.756833630089004</v>
      </c>
      <c r="AE385" s="82"/>
      <c r="AF385" s="81">
        <v>104024200.9454439</v>
      </c>
      <c r="AG385" s="81">
        <v>3058273.0419185199</v>
      </c>
      <c r="AH385" s="81">
        <v>1583228.758683027</v>
      </c>
      <c r="AI385" s="81">
        <v>53554359.138836697</v>
      </c>
      <c r="AJ385" s="81">
        <v>64462934.767191246</v>
      </c>
      <c r="AK385" s="81">
        <v>0</v>
      </c>
      <c r="AL385" s="81">
        <v>0</v>
      </c>
      <c r="AM385" s="81">
        <v>4948417.2777944431</v>
      </c>
      <c r="AN385" s="81">
        <v>0</v>
      </c>
      <c r="AO385" s="81">
        <v>0</v>
      </c>
      <c r="AP385" s="82"/>
      <c r="AQ385" s="81">
        <v>1051</v>
      </c>
      <c r="AR385" s="81">
        <v>302</v>
      </c>
      <c r="AS385" s="81">
        <v>2</v>
      </c>
      <c r="AT385" s="81">
        <v>0</v>
      </c>
      <c r="AU385" s="81">
        <v>0</v>
      </c>
      <c r="AV385" s="81">
        <v>0</v>
      </c>
      <c r="AW385" s="81" t="s">
        <v>564</v>
      </c>
      <c r="AX385" s="82"/>
      <c r="AY385" s="81">
        <v>4997.5000000000045</v>
      </c>
      <c r="AZ385" s="81">
        <v>17038.999999999989</v>
      </c>
      <c r="BA385" s="81">
        <v>74000</v>
      </c>
      <c r="BB385" s="81">
        <v>0</v>
      </c>
      <c r="BC385" s="81">
        <v>0</v>
      </c>
      <c r="BD385" s="81">
        <v>0</v>
      </c>
      <c r="BE385" s="81" t="s">
        <v>564</v>
      </c>
      <c r="BF385" s="82"/>
      <c r="BG385" s="81">
        <v>0</v>
      </c>
      <c r="BH385" s="81">
        <v>0</v>
      </c>
      <c r="BI385" s="81">
        <v>59.212000000000003</v>
      </c>
      <c r="BJ385" s="81">
        <v>0</v>
      </c>
      <c r="BK385" s="81">
        <v>6.9050000000000002</v>
      </c>
      <c r="BL385" s="81">
        <v>0</v>
      </c>
      <c r="BM385" s="82"/>
      <c r="BN385" s="81">
        <v>0</v>
      </c>
      <c r="BO385" s="81">
        <v>0</v>
      </c>
      <c r="BP385" s="81">
        <v>8</v>
      </c>
      <c r="BQ385" s="81">
        <v>0</v>
      </c>
      <c r="BR385" s="81">
        <v>1</v>
      </c>
      <c r="BS385" s="81">
        <v>0</v>
      </c>
      <c r="BT385"/>
      <c r="BU385" s="80">
        <v>66.117000000000004</v>
      </c>
      <c r="BV385" s="80">
        <v>0</v>
      </c>
      <c r="BW385" s="80">
        <v>0</v>
      </c>
      <c r="BX385" s="80">
        <v>0</v>
      </c>
      <c r="BY385" s="80">
        <v>0</v>
      </c>
      <c r="BZ385" s="80">
        <v>0</v>
      </c>
      <c r="CA385" s="80">
        <v>0</v>
      </c>
      <c r="CB385" s="80">
        <v>0</v>
      </c>
      <c r="CC385" s="80">
        <v>0</v>
      </c>
    </row>
    <row r="386" spans="1:81">
      <c r="A386" s="80" t="s">
        <v>2276</v>
      </c>
      <c r="B386" s="80">
        <v>136</v>
      </c>
      <c r="C386" s="80">
        <v>17</v>
      </c>
      <c r="D386" s="80">
        <v>8</v>
      </c>
      <c r="E386" s="80">
        <v>2020</v>
      </c>
      <c r="F386" s="80" t="s">
        <v>218</v>
      </c>
      <c r="G386" s="174" t="s">
        <v>2259</v>
      </c>
      <c r="H386" s="80" t="s">
        <v>2260</v>
      </c>
      <c r="I386" s="177"/>
      <c r="J386" s="81">
        <v>85.570153065478323</v>
      </c>
      <c r="K386" s="81">
        <v>3.8992752465121248</v>
      </c>
      <c r="L386" s="81">
        <v>12.864369171049034</v>
      </c>
      <c r="M386" s="81">
        <v>29.655814414733801</v>
      </c>
      <c r="N386" s="81">
        <v>43.248662813932405</v>
      </c>
      <c r="O386" s="81">
        <v>35.716351500977325</v>
      </c>
      <c r="P386" s="81">
        <v>45.243405580217953</v>
      </c>
      <c r="Q386" s="81">
        <v>2.102213937524017</v>
      </c>
      <c r="R386" s="81">
        <v>0</v>
      </c>
      <c r="S386" s="81">
        <v>3.704178864038667</v>
      </c>
      <c r="T386" s="82"/>
      <c r="U386" s="81">
        <v>11094966</v>
      </c>
      <c r="V386" s="81">
        <v>1782</v>
      </c>
      <c r="W386" s="81">
        <v>324</v>
      </c>
      <c r="X386" s="81">
        <v>7845</v>
      </c>
      <c r="Y386" s="81">
        <v>12678</v>
      </c>
      <c r="Z386" s="81">
        <v>25522</v>
      </c>
      <c r="AA386" s="81">
        <v>10207</v>
      </c>
      <c r="AB386" s="81">
        <v>35653</v>
      </c>
      <c r="AC386" s="81">
        <v>0</v>
      </c>
      <c r="AD386" s="81">
        <v>3.704178864038667</v>
      </c>
      <c r="AE386" s="82"/>
      <c r="AF386" s="81">
        <v>103954580.5626996</v>
      </c>
      <c r="AG386" s="81">
        <v>2668126.8508446678</v>
      </c>
      <c r="AH386" s="81">
        <v>2657995.9647120433</v>
      </c>
      <c r="AI386" s="81">
        <v>44035274.720645025</v>
      </c>
      <c r="AJ386" s="81">
        <v>61313711.718173087</v>
      </c>
      <c r="AK386" s="81"/>
      <c r="AL386" s="81"/>
      <c r="AM386" s="81">
        <v>4653112.6130917491</v>
      </c>
      <c r="AN386" s="81"/>
      <c r="AO386" s="81"/>
      <c r="AP386" s="82"/>
      <c r="AQ386" s="81">
        <v>1086</v>
      </c>
      <c r="AR386" s="81">
        <v>345</v>
      </c>
      <c r="AS386" s="81">
        <v>2</v>
      </c>
      <c r="AT386" s="81">
        <v>0</v>
      </c>
      <c r="AU386" s="81">
        <v>0</v>
      </c>
      <c r="AV386" s="81">
        <v>0</v>
      </c>
      <c r="AW386" s="81">
        <v>2</v>
      </c>
      <c r="AX386" s="82"/>
      <c r="AY386" s="81">
        <v>5220.6000000000031</v>
      </c>
      <c r="AZ386" s="81">
        <v>19423.499999999989</v>
      </c>
      <c r="BA386" s="81">
        <v>74000</v>
      </c>
      <c r="BB386" s="81">
        <v>0</v>
      </c>
      <c r="BC386" s="81">
        <v>0</v>
      </c>
      <c r="BD386" s="81">
        <v>0</v>
      </c>
      <c r="BE386" s="81">
        <v>74000</v>
      </c>
      <c r="BF386" s="82"/>
      <c r="BG386" s="81">
        <v>0</v>
      </c>
      <c r="BH386" s="81">
        <v>0</v>
      </c>
      <c r="BI386" s="81">
        <v>52.655999999999999</v>
      </c>
      <c r="BJ386" s="81">
        <v>0</v>
      </c>
      <c r="BK386" s="81">
        <v>8.1959999999999997</v>
      </c>
      <c r="BL386" s="81">
        <v>0</v>
      </c>
      <c r="BM386" s="82"/>
      <c r="BN386" s="81">
        <v>0</v>
      </c>
      <c r="BO386" s="81">
        <v>0</v>
      </c>
      <c r="BP386" s="81">
        <v>7</v>
      </c>
      <c r="BQ386" s="81">
        <v>0</v>
      </c>
      <c r="BR386" s="81">
        <v>1</v>
      </c>
      <c r="BS386" s="81">
        <v>0</v>
      </c>
      <c r="BT386"/>
      <c r="BU386" s="80">
        <v>60.851999999999997</v>
      </c>
      <c r="BV386" s="80">
        <v>0</v>
      </c>
      <c r="BW386" s="80">
        <v>0</v>
      </c>
      <c r="BX386" s="80">
        <v>0</v>
      </c>
      <c r="BY386" s="80">
        <v>0</v>
      </c>
      <c r="BZ386" s="80">
        <v>0</v>
      </c>
      <c r="CA386" s="80">
        <v>0</v>
      </c>
      <c r="CB386" s="80">
        <v>0</v>
      </c>
      <c r="CC386" s="80">
        <v>0</v>
      </c>
    </row>
    <row r="387" spans="1:81">
      <c r="A387" s="80" t="s">
        <v>2277</v>
      </c>
      <c r="B387" s="80">
        <v>136</v>
      </c>
      <c r="C387" s="80">
        <v>18</v>
      </c>
      <c r="D387" s="80">
        <v>8</v>
      </c>
      <c r="E387" s="80">
        <v>2021</v>
      </c>
      <c r="F387" s="80" t="s">
        <v>75</v>
      </c>
      <c r="G387" s="174" t="s">
        <v>2259</v>
      </c>
      <c r="H387" s="80" t="s">
        <v>2260</v>
      </c>
      <c r="I387" s="177"/>
      <c r="J387" s="81">
        <v>74.134227432023792</v>
      </c>
      <c r="K387" s="81">
        <v>4.2703358747192945</v>
      </c>
      <c r="L387" s="81">
        <v>10.593856786395207</v>
      </c>
      <c r="M387" s="81">
        <v>32.355727644948125</v>
      </c>
      <c r="N387" s="81">
        <v>46.463397956359337</v>
      </c>
      <c r="O387" s="81">
        <v>34.43387693506024</v>
      </c>
      <c r="P387" s="81">
        <v>45.948355936190246</v>
      </c>
      <c r="Q387" s="81">
        <v>2.0853146409507382</v>
      </c>
      <c r="R387" s="81">
        <v>0</v>
      </c>
      <c r="S387" s="81">
        <v>4.2500134358254948</v>
      </c>
      <c r="T387" s="82"/>
      <c r="U387" s="81">
        <v>9969715</v>
      </c>
      <c r="V387" s="81">
        <v>1782</v>
      </c>
      <c r="W387" s="81">
        <v>324</v>
      </c>
      <c r="X387" s="81">
        <v>7845</v>
      </c>
      <c r="Y387" s="81">
        <v>12780</v>
      </c>
      <c r="Z387" s="81">
        <v>25336</v>
      </c>
      <c r="AA387" s="81">
        <v>10109</v>
      </c>
      <c r="AB387" s="81">
        <v>34947</v>
      </c>
      <c r="AC387" s="81">
        <v>0</v>
      </c>
      <c r="AD387" s="81">
        <v>4.2500134358254948</v>
      </c>
      <c r="AE387" s="82"/>
      <c r="AF387" s="81">
        <v>91178754.431949809</v>
      </c>
      <c r="AG387" s="81">
        <v>2857047.6880364977</v>
      </c>
      <c r="AH387" s="81">
        <v>2122429.4340940597</v>
      </c>
      <c r="AI387" s="81">
        <v>48510337.792929679</v>
      </c>
      <c r="AJ387" s="81">
        <v>62391877.952879429</v>
      </c>
      <c r="AK387" s="81">
        <v>0</v>
      </c>
      <c r="AL387" s="81">
        <v>0</v>
      </c>
      <c r="AM387" s="81">
        <v>4587279.0872192886</v>
      </c>
      <c r="AN387" s="81">
        <v>0</v>
      </c>
      <c r="AO387" s="81">
        <v>0</v>
      </c>
      <c r="AP387" s="82"/>
      <c r="AQ387" s="81">
        <v>1124</v>
      </c>
      <c r="AR387" s="81">
        <v>388</v>
      </c>
      <c r="AS387" s="81">
        <v>2</v>
      </c>
      <c r="AT387" s="81">
        <v>0</v>
      </c>
      <c r="AU387" s="81">
        <v>0</v>
      </c>
      <c r="AV387" s="81">
        <v>1</v>
      </c>
      <c r="AW387" s="81"/>
      <c r="AX387" s="82"/>
      <c r="AY387" s="81">
        <v>5460.3000000000038</v>
      </c>
      <c r="AZ387" s="81">
        <v>22603.3</v>
      </c>
      <c r="BA387" s="81">
        <v>74000</v>
      </c>
      <c r="BB387" s="81">
        <v>0</v>
      </c>
      <c r="BC387" s="81">
        <v>0</v>
      </c>
      <c r="BD387" s="81">
        <v>7100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2278</v>
      </c>
      <c r="B388" s="80">
        <v>136</v>
      </c>
      <c r="C388" s="80">
        <v>19</v>
      </c>
      <c r="D388" s="80">
        <v>8</v>
      </c>
      <c r="E388" s="80">
        <v>2022</v>
      </c>
      <c r="F388" s="80" t="s">
        <v>568</v>
      </c>
      <c r="G388" s="80" t="s">
        <v>2259</v>
      </c>
      <c r="H388" s="80" t="s">
        <v>2260</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1165</v>
      </c>
      <c r="AR388" s="81">
        <v>413</v>
      </c>
      <c r="AS388" s="81">
        <v>2</v>
      </c>
      <c r="AT388" s="81">
        <v>1</v>
      </c>
      <c r="AU388" s="81">
        <v>0</v>
      </c>
      <c r="AV388" s="81">
        <v>1</v>
      </c>
      <c r="AW388" s="81"/>
      <c r="AX388" s="82"/>
      <c r="AY388" s="81">
        <v>5711.2000000000053</v>
      </c>
      <c r="AZ388" s="81">
        <v>25415</v>
      </c>
      <c r="BA388" s="81">
        <v>74000</v>
      </c>
      <c r="BB388" s="81">
        <v>872</v>
      </c>
      <c r="BC388" s="81">
        <v>0</v>
      </c>
      <c r="BD388" s="81">
        <v>7100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2279</v>
      </c>
      <c r="B389" s="80">
        <v>239</v>
      </c>
      <c r="C389" s="80">
        <v>1</v>
      </c>
      <c r="D389" s="80">
        <v>15</v>
      </c>
      <c r="E389" s="80">
        <v>1990</v>
      </c>
      <c r="F389" s="80" t="s">
        <v>562</v>
      </c>
      <c r="G389" s="80" t="s">
        <v>2280</v>
      </c>
      <c r="H389" s="80" t="s">
        <v>1850</v>
      </c>
      <c r="I389" s="177"/>
      <c r="J389" s="81">
        <v>328.96884895801509</v>
      </c>
      <c r="K389" s="81">
        <v>2.2514917731922997</v>
      </c>
      <c r="L389" s="81">
        <v>0</v>
      </c>
      <c r="M389" s="81">
        <v>18.466476928466232</v>
      </c>
      <c r="N389" s="81">
        <v>20.554373110916963</v>
      </c>
      <c r="O389" s="81">
        <v>23.860250387526531</v>
      </c>
      <c r="P389" s="81">
        <v>21.436417614914433</v>
      </c>
      <c r="Q389" s="81">
        <v>1.8770551713227555</v>
      </c>
      <c r="R389" s="81">
        <v>0</v>
      </c>
      <c r="S389" s="81">
        <v>2.3688972587917947</v>
      </c>
      <c r="T389" s="82"/>
      <c r="U389" s="81">
        <v>13803893</v>
      </c>
      <c r="V389" s="81">
        <v>997</v>
      </c>
      <c r="W389" s="81">
        <v>0</v>
      </c>
      <c r="X389" s="81">
        <v>6876</v>
      </c>
      <c r="Y389" s="81">
        <v>8847</v>
      </c>
      <c r="Z389" s="81">
        <v>9814</v>
      </c>
      <c r="AA389" s="81">
        <v>5205</v>
      </c>
      <c r="AB389" s="81">
        <v>30477</v>
      </c>
      <c r="AC389" s="81">
        <v>0</v>
      </c>
      <c r="AD389" s="81">
        <v>2.3688972587917947</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2281</v>
      </c>
      <c r="B390" s="80">
        <v>240</v>
      </c>
      <c r="C390" s="80">
        <v>2</v>
      </c>
      <c r="D390" s="80">
        <v>15</v>
      </c>
      <c r="E390" s="80">
        <v>2005</v>
      </c>
      <c r="F390" s="80" t="s">
        <v>565</v>
      </c>
      <c r="G390" s="80" t="s">
        <v>2280</v>
      </c>
      <c r="H390" s="80" t="s">
        <v>1850</v>
      </c>
      <c r="I390" s="177"/>
      <c r="J390" s="81">
        <v>331.69912660514308</v>
      </c>
      <c r="K390" s="81">
        <v>2.2014894292712976</v>
      </c>
      <c r="L390" s="81">
        <v>0</v>
      </c>
      <c r="M390" s="81">
        <v>37.192980502957795</v>
      </c>
      <c r="N390" s="81">
        <v>31.181752019795628</v>
      </c>
      <c r="O390" s="81">
        <v>39.536432945951169</v>
      </c>
      <c r="P390" s="81">
        <v>19.22960925472286</v>
      </c>
      <c r="Q390" s="81">
        <v>1.9711125604100201</v>
      </c>
      <c r="R390" s="81">
        <v>0</v>
      </c>
      <c r="S390" s="81">
        <v>3.957245216349857</v>
      </c>
      <c r="T390" s="82"/>
      <c r="U390" s="81">
        <v>14708954</v>
      </c>
      <c r="V390" s="81">
        <v>1074</v>
      </c>
      <c r="W390" s="81">
        <v>0</v>
      </c>
      <c r="X390" s="81">
        <v>7564</v>
      </c>
      <c r="Y390" s="81">
        <v>11607</v>
      </c>
      <c r="Z390" s="81">
        <v>18818</v>
      </c>
      <c r="AA390" s="81">
        <v>3824</v>
      </c>
      <c r="AB390" s="81">
        <v>33457</v>
      </c>
      <c r="AC390" s="81">
        <v>0</v>
      </c>
      <c r="AD390" s="81">
        <v>3.957245216349857</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2282</v>
      </c>
      <c r="B391" s="80">
        <v>241</v>
      </c>
      <c r="C391" s="80">
        <v>3</v>
      </c>
      <c r="D391" s="80">
        <v>15</v>
      </c>
      <c r="E391" s="80">
        <v>2006</v>
      </c>
      <c r="F391" s="80" t="s">
        <v>566</v>
      </c>
      <c r="G391" s="80" t="s">
        <v>2280</v>
      </c>
      <c r="H391" s="80" t="s">
        <v>1850</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2283</v>
      </c>
      <c r="B392" s="80">
        <v>242</v>
      </c>
      <c r="C392" s="80">
        <v>4</v>
      </c>
      <c r="D392" s="80">
        <v>15</v>
      </c>
      <c r="E392" s="80">
        <v>2007</v>
      </c>
      <c r="F392" s="80" t="s">
        <v>567</v>
      </c>
      <c r="G392" s="80" t="s">
        <v>2280</v>
      </c>
      <c r="H392" s="80" t="s">
        <v>1850</v>
      </c>
      <c r="I392" s="177"/>
      <c r="J392" s="81">
        <v>348.35551513009347</v>
      </c>
      <c r="K392" s="81">
        <v>3.3006895748165541</v>
      </c>
      <c r="L392" s="81">
        <v>0.42487646058067691</v>
      </c>
      <c r="M392" s="81">
        <v>33.955589421236503</v>
      </c>
      <c r="N392" s="81">
        <v>34.277801826878189</v>
      </c>
      <c r="O392" s="81">
        <v>38.887104079415323</v>
      </c>
      <c r="P392" s="81">
        <v>18.398724581627189</v>
      </c>
      <c r="Q392" s="81">
        <v>2.1091682069211539</v>
      </c>
      <c r="R392" s="81">
        <v>0</v>
      </c>
      <c r="S392" s="81">
        <v>3.702743048199038</v>
      </c>
      <c r="T392" s="82"/>
      <c r="U392" s="81">
        <v>16495239</v>
      </c>
      <c r="V392" s="81">
        <v>1214</v>
      </c>
      <c r="W392" s="81">
        <v>5</v>
      </c>
      <c r="X392" s="81">
        <v>8825</v>
      </c>
      <c r="Y392" s="81">
        <v>12008</v>
      </c>
      <c r="Z392" s="81">
        <v>19241</v>
      </c>
      <c r="AA392" s="81">
        <v>3603</v>
      </c>
      <c r="AB392" s="81">
        <v>33907</v>
      </c>
      <c r="AC392" s="81">
        <v>0</v>
      </c>
      <c r="AD392" s="81">
        <v>3.702743048199038</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2284</v>
      </c>
      <c r="B393" s="80">
        <v>243</v>
      </c>
      <c r="C393" s="80">
        <v>5</v>
      </c>
      <c r="D393" s="80">
        <v>15</v>
      </c>
      <c r="E393" s="80">
        <v>2008</v>
      </c>
      <c r="F393" s="80" t="s">
        <v>84</v>
      </c>
      <c r="G393" s="80" t="s">
        <v>2280</v>
      </c>
      <c r="H393" s="80" t="s">
        <v>1850</v>
      </c>
      <c r="I393" s="177"/>
      <c r="J393" s="81">
        <v>290.69985009360261</v>
      </c>
      <c r="K393" s="81">
        <v>2.5896139795006388</v>
      </c>
      <c r="L393" s="81">
        <v>0.38329836363969816</v>
      </c>
      <c r="M393" s="81">
        <v>37.184633761567703</v>
      </c>
      <c r="N393" s="81">
        <v>31.087030659217302</v>
      </c>
      <c r="O393" s="81">
        <v>37.755957347458072</v>
      </c>
      <c r="P393" s="81">
        <v>18.183930603316089</v>
      </c>
      <c r="Q393" s="81">
        <v>2.0860249085160434</v>
      </c>
      <c r="R393" s="81">
        <v>0</v>
      </c>
      <c r="S393" s="81">
        <v>3.982194046450847</v>
      </c>
      <c r="T393" s="82"/>
      <c r="U393" s="81">
        <v>15527970</v>
      </c>
      <c r="V393" s="81">
        <v>1214</v>
      </c>
      <c r="W393" s="81">
        <v>5</v>
      </c>
      <c r="X393" s="81">
        <v>8825</v>
      </c>
      <c r="Y393" s="81">
        <v>12161</v>
      </c>
      <c r="Z393" s="81">
        <v>19337</v>
      </c>
      <c r="AA393" s="81">
        <v>3565</v>
      </c>
      <c r="AB393" s="81">
        <v>34086</v>
      </c>
      <c r="AC393" s="81">
        <v>0</v>
      </c>
      <c r="AD393" s="81">
        <v>3.982194046450847</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2285</v>
      </c>
      <c r="B394" s="80">
        <v>244</v>
      </c>
      <c r="C394" s="80">
        <v>6</v>
      </c>
      <c r="D394" s="80">
        <v>15</v>
      </c>
      <c r="E394" s="80">
        <v>2009</v>
      </c>
      <c r="F394" s="80" t="s">
        <v>85</v>
      </c>
      <c r="G394" s="80" t="s">
        <v>2280</v>
      </c>
      <c r="H394" s="80" t="s">
        <v>1850</v>
      </c>
      <c r="I394" s="177"/>
      <c r="J394" s="81">
        <v>250.92813340866073</v>
      </c>
      <c r="K394" s="81">
        <v>1.7321613998729426</v>
      </c>
      <c r="L394" s="81">
        <v>0.31997443956712818</v>
      </c>
      <c r="M394" s="81">
        <v>29.412669391601138</v>
      </c>
      <c r="N394" s="81">
        <v>27.533447792775345</v>
      </c>
      <c r="O394" s="81">
        <v>38.39577095611174</v>
      </c>
      <c r="P394" s="81">
        <v>17.394567531204785</v>
      </c>
      <c r="Q394" s="81">
        <v>1.9902428526177334</v>
      </c>
      <c r="R394" s="81">
        <v>0</v>
      </c>
      <c r="S394" s="81">
        <v>2.9356015648162415</v>
      </c>
      <c r="T394" s="82"/>
      <c r="U394" s="81">
        <v>11846293</v>
      </c>
      <c r="V394" s="81">
        <v>1109</v>
      </c>
      <c r="W394" s="81">
        <v>5</v>
      </c>
      <c r="X394" s="81">
        <v>8614</v>
      </c>
      <c r="Y394" s="81">
        <v>12319</v>
      </c>
      <c r="Z394" s="81">
        <v>19410</v>
      </c>
      <c r="AA394" s="81">
        <v>3501</v>
      </c>
      <c r="AB394" s="81">
        <v>34139</v>
      </c>
      <c r="AC394" s="81">
        <v>0</v>
      </c>
      <c r="AD394" s="81">
        <v>2.9356015648162415</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72.3</v>
      </c>
      <c r="BJ394" s="81">
        <v>0</v>
      </c>
      <c r="BK394" s="81">
        <v>0</v>
      </c>
      <c r="BL394" s="81">
        <v>0</v>
      </c>
      <c r="BM394" s="82"/>
      <c r="BN394" s="81">
        <v>0</v>
      </c>
      <c r="BO394" s="81">
        <v>0</v>
      </c>
      <c r="BP394" s="81">
        <v>1</v>
      </c>
      <c r="BQ394" s="81">
        <v>0</v>
      </c>
      <c r="BR394" s="81">
        <v>0</v>
      </c>
      <c r="BS394" s="81">
        <v>0</v>
      </c>
      <c r="BT394"/>
      <c r="BU394" s="80"/>
      <c r="BV394" s="80"/>
      <c r="BW394" s="80"/>
      <c r="BX394" s="80"/>
      <c r="BY394" s="80"/>
      <c r="BZ394" s="80"/>
      <c r="CA394" s="80"/>
      <c r="CB394" s="80"/>
      <c r="CC394" s="80"/>
    </row>
    <row r="395" spans="1:81">
      <c r="A395" s="80" t="s">
        <v>2286</v>
      </c>
      <c r="B395" s="80">
        <v>245</v>
      </c>
      <c r="C395" s="80">
        <v>7</v>
      </c>
      <c r="D395" s="80">
        <v>15</v>
      </c>
      <c r="E395" s="80">
        <v>2010</v>
      </c>
      <c r="F395" s="80" t="s">
        <v>86</v>
      </c>
      <c r="G395" s="80" t="s">
        <v>2280</v>
      </c>
      <c r="H395" s="80" t="s">
        <v>1850</v>
      </c>
      <c r="I395" s="177"/>
      <c r="J395" s="81">
        <v>316.57935398527206</v>
      </c>
      <c r="K395" s="81">
        <v>2.4275760710287444</v>
      </c>
      <c r="L395" s="81">
        <v>0.29762554684577136</v>
      </c>
      <c r="M395" s="81">
        <v>32.301413094247707</v>
      </c>
      <c r="N395" s="81">
        <v>30.325320974036831</v>
      </c>
      <c r="O395" s="81">
        <v>38.771466130282853</v>
      </c>
      <c r="P395" s="81">
        <v>17.320337664580961</v>
      </c>
      <c r="Q395" s="81">
        <v>2.0834485724907439</v>
      </c>
      <c r="R395" s="81">
        <v>0</v>
      </c>
      <c r="S395" s="81">
        <v>3.9682918232625681</v>
      </c>
      <c r="T395" s="82"/>
      <c r="U395" s="81">
        <v>14589190</v>
      </c>
      <c r="V395" s="81">
        <v>1109</v>
      </c>
      <c r="W395" s="81">
        <v>5</v>
      </c>
      <c r="X395" s="81">
        <v>8614</v>
      </c>
      <c r="Y395" s="81">
        <v>12519</v>
      </c>
      <c r="Z395" s="81">
        <v>19691</v>
      </c>
      <c r="AA395" s="81">
        <v>3399</v>
      </c>
      <c r="AB395" s="81">
        <v>34244</v>
      </c>
      <c r="AC395" s="81">
        <v>0</v>
      </c>
      <c r="AD395" s="81">
        <v>3.9682918232625681</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51.747</v>
      </c>
      <c r="BJ395" s="81">
        <v>0</v>
      </c>
      <c r="BK395" s="81">
        <v>0</v>
      </c>
      <c r="BL395" s="81">
        <v>0</v>
      </c>
      <c r="BM395" s="82"/>
      <c r="BN395" s="81">
        <v>0</v>
      </c>
      <c r="BO395" s="81">
        <v>0</v>
      </c>
      <c r="BP395" s="81">
        <v>1</v>
      </c>
      <c r="BQ395" s="81">
        <v>0</v>
      </c>
      <c r="BR395" s="81">
        <v>0</v>
      </c>
      <c r="BS395" s="81">
        <v>0</v>
      </c>
      <c r="BT395"/>
      <c r="BU395" s="80">
        <v>38.747</v>
      </c>
      <c r="BV395" s="80">
        <v>0</v>
      </c>
      <c r="BW395" s="80">
        <v>0</v>
      </c>
      <c r="BX395" s="80">
        <v>0</v>
      </c>
      <c r="BY395" s="80">
        <v>0</v>
      </c>
      <c r="BZ395" s="80">
        <v>0</v>
      </c>
      <c r="CA395" s="80">
        <v>13</v>
      </c>
      <c r="CB395" s="80">
        <v>0</v>
      </c>
      <c r="CC395" s="80">
        <v>0</v>
      </c>
    </row>
    <row r="396" spans="1:81">
      <c r="A396" s="80" t="s">
        <v>2287</v>
      </c>
      <c r="B396" s="80">
        <v>246</v>
      </c>
      <c r="C396" s="80">
        <v>8</v>
      </c>
      <c r="D396" s="80">
        <v>15</v>
      </c>
      <c r="E396" s="80">
        <v>2011</v>
      </c>
      <c r="F396" s="80" t="s">
        <v>87</v>
      </c>
      <c r="G396" s="80" t="s">
        <v>2280</v>
      </c>
      <c r="H396" s="80" t="s">
        <v>1850</v>
      </c>
      <c r="I396" s="177"/>
      <c r="J396" s="81">
        <v>256.64895612399818</v>
      </c>
      <c r="K396" s="81">
        <v>2.5567905498067498</v>
      </c>
      <c r="L396" s="81">
        <v>0.22665238786728498</v>
      </c>
      <c r="M396" s="81">
        <v>40.508477149477741</v>
      </c>
      <c r="N396" s="81">
        <v>37.134902499216281</v>
      </c>
      <c r="O396" s="81">
        <v>38.748750981641322</v>
      </c>
      <c r="P396" s="81">
        <v>17.487848746607618</v>
      </c>
      <c r="Q396" s="81">
        <v>2.4165201252618167</v>
      </c>
      <c r="R396" s="81">
        <v>0</v>
      </c>
      <c r="S396" s="81">
        <v>2.9571102325861927</v>
      </c>
      <c r="T396" s="82"/>
      <c r="U396" s="81">
        <v>11524670</v>
      </c>
      <c r="V396" s="81">
        <v>1109</v>
      </c>
      <c r="W396" s="81">
        <v>5</v>
      </c>
      <c r="X396" s="81">
        <v>8614</v>
      </c>
      <c r="Y396" s="81">
        <v>12679</v>
      </c>
      <c r="Z396" s="81">
        <v>20107</v>
      </c>
      <c r="AA396" s="81">
        <v>3534</v>
      </c>
      <c r="AB396" s="81">
        <v>34434</v>
      </c>
      <c r="AC396" s="81">
        <v>0</v>
      </c>
      <c r="AD396" s="81">
        <v>2.9571102325861927</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52.106000000000002</v>
      </c>
      <c r="BJ396" s="81">
        <v>0</v>
      </c>
      <c r="BK396" s="81">
        <v>0</v>
      </c>
      <c r="BL396" s="81">
        <v>0</v>
      </c>
      <c r="BM396" s="82"/>
      <c r="BN396" s="81">
        <v>0</v>
      </c>
      <c r="BO396" s="81">
        <v>0</v>
      </c>
      <c r="BP396" s="81">
        <v>1</v>
      </c>
      <c r="BQ396" s="81">
        <v>0</v>
      </c>
      <c r="BR396" s="81">
        <v>0</v>
      </c>
      <c r="BS396" s="81">
        <v>0</v>
      </c>
      <c r="BT396"/>
      <c r="BU396" s="80">
        <v>39.106000000000002</v>
      </c>
      <c r="BV396" s="80">
        <v>0</v>
      </c>
      <c r="BW396" s="80">
        <v>0</v>
      </c>
      <c r="BX396" s="80">
        <v>0</v>
      </c>
      <c r="BY396" s="80">
        <v>0</v>
      </c>
      <c r="BZ396" s="80">
        <v>0</v>
      </c>
      <c r="CA396" s="80">
        <v>13</v>
      </c>
      <c r="CB396" s="80">
        <v>0</v>
      </c>
      <c r="CC396" s="80">
        <v>0</v>
      </c>
    </row>
    <row r="397" spans="1:81">
      <c r="A397" s="80" t="s">
        <v>2288</v>
      </c>
      <c r="B397" s="80">
        <v>247</v>
      </c>
      <c r="C397" s="80">
        <v>9</v>
      </c>
      <c r="D397" s="80">
        <v>15</v>
      </c>
      <c r="E397" s="80">
        <v>2012</v>
      </c>
      <c r="F397" s="80" t="s">
        <v>88</v>
      </c>
      <c r="G397" s="80" t="s">
        <v>2280</v>
      </c>
      <c r="H397" s="80" t="s">
        <v>1850</v>
      </c>
      <c r="I397" s="177"/>
      <c r="J397" s="81">
        <v>277.53034008471718</v>
      </c>
      <c r="K397" s="81">
        <v>2.4098096258513975</v>
      </c>
      <c r="L397" s="81">
        <v>0.22228904208588379</v>
      </c>
      <c r="M397" s="81">
        <v>43.061619666088589</v>
      </c>
      <c r="N397" s="81">
        <v>37.928201163240857</v>
      </c>
      <c r="O397" s="81">
        <v>38.977267148101006</v>
      </c>
      <c r="P397" s="81">
        <v>17.592324657564511</v>
      </c>
      <c r="Q397" s="81">
        <v>2.6443243811524924</v>
      </c>
      <c r="R397" s="81">
        <v>0</v>
      </c>
      <c r="S397" s="81">
        <v>3.1419300189917814</v>
      </c>
      <c r="T397" s="82"/>
      <c r="U397" s="81">
        <v>12184937</v>
      </c>
      <c r="V397" s="81">
        <v>1109</v>
      </c>
      <c r="W397" s="81">
        <v>5</v>
      </c>
      <c r="X397" s="81">
        <v>8614</v>
      </c>
      <c r="Y397" s="81">
        <v>12902</v>
      </c>
      <c r="Z397" s="81">
        <v>20386</v>
      </c>
      <c r="AA397" s="81">
        <v>3535</v>
      </c>
      <c r="AB397" s="81">
        <v>34681</v>
      </c>
      <c r="AC397" s="81">
        <v>0</v>
      </c>
      <c r="AD397" s="81">
        <v>3.1419300189917814</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75.146000000000001</v>
      </c>
      <c r="BJ397" s="81">
        <v>0</v>
      </c>
      <c r="BK397" s="81">
        <v>0</v>
      </c>
      <c r="BL397" s="81">
        <v>0</v>
      </c>
      <c r="BM397" s="82"/>
      <c r="BN397" s="81">
        <v>0</v>
      </c>
      <c r="BO397" s="81">
        <v>0</v>
      </c>
      <c r="BP397" s="81">
        <v>1</v>
      </c>
      <c r="BQ397" s="81">
        <v>0</v>
      </c>
      <c r="BR397" s="81">
        <v>0</v>
      </c>
      <c r="BS397" s="81">
        <v>0</v>
      </c>
      <c r="BT397"/>
      <c r="BU397" s="80">
        <v>58.146000000000001</v>
      </c>
      <c r="BV397" s="80">
        <v>0</v>
      </c>
      <c r="BW397" s="80">
        <v>0</v>
      </c>
      <c r="BX397" s="80">
        <v>0</v>
      </c>
      <c r="BY397" s="80">
        <v>0</v>
      </c>
      <c r="BZ397" s="80">
        <v>0</v>
      </c>
      <c r="CA397" s="80">
        <v>12</v>
      </c>
      <c r="CB397" s="80">
        <v>5</v>
      </c>
      <c r="CC397" s="80">
        <v>0</v>
      </c>
    </row>
    <row r="398" spans="1:81">
      <c r="A398" s="80" t="s">
        <v>2289</v>
      </c>
      <c r="B398" s="80">
        <v>248</v>
      </c>
      <c r="C398" s="80">
        <v>10</v>
      </c>
      <c r="D398" s="80">
        <v>15</v>
      </c>
      <c r="E398" s="80">
        <v>2013</v>
      </c>
      <c r="F398" s="80" t="s">
        <v>89</v>
      </c>
      <c r="G398" s="80" t="s">
        <v>2280</v>
      </c>
      <c r="H398" s="80" t="s">
        <v>1850</v>
      </c>
      <c r="I398" s="177"/>
      <c r="J398" s="81">
        <v>335.52006244822928</v>
      </c>
      <c r="K398" s="81">
        <v>2.0621125746543489</v>
      </c>
      <c r="L398" s="81">
        <v>0.22202410798026181</v>
      </c>
      <c r="M398" s="81">
        <v>42.091690840609786</v>
      </c>
      <c r="N398" s="81">
        <v>41.179714752371993</v>
      </c>
      <c r="O398" s="81">
        <v>37.823851245683663</v>
      </c>
      <c r="P398" s="81">
        <v>17.588675553027286</v>
      </c>
      <c r="Q398" s="81">
        <v>2.6775306916299932</v>
      </c>
      <c r="R398" s="81">
        <v>0</v>
      </c>
      <c r="S398" s="81">
        <v>2.6040470127479027</v>
      </c>
      <c r="T398" s="82"/>
      <c r="U398" s="81">
        <v>13719483</v>
      </c>
      <c r="V398" s="81">
        <v>1109</v>
      </c>
      <c r="W398" s="81">
        <v>5</v>
      </c>
      <c r="X398" s="81">
        <v>8614</v>
      </c>
      <c r="Y398" s="81">
        <v>12965</v>
      </c>
      <c r="Z398" s="81">
        <v>20666</v>
      </c>
      <c r="AA398" s="81">
        <v>3521</v>
      </c>
      <c r="AB398" s="81">
        <v>34613</v>
      </c>
      <c r="AC398" s="81">
        <v>0</v>
      </c>
      <c r="AD398" s="81">
        <v>2.6040470127479027</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79.721000000000004</v>
      </c>
      <c r="BJ398" s="81">
        <v>0</v>
      </c>
      <c r="BK398" s="81">
        <v>0</v>
      </c>
      <c r="BL398" s="81">
        <v>0</v>
      </c>
      <c r="BM398" s="82"/>
      <c r="BN398" s="81">
        <v>0</v>
      </c>
      <c r="BO398" s="81">
        <v>0</v>
      </c>
      <c r="BP398" s="81">
        <v>1</v>
      </c>
      <c r="BQ398" s="81">
        <v>0</v>
      </c>
      <c r="BR398" s="81">
        <v>0</v>
      </c>
      <c r="BS398" s="81">
        <v>0</v>
      </c>
      <c r="BT398"/>
      <c r="BU398" s="80">
        <v>58.720999999999997</v>
      </c>
      <c r="BV398" s="80">
        <v>0</v>
      </c>
      <c r="BW398" s="80">
        <v>0</v>
      </c>
      <c r="BX398" s="80">
        <v>0</v>
      </c>
      <c r="BY398" s="80">
        <v>0</v>
      </c>
      <c r="BZ398" s="80">
        <v>0</v>
      </c>
      <c r="CA398" s="80">
        <v>11</v>
      </c>
      <c r="CB398" s="80">
        <v>10</v>
      </c>
      <c r="CC398" s="80">
        <v>0</v>
      </c>
    </row>
    <row r="399" spans="1:81">
      <c r="A399" s="80" t="s">
        <v>2290</v>
      </c>
      <c r="B399" s="80">
        <v>249</v>
      </c>
      <c r="C399" s="80">
        <v>11</v>
      </c>
      <c r="D399" s="80">
        <v>15</v>
      </c>
      <c r="E399" s="80">
        <v>2014</v>
      </c>
      <c r="F399" s="80" t="s">
        <v>90</v>
      </c>
      <c r="G399" s="80" t="s">
        <v>2280</v>
      </c>
      <c r="H399" s="80" t="s">
        <v>1850</v>
      </c>
      <c r="I399" s="177"/>
      <c r="J399" s="81">
        <v>378.19441570688798</v>
      </c>
      <c r="K399" s="81">
        <v>2.1708650280392732</v>
      </c>
      <c r="L399" s="81">
        <v>0.27647109498965039</v>
      </c>
      <c r="M399" s="81">
        <v>46.441272989034282</v>
      </c>
      <c r="N399" s="81">
        <v>37.07802426544945</v>
      </c>
      <c r="O399" s="81">
        <v>36.324735858248907</v>
      </c>
      <c r="P399" s="81">
        <v>17.494365982285597</v>
      </c>
      <c r="Q399" s="81">
        <v>2.5631806485924296</v>
      </c>
      <c r="R399" s="81">
        <v>0</v>
      </c>
      <c r="S399" s="81">
        <v>3.2150913235482914</v>
      </c>
      <c r="T399" s="82"/>
      <c r="U399" s="81">
        <v>16708132</v>
      </c>
      <c r="V399" s="81">
        <v>954</v>
      </c>
      <c r="W399" s="81">
        <v>6</v>
      </c>
      <c r="X399" s="81">
        <v>8815</v>
      </c>
      <c r="Y399" s="81">
        <v>13050</v>
      </c>
      <c r="Z399" s="81">
        <v>20903</v>
      </c>
      <c r="AA399" s="81">
        <v>3484</v>
      </c>
      <c r="AB399" s="81">
        <v>34535</v>
      </c>
      <c r="AC399" s="81">
        <v>0</v>
      </c>
      <c r="AD399" s="81">
        <v>3.2150913235482914</v>
      </c>
      <c r="AE399" s="82"/>
      <c r="AF399" s="81">
        <v>149797533.39323449</v>
      </c>
      <c r="AG399" s="81">
        <v>1852127.4489819137</v>
      </c>
      <c r="AH399" s="81">
        <v>59789.049591904091</v>
      </c>
      <c r="AI399" s="81">
        <v>62238315.0693039</v>
      </c>
      <c r="AJ399" s="81">
        <v>51215959.222922757</v>
      </c>
      <c r="AK399" s="81">
        <v>0</v>
      </c>
      <c r="AL399" s="81">
        <v>0</v>
      </c>
      <c r="AM399" s="81">
        <v>4741139.436071096</v>
      </c>
      <c r="AN399" s="81">
        <v>0</v>
      </c>
      <c r="AO399" s="81">
        <v>0</v>
      </c>
      <c r="AP399" s="82"/>
      <c r="AQ399" s="81">
        <v>903</v>
      </c>
      <c r="AR399" s="81">
        <v>106</v>
      </c>
      <c r="AS399" s="81">
        <v>0</v>
      </c>
      <c r="AT399" s="81">
        <v>0</v>
      </c>
      <c r="AU399" s="81">
        <v>0</v>
      </c>
      <c r="AV399" s="81">
        <v>0</v>
      </c>
      <c r="AW399" s="81" t="s">
        <v>564</v>
      </c>
      <c r="AX399" s="82"/>
      <c r="AY399" s="81">
        <v>3593.1</v>
      </c>
      <c r="AZ399" s="81">
        <v>3758.5</v>
      </c>
      <c r="BA399" s="81">
        <v>0</v>
      </c>
      <c r="BB399" s="81">
        <v>0</v>
      </c>
      <c r="BC399" s="81">
        <v>0</v>
      </c>
      <c r="BD399" s="81">
        <v>0</v>
      </c>
      <c r="BE399" s="81" t="s">
        <v>564</v>
      </c>
      <c r="BF399" s="82"/>
      <c r="BG399" s="81">
        <v>0</v>
      </c>
      <c r="BH399" s="81">
        <v>0</v>
      </c>
      <c r="BI399" s="81">
        <v>80.106999999999999</v>
      </c>
      <c r="BJ399" s="81">
        <v>0</v>
      </c>
      <c r="BK399" s="81">
        <v>0</v>
      </c>
      <c r="BL399" s="81">
        <v>0</v>
      </c>
      <c r="BM399" s="82"/>
      <c r="BN399" s="81">
        <v>0</v>
      </c>
      <c r="BO399" s="81">
        <v>0</v>
      </c>
      <c r="BP399" s="81">
        <v>1</v>
      </c>
      <c r="BQ399" s="81">
        <v>0</v>
      </c>
      <c r="BR399" s="81">
        <v>0</v>
      </c>
      <c r="BS399" s="81">
        <v>0</v>
      </c>
      <c r="BT399"/>
      <c r="BU399" s="80">
        <v>57.106999999999999</v>
      </c>
      <c r="BV399" s="80">
        <v>0</v>
      </c>
      <c r="BW399" s="80">
        <v>0</v>
      </c>
      <c r="BX399" s="80">
        <v>0</v>
      </c>
      <c r="BY399" s="80">
        <v>0</v>
      </c>
      <c r="BZ399" s="80">
        <v>0</v>
      </c>
      <c r="CA399" s="80">
        <v>10</v>
      </c>
      <c r="CB399" s="80">
        <v>13</v>
      </c>
      <c r="CC399" s="80">
        <v>0</v>
      </c>
    </row>
    <row r="400" spans="1:81">
      <c r="A400" s="80" t="s">
        <v>2291</v>
      </c>
      <c r="B400" s="80">
        <v>250</v>
      </c>
      <c r="C400" s="80">
        <v>12</v>
      </c>
      <c r="D400" s="80">
        <v>15</v>
      </c>
      <c r="E400" s="80">
        <v>2015</v>
      </c>
      <c r="F400" s="80" t="s">
        <v>91</v>
      </c>
      <c r="G400" s="80" t="s">
        <v>2280</v>
      </c>
      <c r="H400" s="80" t="s">
        <v>1850</v>
      </c>
      <c r="I400" s="177"/>
      <c r="J400" s="81">
        <v>277.85379039178156</v>
      </c>
      <c r="K400" s="81">
        <v>2.0899485884727165</v>
      </c>
      <c r="L400" s="81">
        <v>0.32370324944963874</v>
      </c>
      <c r="M400" s="81">
        <v>43.105658952135478</v>
      </c>
      <c r="N400" s="81">
        <v>34.109103456843904</v>
      </c>
      <c r="O400" s="81">
        <v>36.188081052419641</v>
      </c>
      <c r="P400" s="81">
        <v>17.302093711983563</v>
      </c>
      <c r="Q400" s="81">
        <v>2.5018882027743472</v>
      </c>
      <c r="R400" s="81">
        <v>0</v>
      </c>
      <c r="S400" s="81">
        <v>2.9703465429626381</v>
      </c>
      <c r="T400" s="82"/>
      <c r="U400" s="81">
        <v>13148982</v>
      </c>
      <c r="V400" s="81">
        <v>954</v>
      </c>
      <c r="W400" s="81">
        <v>6</v>
      </c>
      <c r="X400" s="81">
        <v>8815</v>
      </c>
      <c r="Y400" s="81">
        <v>13151</v>
      </c>
      <c r="Z400" s="81">
        <v>21025</v>
      </c>
      <c r="AA400" s="81">
        <v>3443</v>
      </c>
      <c r="AB400" s="81">
        <v>34434</v>
      </c>
      <c r="AC400" s="81">
        <v>0</v>
      </c>
      <c r="AD400" s="81">
        <v>2.9703465429626381</v>
      </c>
      <c r="AE400" s="82"/>
      <c r="AF400" s="81">
        <v>110549597.14558397</v>
      </c>
      <c r="AG400" s="81">
        <v>1658478.752300014</v>
      </c>
      <c r="AH400" s="81">
        <v>62337.927780663638</v>
      </c>
      <c r="AI400" s="81">
        <v>58898882.78783872</v>
      </c>
      <c r="AJ400" s="81">
        <v>48140026.544885166</v>
      </c>
      <c r="AK400" s="81">
        <v>0</v>
      </c>
      <c r="AL400" s="81">
        <v>0</v>
      </c>
      <c r="AM400" s="81">
        <v>4719035.254802689</v>
      </c>
      <c r="AN400" s="81">
        <v>0</v>
      </c>
      <c r="AO400" s="81">
        <v>0</v>
      </c>
      <c r="AP400" s="82"/>
      <c r="AQ400" s="81">
        <v>996</v>
      </c>
      <c r="AR400" s="81">
        <v>172</v>
      </c>
      <c r="AS400" s="81">
        <v>0</v>
      </c>
      <c r="AT400" s="81">
        <v>0</v>
      </c>
      <c r="AU400" s="81">
        <v>0</v>
      </c>
      <c r="AV400" s="81">
        <v>0</v>
      </c>
      <c r="AW400" s="81" t="s">
        <v>564</v>
      </c>
      <c r="AX400" s="82"/>
      <c r="AY400" s="81">
        <v>4047.7</v>
      </c>
      <c r="AZ400" s="81">
        <v>6988.4</v>
      </c>
      <c r="BA400" s="81">
        <v>0</v>
      </c>
      <c r="BB400" s="81">
        <v>0</v>
      </c>
      <c r="BC400" s="81">
        <v>0</v>
      </c>
      <c r="BD400" s="81">
        <v>0</v>
      </c>
      <c r="BE400" s="81" t="s">
        <v>564</v>
      </c>
      <c r="BF400" s="82"/>
      <c r="BG400" s="81">
        <v>0</v>
      </c>
      <c r="BH400" s="81">
        <v>0</v>
      </c>
      <c r="BI400" s="81">
        <v>74.792000000000002</v>
      </c>
      <c r="BJ400" s="81">
        <v>0</v>
      </c>
      <c r="BK400" s="81">
        <v>0</v>
      </c>
      <c r="BL400" s="81">
        <v>0</v>
      </c>
      <c r="BM400" s="82"/>
      <c r="BN400" s="81">
        <v>0</v>
      </c>
      <c r="BO400" s="81">
        <v>0</v>
      </c>
      <c r="BP400" s="81">
        <v>1</v>
      </c>
      <c r="BQ400" s="81">
        <v>0</v>
      </c>
      <c r="BR400" s="81">
        <v>0</v>
      </c>
      <c r="BS400" s="81">
        <v>0</v>
      </c>
      <c r="BT400"/>
      <c r="BU400" s="80">
        <v>54.792000000000002</v>
      </c>
      <c r="BV400" s="80">
        <v>0</v>
      </c>
      <c r="BW400" s="80">
        <v>0</v>
      </c>
      <c r="BX400" s="80">
        <v>0</v>
      </c>
      <c r="BY400" s="80">
        <v>0</v>
      </c>
      <c r="BZ400" s="80">
        <v>0</v>
      </c>
      <c r="CA400" s="80">
        <v>9</v>
      </c>
      <c r="CB400" s="80">
        <v>11</v>
      </c>
      <c r="CC400" s="80">
        <v>0</v>
      </c>
    </row>
    <row r="401" spans="1:81">
      <c r="A401" s="80" t="s">
        <v>2292</v>
      </c>
      <c r="B401" s="80">
        <v>251</v>
      </c>
      <c r="C401" s="80">
        <v>13</v>
      </c>
      <c r="D401" s="80">
        <v>15</v>
      </c>
      <c r="E401" s="80">
        <v>2016</v>
      </c>
      <c r="F401" s="80" t="s">
        <v>92</v>
      </c>
      <c r="G401" s="80" t="s">
        <v>2280</v>
      </c>
      <c r="H401" s="80" t="s">
        <v>1850</v>
      </c>
      <c r="I401" s="177"/>
      <c r="J401" s="81">
        <v>297.85733551508866</v>
      </c>
      <c r="K401" s="81">
        <v>1.9875074226176104</v>
      </c>
      <c r="L401" s="81">
        <v>0.31936315828601458</v>
      </c>
      <c r="M401" s="81">
        <v>38.919154413945435</v>
      </c>
      <c r="N401" s="81">
        <v>31.595504643224082</v>
      </c>
      <c r="O401" s="81">
        <v>35.753733891111125</v>
      </c>
      <c r="P401" s="81">
        <v>17.59343212323386</v>
      </c>
      <c r="Q401" s="81">
        <v>2.4257863645252558</v>
      </c>
      <c r="R401" s="81">
        <v>0</v>
      </c>
      <c r="S401" s="81">
        <v>3.0346548191103766</v>
      </c>
      <c r="T401" s="82"/>
      <c r="U401" s="81">
        <v>14123435</v>
      </c>
      <c r="V401" s="81">
        <v>954</v>
      </c>
      <c r="W401" s="81">
        <v>6</v>
      </c>
      <c r="X401" s="81">
        <v>8815</v>
      </c>
      <c r="Y401" s="81">
        <v>13309</v>
      </c>
      <c r="Z401" s="81">
        <v>21028</v>
      </c>
      <c r="AA401" s="81">
        <v>3621</v>
      </c>
      <c r="AB401" s="81">
        <v>34344</v>
      </c>
      <c r="AC401" s="81">
        <v>0</v>
      </c>
      <c r="AD401" s="81">
        <v>3.034654819110377</v>
      </c>
      <c r="AE401" s="82"/>
      <c r="AF401" s="81">
        <v>118413277.0495546</v>
      </c>
      <c r="AG401" s="81">
        <v>1498271.323924799</v>
      </c>
      <c r="AH401" s="81">
        <v>44940.215541436257</v>
      </c>
      <c r="AI401" s="81">
        <v>58455856.787748978</v>
      </c>
      <c r="AJ401" s="81">
        <v>43084799.487397917</v>
      </c>
      <c r="AK401" s="81">
        <v>0</v>
      </c>
      <c r="AL401" s="81">
        <v>0</v>
      </c>
      <c r="AM401" s="81">
        <v>4710357.7773009399</v>
      </c>
      <c r="AN401" s="81">
        <v>0</v>
      </c>
      <c r="AO401" s="81">
        <v>0</v>
      </c>
      <c r="AP401" s="82"/>
      <c r="AQ401" s="81">
        <v>1082</v>
      </c>
      <c r="AR401" s="81">
        <v>191</v>
      </c>
      <c r="AS401" s="81">
        <v>0</v>
      </c>
      <c r="AT401" s="81">
        <v>0</v>
      </c>
      <c r="AU401" s="81">
        <v>0</v>
      </c>
      <c r="AV401" s="81">
        <v>0</v>
      </c>
      <c r="AW401" s="81" t="s">
        <v>564</v>
      </c>
      <c r="AX401" s="82"/>
      <c r="AY401" s="81">
        <v>4449.2</v>
      </c>
      <c r="AZ401" s="81">
        <v>8013.9</v>
      </c>
      <c r="BA401" s="81">
        <v>0</v>
      </c>
      <c r="BB401" s="81">
        <v>0</v>
      </c>
      <c r="BC401" s="81">
        <v>0</v>
      </c>
      <c r="BD401" s="81">
        <v>0</v>
      </c>
      <c r="BE401" s="81" t="s">
        <v>564</v>
      </c>
      <c r="BF401" s="82"/>
      <c r="BG401" s="81">
        <v>0</v>
      </c>
      <c r="BH401" s="81">
        <v>0</v>
      </c>
      <c r="BI401" s="81">
        <v>77.622</v>
      </c>
      <c r="BJ401" s="81">
        <v>0</v>
      </c>
      <c r="BK401" s="81">
        <v>0</v>
      </c>
      <c r="BL401" s="81">
        <v>0</v>
      </c>
      <c r="BM401" s="82"/>
      <c r="BN401" s="81">
        <v>0</v>
      </c>
      <c r="BO401" s="81">
        <v>0</v>
      </c>
      <c r="BP401" s="81">
        <v>1</v>
      </c>
      <c r="BQ401" s="81">
        <v>0</v>
      </c>
      <c r="BR401" s="81">
        <v>0</v>
      </c>
      <c r="BS401" s="81">
        <v>0</v>
      </c>
      <c r="BT401"/>
      <c r="BU401" s="80">
        <v>55.622</v>
      </c>
      <c r="BV401" s="80">
        <v>0</v>
      </c>
      <c r="BW401" s="80">
        <v>0</v>
      </c>
      <c r="BX401" s="80">
        <v>0</v>
      </c>
      <c r="BY401" s="80">
        <v>0</v>
      </c>
      <c r="BZ401" s="80">
        <v>0</v>
      </c>
      <c r="CA401" s="80">
        <v>11</v>
      </c>
      <c r="CB401" s="80">
        <v>11</v>
      </c>
      <c r="CC401" s="80">
        <v>0</v>
      </c>
    </row>
    <row r="402" spans="1:81">
      <c r="A402" s="80" t="s">
        <v>2293</v>
      </c>
      <c r="B402" s="80">
        <v>252</v>
      </c>
      <c r="C402" s="80">
        <v>14</v>
      </c>
      <c r="D402" s="80">
        <v>15</v>
      </c>
      <c r="E402" s="80">
        <v>2017</v>
      </c>
      <c r="F402" s="80" t="s">
        <v>71</v>
      </c>
      <c r="G402" s="80" t="s">
        <v>2280</v>
      </c>
      <c r="H402" s="80" t="s">
        <v>1850</v>
      </c>
      <c r="I402" s="177"/>
      <c r="J402" s="81">
        <v>303.7964334591349</v>
      </c>
      <c r="K402" s="81">
        <v>1.9572581174672929</v>
      </c>
      <c r="L402" s="81">
        <v>0.25673968668296582</v>
      </c>
      <c r="M402" s="81">
        <v>33.897968402166519</v>
      </c>
      <c r="N402" s="81">
        <v>31.20896895251397</v>
      </c>
      <c r="O402" s="81">
        <v>35.374368879010447</v>
      </c>
      <c r="P402" s="81">
        <v>17.399908970805626</v>
      </c>
      <c r="Q402" s="81">
        <v>2.3507720768310478</v>
      </c>
      <c r="R402" s="81">
        <v>0</v>
      </c>
      <c r="S402" s="81">
        <v>3.1030602005577541</v>
      </c>
      <c r="T402" s="82"/>
      <c r="U402" s="81">
        <v>15350603</v>
      </c>
      <c r="V402" s="81">
        <v>954</v>
      </c>
      <c r="W402" s="81">
        <v>6</v>
      </c>
      <c r="X402" s="81">
        <v>8815</v>
      </c>
      <c r="Y402" s="81">
        <v>13472</v>
      </c>
      <c r="Z402" s="81">
        <v>21150</v>
      </c>
      <c r="AA402" s="81">
        <v>3604</v>
      </c>
      <c r="AB402" s="81">
        <v>34418</v>
      </c>
      <c r="AC402" s="81">
        <v>0</v>
      </c>
      <c r="AD402" s="81">
        <v>3.1030602005577541</v>
      </c>
      <c r="AE402" s="82"/>
      <c r="AF402" s="81">
        <v>124770821.8566307</v>
      </c>
      <c r="AG402" s="81">
        <v>1584119.6543555709</v>
      </c>
      <c r="AH402" s="81">
        <v>49614.18542334123</v>
      </c>
      <c r="AI402" s="81">
        <v>59164584.400460593</v>
      </c>
      <c r="AJ402" s="81">
        <v>48425991.034108132</v>
      </c>
      <c r="AK402" s="81">
        <v>0</v>
      </c>
      <c r="AL402" s="81">
        <v>0</v>
      </c>
      <c r="AM402" s="81">
        <v>4727893.350713918</v>
      </c>
      <c r="AN402" s="81">
        <v>0</v>
      </c>
      <c r="AO402" s="81">
        <v>0</v>
      </c>
      <c r="AP402" s="82"/>
      <c r="AQ402" s="81">
        <v>1134</v>
      </c>
      <c r="AR402" s="81">
        <v>207</v>
      </c>
      <c r="AS402" s="81">
        <v>0</v>
      </c>
      <c r="AT402" s="81">
        <v>0</v>
      </c>
      <c r="AU402" s="81">
        <v>0</v>
      </c>
      <c r="AV402" s="81">
        <v>0</v>
      </c>
      <c r="AW402" s="81" t="s">
        <v>564</v>
      </c>
      <c r="AX402" s="82"/>
      <c r="AY402" s="81">
        <v>4727.3</v>
      </c>
      <c r="AZ402" s="81">
        <v>8692.4999999999982</v>
      </c>
      <c r="BA402" s="81">
        <v>0</v>
      </c>
      <c r="BB402" s="81">
        <v>0</v>
      </c>
      <c r="BC402" s="81">
        <v>0</v>
      </c>
      <c r="BD402" s="81">
        <v>0</v>
      </c>
      <c r="BE402" s="81" t="s">
        <v>564</v>
      </c>
      <c r="BF402" s="82"/>
      <c r="BG402" s="81">
        <v>0</v>
      </c>
      <c r="BH402" s="81">
        <v>0</v>
      </c>
      <c r="BI402" s="81">
        <v>81.113</v>
      </c>
      <c r="BJ402" s="81">
        <v>0</v>
      </c>
      <c r="BK402" s="81">
        <v>0</v>
      </c>
      <c r="BL402" s="81">
        <v>0</v>
      </c>
      <c r="BM402" s="82"/>
      <c r="BN402" s="81">
        <v>0</v>
      </c>
      <c r="BO402" s="81">
        <v>0</v>
      </c>
      <c r="BP402" s="81">
        <v>2</v>
      </c>
      <c r="BQ402" s="81">
        <v>0</v>
      </c>
      <c r="BR402" s="81">
        <v>0</v>
      </c>
      <c r="BS402" s="81">
        <v>0</v>
      </c>
      <c r="BT402"/>
      <c r="BU402" s="80">
        <v>56.524000000000001</v>
      </c>
      <c r="BV402" s="80">
        <v>0</v>
      </c>
      <c r="BW402" s="80">
        <v>0</v>
      </c>
      <c r="BX402" s="80">
        <v>0</v>
      </c>
      <c r="BY402" s="80">
        <v>0</v>
      </c>
      <c r="BZ402" s="80">
        <v>0</v>
      </c>
      <c r="CA402" s="80">
        <v>13.647</v>
      </c>
      <c r="CB402" s="80">
        <v>10.942</v>
      </c>
      <c r="CC402" s="80">
        <v>0</v>
      </c>
    </row>
    <row r="403" spans="1:81">
      <c r="A403" s="80" t="s">
        <v>2294</v>
      </c>
      <c r="B403" s="80">
        <v>253</v>
      </c>
      <c r="C403" s="80">
        <v>15</v>
      </c>
      <c r="D403" s="80">
        <v>15</v>
      </c>
      <c r="E403" s="80">
        <v>2018</v>
      </c>
      <c r="F403" s="80" t="s">
        <v>93</v>
      </c>
      <c r="G403" s="80" t="s">
        <v>2280</v>
      </c>
      <c r="H403" s="80" t="s">
        <v>1850</v>
      </c>
      <c r="I403" s="177"/>
      <c r="J403" s="81">
        <v>263.62545955167155</v>
      </c>
      <c r="K403" s="81">
        <v>1.7062487481359263</v>
      </c>
      <c r="L403" s="81">
        <v>0.23173607395933885</v>
      </c>
      <c r="M403" s="81">
        <v>28.30569676855874</v>
      </c>
      <c r="N403" s="81">
        <v>25.648584307724324</v>
      </c>
      <c r="O403" s="81">
        <v>34.801664605447918</v>
      </c>
      <c r="P403" s="81">
        <v>17.824191792972108</v>
      </c>
      <c r="Q403" s="81">
        <v>2.1726514736048776</v>
      </c>
      <c r="R403" s="81">
        <v>0</v>
      </c>
      <c r="S403" s="81">
        <v>3.0666144093792767</v>
      </c>
      <c r="T403" s="82"/>
      <c r="U403" s="81">
        <v>15023835</v>
      </c>
      <c r="V403" s="81">
        <v>954</v>
      </c>
      <c r="W403" s="81">
        <v>6</v>
      </c>
      <c r="X403" s="81">
        <v>8815</v>
      </c>
      <c r="Y403" s="81">
        <v>13546</v>
      </c>
      <c r="Z403" s="81">
        <v>21206</v>
      </c>
      <c r="AA403" s="81">
        <v>3729</v>
      </c>
      <c r="AB403" s="81">
        <v>34280</v>
      </c>
      <c r="AC403" s="81">
        <v>0</v>
      </c>
      <c r="AD403" s="81">
        <v>3.0666144093792771</v>
      </c>
      <c r="AE403" s="82"/>
      <c r="AF403" s="81">
        <v>117137054.6998051</v>
      </c>
      <c r="AG403" s="81">
        <v>1366668.5003794241</v>
      </c>
      <c r="AH403" s="81">
        <v>46673.742160773043</v>
      </c>
      <c r="AI403" s="81">
        <v>55140055.273012564</v>
      </c>
      <c r="AJ403" s="81">
        <v>46466396.883516833</v>
      </c>
      <c r="AK403" s="81">
        <v>0</v>
      </c>
      <c r="AL403" s="81">
        <v>0</v>
      </c>
      <c r="AM403" s="81">
        <v>4718680.0751953227</v>
      </c>
      <c r="AN403" s="81">
        <v>0</v>
      </c>
      <c r="AO403" s="81">
        <v>0</v>
      </c>
      <c r="AP403" s="82"/>
      <c r="AQ403" s="81">
        <v>1189</v>
      </c>
      <c r="AR403" s="81">
        <v>227</v>
      </c>
      <c r="AS403" s="81">
        <v>0</v>
      </c>
      <c r="AT403" s="81">
        <v>0</v>
      </c>
      <c r="AU403" s="81">
        <v>0</v>
      </c>
      <c r="AV403" s="81">
        <v>0</v>
      </c>
      <c r="AW403" s="81" t="s">
        <v>564</v>
      </c>
      <c r="AX403" s="82"/>
      <c r="AY403" s="81">
        <v>4997.8999999999987</v>
      </c>
      <c r="AZ403" s="81">
        <v>10073.4</v>
      </c>
      <c r="BA403" s="81">
        <v>0</v>
      </c>
      <c r="BB403" s="81">
        <v>0</v>
      </c>
      <c r="BC403" s="81">
        <v>0</v>
      </c>
      <c r="BD403" s="81">
        <v>0</v>
      </c>
      <c r="BE403" s="81" t="s">
        <v>564</v>
      </c>
      <c r="BF403" s="82"/>
      <c r="BG403" s="81">
        <v>0</v>
      </c>
      <c r="BH403" s="81">
        <v>0</v>
      </c>
      <c r="BI403" s="81">
        <v>74.78</v>
      </c>
      <c r="BJ403" s="81">
        <v>0</v>
      </c>
      <c r="BK403" s="81">
        <v>0</v>
      </c>
      <c r="BL403" s="81">
        <v>0</v>
      </c>
      <c r="BM403" s="82"/>
      <c r="BN403" s="81">
        <v>0</v>
      </c>
      <c r="BO403" s="81">
        <v>0</v>
      </c>
      <c r="BP403" s="81">
        <v>1</v>
      </c>
      <c r="BQ403" s="81">
        <v>0</v>
      </c>
      <c r="BR403" s="81">
        <v>0</v>
      </c>
      <c r="BS403" s="81">
        <v>0</v>
      </c>
      <c r="BT403"/>
      <c r="BU403" s="80">
        <v>50.161000000000001</v>
      </c>
      <c r="BV403" s="80">
        <v>0</v>
      </c>
      <c r="BW403" s="80">
        <v>0</v>
      </c>
      <c r="BX403" s="80">
        <v>0</v>
      </c>
      <c r="BY403" s="80">
        <v>0</v>
      </c>
      <c r="BZ403" s="80">
        <v>0</v>
      </c>
      <c r="CA403" s="80">
        <v>15.641999999999999</v>
      </c>
      <c r="CB403" s="80">
        <v>8.9770000000000003</v>
      </c>
      <c r="CC403" s="80">
        <v>0</v>
      </c>
    </row>
    <row r="404" spans="1:81">
      <c r="A404" s="80" t="s">
        <v>2295</v>
      </c>
      <c r="B404" s="80">
        <v>254</v>
      </c>
      <c r="C404" s="80">
        <v>16</v>
      </c>
      <c r="D404" s="80">
        <v>15</v>
      </c>
      <c r="E404" s="80">
        <v>2019</v>
      </c>
      <c r="F404" s="80" t="s">
        <v>73</v>
      </c>
      <c r="G404" s="80" t="s">
        <v>2280</v>
      </c>
      <c r="H404" s="80" t="s">
        <v>1850</v>
      </c>
      <c r="I404" s="177"/>
      <c r="J404" s="81">
        <v>230.68886790648</v>
      </c>
      <c r="K404" s="81">
        <v>1.591846275051388</v>
      </c>
      <c r="L404" s="81">
        <v>0.23377680783317836</v>
      </c>
      <c r="M404" s="81">
        <v>27.346059776146426</v>
      </c>
      <c r="N404" s="81">
        <v>26.975436738974675</v>
      </c>
      <c r="O404" s="81">
        <v>34.168783834890817</v>
      </c>
      <c r="P404" s="81">
        <v>18.237925948267719</v>
      </c>
      <c r="Q404" s="81">
        <v>2.1059975824167774</v>
      </c>
      <c r="R404" s="81">
        <v>0</v>
      </c>
      <c r="S404" s="81">
        <v>3.0939999965681779</v>
      </c>
      <c r="T404" s="82"/>
      <c r="U404" s="81">
        <v>13766904</v>
      </c>
      <c r="V404" s="81">
        <v>954</v>
      </c>
      <c r="W404" s="81">
        <v>6</v>
      </c>
      <c r="X404" s="81">
        <v>8815</v>
      </c>
      <c r="Y404" s="81">
        <v>13671</v>
      </c>
      <c r="Z404" s="81">
        <v>21392</v>
      </c>
      <c r="AA404" s="81">
        <v>3787</v>
      </c>
      <c r="AB404" s="81">
        <v>34128</v>
      </c>
      <c r="AC404" s="81">
        <v>0</v>
      </c>
      <c r="AD404" s="81">
        <v>3.0939999965681779</v>
      </c>
      <c r="AE404" s="82"/>
      <c r="AF404" s="81">
        <v>101725777.5104786</v>
      </c>
      <c r="AG404" s="81">
        <v>1378083.896777441</v>
      </c>
      <c r="AH404" s="81">
        <v>49957.278807216731</v>
      </c>
      <c r="AI404" s="81">
        <v>56205303.507413678</v>
      </c>
      <c r="AJ404" s="81">
        <v>50142777.889008269</v>
      </c>
      <c r="AK404" s="81">
        <v>0</v>
      </c>
      <c r="AL404" s="81">
        <v>0</v>
      </c>
      <c r="AM404" s="81">
        <v>4647976.6845535515</v>
      </c>
      <c r="AN404" s="81">
        <v>0</v>
      </c>
      <c r="AO404" s="81">
        <v>0</v>
      </c>
      <c r="AP404" s="82"/>
      <c r="AQ404" s="81">
        <v>1243</v>
      </c>
      <c r="AR404" s="81">
        <v>246</v>
      </c>
      <c r="AS404" s="81">
        <v>0</v>
      </c>
      <c r="AT404" s="81">
        <v>0</v>
      </c>
      <c r="AU404" s="81">
        <v>0</v>
      </c>
      <c r="AV404" s="81">
        <v>0</v>
      </c>
      <c r="AW404" s="81" t="s">
        <v>564</v>
      </c>
      <c r="AX404" s="82"/>
      <c r="AY404" s="81">
        <v>5287.7000000000007</v>
      </c>
      <c r="AZ404" s="81">
        <v>10493.3</v>
      </c>
      <c r="BA404" s="81">
        <v>0</v>
      </c>
      <c r="BB404" s="81">
        <v>0</v>
      </c>
      <c r="BC404" s="81">
        <v>0</v>
      </c>
      <c r="BD404" s="81">
        <v>0</v>
      </c>
      <c r="BE404" s="81" t="s">
        <v>564</v>
      </c>
      <c r="BF404" s="82"/>
      <c r="BG404" s="81">
        <v>0</v>
      </c>
      <c r="BH404" s="81">
        <v>0</v>
      </c>
      <c r="BI404" s="81">
        <v>65.694999999999993</v>
      </c>
      <c r="BJ404" s="81">
        <v>0</v>
      </c>
      <c r="BK404" s="81">
        <v>0</v>
      </c>
      <c r="BL404" s="81">
        <v>0</v>
      </c>
      <c r="BM404" s="82"/>
      <c r="BN404" s="81">
        <v>0</v>
      </c>
      <c r="BO404" s="81">
        <v>0</v>
      </c>
      <c r="BP404" s="81">
        <v>1</v>
      </c>
      <c r="BQ404" s="81">
        <v>0</v>
      </c>
      <c r="BR404" s="81">
        <v>0</v>
      </c>
      <c r="BS404" s="81">
        <v>0</v>
      </c>
      <c r="BT404"/>
      <c r="BU404" s="80">
        <v>41.261000000000003</v>
      </c>
      <c r="BV404" s="80">
        <v>0</v>
      </c>
      <c r="BW404" s="80">
        <v>0</v>
      </c>
      <c r="BX404" s="80">
        <v>0</v>
      </c>
      <c r="BY404" s="80">
        <v>0</v>
      </c>
      <c r="BZ404" s="80">
        <v>0</v>
      </c>
      <c r="CA404" s="80">
        <v>13.728</v>
      </c>
      <c r="CB404" s="80">
        <v>10.706</v>
      </c>
      <c r="CC404" s="80">
        <v>0</v>
      </c>
    </row>
    <row r="405" spans="1:81">
      <c r="A405" s="80" t="s">
        <v>2296</v>
      </c>
      <c r="B405" s="80">
        <v>255</v>
      </c>
      <c r="C405" s="80">
        <v>17</v>
      </c>
      <c r="D405" s="80">
        <v>15</v>
      </c>
      <c r="E405" s="80">
        <v>2020</v>
      </c>
      <c r="F405" s="80" t="s">
        <v>218</v>
      </c>
      <c r="G405" s="80" t="s">
        <v>2280</v>
      </c>
      <c r="H405" s="80" t="s">
        <v>1850</v>
      </c>
      <c r="I405" s="177"/>
      <c r="J405" s="81">
        <v>252.89476230362851</v>
      </c>
      <c r="K405" s="81">
        <v>1.8194784108819564</v>
      </c>
      <c r="L405" s="81">
        <v>1.1009823918669759</v>
      </c>
      <c r="M405" s="81">
        <v>28.031133976723694</v>
      </c>
      <c r="N405" s="81">
        <v>27.016067997430664</v>
      </c>
      <c r="O405" s="81">
        <v>30.156400693306182</v>
      </c>
      <c r="P405" s="81">
        <v>16.865989833715034</v>
      </c>
      <c r="Q405" s="81">
        <v>2.0051605579720988</v>
      </c>
      <c r="R405" s="81">
        <v>0</v>
      </c>
      <c r="S405" s="81">
        <v>2.876382513903843</v>
      </c>
      <c r="T405" s="82"/>
      <c r="U405" s="81">
        <v>14649354</v>
      </c>
      <c r="V405" s="81">
        <v>965</v>
      </c>
      <c r="W405" s="81">
        <v>36</v>
      </c>
      <c r="X405" s="81">
        <v>9162</v>
      </c>
      <c r="Y405" s="81">
        <v>13787</v>
      </c>
      <c r="Z405" s="81">
        <v>21549</v>
      </c>
      <c r="AA405" s="81">
        <v>3805</v>
      </c>
      <c r="AB405" s="81">
        <v>34007</v>
      </c>
      <c r="AC405" s="81">
        <v>0</v>
      </c>
      <c r="AD405" s="81">
        <v>2.876382513903843</v>
      </c>
      <c r="AE405" s="82"/>
      <c r="AF405" s="81">
        <v>115391957.80347539</v>
      </c>
      <c r="AG405" s="81">
        <v>1426885.2715780621</v>
      </c>
      <c r="AH405" s="81">
        <v>240640.77472022513</v>
      </c>
      <c r="AI405" s="81">
        <v>54932405.16936034</v>
      </c>
      <c r="AJ405" s="81">
        <v>47982907.88464167</v>
      </c>
      <c r="AK405" s="81"/>
      <c r="AL405" s="81"/>
      <c r="AM405" s="81">
        <v>4438291.3256503269</v>
      </c>
      <c r="AN405" s="81"/>
      <c r="AO405" s="81"/>
      <c r="AP405" s="82"/>
      <c r="AQ405" s="81">
        <v>1300</v>
      </c>
      <c r="AR405" s="81">
        <v>252</v>
      </c>
      <c r="AS405" s="81">
        <v>0</v>
      </c>
      <c r="AT405" s="81">
        <v>0</v>
      </c>
      <c r="AU405" s="81">
        <v>0</v>
      </c>
      <c r="AV405" s="81">
        <v>0</v>
      </c>
      <c r="AW405" s="81">
        <v>0</v>
      </c>
      <c r="AX405" s="82"/>
      <c r="AY405" s="81">
        <v>5581.1000000000022</v>
      </c>
      <c r="AZ405" s="81">
        <v>10834.2</v>
      </c>
      <c r="BA405" s="81">
        <v>0</v>
      </c>
      <c r="BB405" s="81">
        <v>0</v>
      </c>
      <c r="BC405" s="81">
        <v>0</v>
      </c>
      <c r="BD405" s="81">
        <v>0</v>
      </c>
      <c r="BE405" s="81">
        <v>0</v>
      </c>
      <c r="BF405" s="82"/>
      <c r="BG405" s="81">
        <v>0</v>
      </c>
      <c r="BH405" s="81">
        <v>0</v>
      </c>
      <c r="BI405" s="81">
        <v>38.078000000000003</v>
      </c>
      <c r="BJ405" s="81">
        <v>0</v>
      </c>
      <c r="BK405" s="81">
        <v>0</v>
      </c>
      <c r="BL405" s="81">
        <v>0</v>
      </c>
      <c r="BM405" s="82"/>
      <c r="BN405" s="81">
        <v>0</v>
      </c>
      <c r="BO405" s="81">
        <v>0</v>
      </c>
      <c r="BP405" s="81">
        <v>1</v>
      </c>
      <c r="BQ405" s="81">
        <v>0</v>
      </c>
      <c r="BR405" s="81">
        <v>0</v>
      </c>
      <c r="BS405" s="81">
        <v>0</v>
      </c>
      <c r="BT405"/>
      <c r="BU405" s="80">
        <v>38.078000000000003</v>
      </c>
      <c r="BV405" s="80">
        <v>0</v>
      </c>
      <c r="BW405" s="80">
        <v>0</v>
      </c>
      <c r="BX405" s="80">
        <v>0</v>
      </c>
      <c r="BY405" s="80">
        <v>0</v>
      </c>
      <c r="BZ405" s="80">
        <v>0</v>
      </c>
      <c r="CA405" s="80">
        <v>0</v>
      </c>
      <c r="CB405" s="80">
        <v>0</v>
      </c>
      <c r="CC405" s="80">
        <v>0</v>
      </c>
    </row>
    <row r="406" spans="1:81">
      <c r="A406" s="80" t="s">
        <v>2297</v>
      </c>
      <c r="B406" s="80">
        <v>255</v>
      </c>
      <c r="C406" s="80">
        <v>18</v>
      </c>
      <c r="D406" s="80">
        <v>15</v>
      </c>
      <c r="E406" s="80">
        <v>2021</v>
      </c>
      <c r="F406" s="80" t="s">
        <v>75</v>
      </c>
      <c r="G406" s="174" t="s">
        <v>2280</v>
      </c>
      <c r="H406" s="80" t="s">
        <v>1850</v>
      </c>
      <c r="I406" s="177"/>
      <c r="J406" s="81">
        <v>252.98116392671287</v>
      </c>
      <c r="K406" s="81">
        <v>1.8581780373350014</v>
      </c>
      <c r="L406" s="81">
        <v>1.1513614996227024</v>
      </c>
      <c r="M406" s="81">
        <v>26.298736501622773</v>
      </c>
      <c r="N406" s="81">
        <v>24.108798291521374</v>
      </c>
      <c r="O406" s="81">
        <v>29.367193432774769</v>
      </c>
      <c r="P406" s="81">
        <v>17.517555028002491</v>
      </c>
      <c r="Q406" s="81">
        <v>2.0177673214796461</v>
      </c>
      <c r="R406" s="81">
        <v>0</v>
      </c>
      <c r="S406" s="81">
        <v>3.055983860976744</v>
      </c>
      <c r="T406" s="82"/>
      <c r="U406" s="81">
        <v>15637248</v>
      </c>
      <c r="V406" s="81">
        <v>965</v>
      </c>
      <c r="W406" s="81">
        <v>36</v>
      </c>
      <c r="X406" s="81">
        <v>9162</v>
      </c>
      <c r="Y406" s="81">
        <v>13859</v>
      </c>
      <c r="Z406" s="81">
        <v>21608</v>
      </c>
      <c r="AA406" s="81">
        <v>3854</v>
      </c>
      <c r="AB406" s="81">
        <v>33815</v>
      </c>
      <c r="AC406" s="81">
        <v>0</v>
      </c>
      <c r="AD406" s="81">
        <v>3.055983860976744</v>
      </c>
      <c r="AE406" s="82"/>
      <c r="AF406" s="81">
        <v>115956451.84653513</v>
      </c>
      <c r="AG406" s="81">
        <v>1523774.9557161308</v>
      </c>
      <c r="AH406" s="81">
        <v>243352.45693100616</v>
      </c>
      <c r="AI406" s="81">
        <v>59293621.878628649</v>
      </c>
      <c r="AJ406" s="81">
        <v>49302828.415086702</v>
      </c>
      <c r="AK406" s="81">
        <v>0</v>
      </c>
      <c r="AL406" s="81">
        <v>0</v>
      </c>
      <c r="AM406" s="81">
        <v>4438688.3662208552</v>
      </c>
      <c r="AN406" s="81">
        <v>0</v>
      </c>
      <c r="AO406" s="81">
        <v>0</v>
      </c>
      <c r="AP406" s="82"/>
      <c r="AQ406" s="81">
        <v>1361</v>
      </c>
      <c r="AR406" s="81">
        <v>259</v>
      </c>
      <c r="AS406" s="81">
        <v>0</v>
      </c>
      <c r="AT406" s="81">
        <v>0</v>
      </c>
      <c r="AU406" s="81">
        <v>0</v>
      </c>
      <c r="AV406" s="81">
        <v>0</v>
      </c>
      <c r="AW406" s="81"/>
      <c r="AX406" s="82"/>
      <c r="AY406" s="81">
        <v>5958.9000000000033</v>
      </c>
      <c r="AZ406" s="81">
        <v>11119.2</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2298</v>
      </c>
      <c r="B407" s="80">
        <v>255</v>
      </c>
      <c r="C407" s="80">
        <v>19</v>
      </c>
      <c r="D407" s="80">
        <v>15</v>
      </c>
      <c r="E407" s="80">
        <v>2022</v>
      </c>
      <c r="F407" s="80" t="s">
        <v>568</v>
      </c>
      <c r="G407" s="174" t="s">
        <v>2280</v>
      </c>
      <c r="H407" s="80" t="s">
        <v>1850</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1448</v>
      </c>
      <c r="AR407" s="81">
        <v>261</v>
      </c>
      <c r="AS407" s="81">
        <v>0</v>
      </c>
      <c r="AT407" s="81">
        <v>0</v>
      </c>
      <c r="AU407" s="81">
        <v>0</v>
      </c>
      <c r="AV407" s="81">
        <v>0</v>
      </c>
      <c r="AW407" s="81"/>
      <c r="AX407" s="82"/>
      <c r="AY407" s="81">
        <v>6477.4000000000051</v>
      </c>
      <c r="AZ407" s="81">
        <v>11468.700000000004</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2299</v>
      </c>
      <c r="B408" s="80">
        <v>222</v>
      </c>
      <c r="C408" s="80">
        <v>1</v>
      </c>
      <c r="D408" s="80">
        <v>14</v>
      </c>
      <c r="E408" s="80">
        <v>1990</v>
      </c>
      <c r="F408" s="80" t="s">
        <v>562</v>
      </c>
      <c r="G408" s="80" t="s">
        <v>2300</v>
      </c>
      <c r="H408" s="80" t="s">
        <v>2301</v>
      </c>
      <c r="I408" s="177"/>
      <c r="J408" s="81">
        <v>103.91952554110433</v>
      </c>
      <c r="K408" s="81">
        <v>22.539993185494584</v>
      </c>
      <c r="L408" s="81">
        <v>19.610022323897141</v>
      </c>
      <c r="M408" s="81">
        <v>27.418946076858507</v>
      </c>
      <c r="N408" s="81">
        <v>48.911373384508856</v>
      </c>
      <c r="O408" s="81">
        <v>31.064032932690694</v>
      </c>
      <c r="P408" s="81">
        <v>54.985131907151313</v>
      </c>
      <c r="Q408" s="81">
        <v>2.9189602910283385</v>
      </c>
      <c r="R408" s="81">
        <v>0</v>
      </c>
      <c r="S408" s="81">
        <v>3.5104438400894211</v>
      </c>
      <c r="T408" s="82"/>
      <c r="U408" s="81">
        <v>7917187</v>
      </c>
      <c r="V408" s="81">
        <v>3986</v>
      </c>
      <c r="W408" s="81">
        <v>213</v>
      </c>
      <c r="X408" s="81">
        <v>11022</v>
      </c>
      <c r="Y408" s="81">
        <v>12561</v>
      </c>
      <c r="Z408" s="81">
        <v>12777</v>
      </c>
      <c r="AA408" s="81">
        <v>13351</v>
      </c>
      <c r="AB408" s="81">
        <v>47394</v>
      </c>
      <c r="AC408" s="81">
        <v>0</v>
      </c>
      <c r="AD408" s="81">
        <v>3.5104438400894211</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2302</v>
      </c>
      <c r="B409" s="80">
        <v>223</v>
      </c>
      <c r="C409" s="80">
        <v>2</v>
      </c>
      <c r="D409" s="80">
        <v>14</v>
      </c>
      <c r="E409" s="80">
        <v>2005</v>
      </c>
      <c r="F409" s="80" t="s">
        <v>565</v>
      </c>
      <c r="G409" s="80" t="s">
        <v>2300</v>
      </c>
      <c r="H409" s="80" t="s">
        <v>2301</v>
      </c>
      <c r="I409" s="177"/>
      <c r="J409" s="81">
        <v>88.637335660221368</v>
      </c>
      <c r="K409" s="81">
        <v>14.773322456868993</v>
      </c>
      <c r="L409" s="81">
        <v>11.462745785001017</v>
      </c>
      <c r="M409" s="81">
        <v>50.812530258929364</v>
      </c>
      <c r="N409" s="81">
        <v>68.430287502235799</v>
      </c>
      <c r="O409" s="81">
        <v>46.236490585691747</v>
      </c>
      <c r="P409" s="81">
        <v>53.047371346253001</v>
      </c>
      <c r="Q409" s="81">
        <v>2.5793489854831901</v>
      </c>
      <c r="R409" s="81">
        <v>0</v>
      </c>
      <c r="S409" s="81">
        <v>3.7426114640000003</v>
      </c>
      <c r="T409" s="82"/>
      <c r="U409" s="81">
        <v>5477526</v>
      </c>
      <c r="V409" s="81">
        <v>3047</v>
      </c>
      <c r="W409" s="81">
        <v>135</v>
      </c>
      <c r="X409" s="81">
        <v>8560</v>
      </c>
      <c r="Y409" s="81">
        <v>13549</v>
      </c>
      <c r="Z409" s="81">
        <v>22007</v>
      </c>
      <c r="AA409" s="81">
        <v>10549</v>
      </c>
      <c r="AB409" s="81">
        <v>43781</v>
      </c>
      <c r="AC409" s="81">
        <v>0</v>
      </c>
      <c r="AD409" s="81">
        <v>3.7426114640000003</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2303</v>
      </c>
      <c r="B410" s="80">
        <v>224</v>
      </c>
      <c r="C410" s="80">
        <v>3</v>
      </c>
      <c r="D410" s="80">
        <v>14</v>
      </c>
      <c r="E410" s="80">
        <v>2006</v>
      </c>
      <c r="F410" s="80" t="s">
        <v>566</v>
      </c>
      <c r="G410" s="80" t="s">
        <v>2300</v>
      </c>
      <c r="H410" s="80" t="s">
        <v>2301</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2304</v>
      </c>
      <c r="B411" s="80">
        <v>225</v>
      </c>
      <c r="C411" s="80">
        <v>4</v>
      </c>
      <c r="D411" s="80">
        <v>14</v>
      </c>
      <c r="E411" s="80">
        <v>2007</v>
      </c>
      <c r="F411" s="80" t="s">
        <v>567</v>
      </c>
      <c r="G411" s="80" t="s">
        <v>2300</v>
      </c>
      <c r="H411" s="80" t="s">
        <v>2301</v>
      </c>
      <c r="I411" s="177"/>
      <c r="J411" s="81">
        <v>72.115695134101927</v>
      </c>
      <c r="K411" s="81">
        <v>10.665848805553523</v>
      </c>
      <c r="L411" s="81">
        <v>7.8720699970581061</v>
      </c>
      <c r="M411" s="81">
        <v>55.092628080013014</v>
      </c>
      <c r="N411" s="81">
        <v>61.55143651885232</v>
      </c>
      <c r="O411" s="81">
        <v>44.600624334729865</v>
      </c>
      <c r="P411" s="81">
        <v>51.723752785817872</v>
      </c>
      <c r="Q411" s="81">
        <v>2.6477970299880806</v>
      </c>
      <c r="R411" s="81">
        <v>0</v>
      </c>
      <c r="S411" s="81">
        <v>3.77988408</v>
      </c>
      <c r="T411" s="82"/>
      <c r="U411" s="81">
        <v>5502587</v>
      </c>
      <c r="V411" s="81">
        <v>3215</v>
      </c>
      <c r="W411" s="81">
        <v>116</v>
      </c>
      <c r="X411" s="81">
        <v>11691</v>
      </c>
      <c r="Y411" s="81">
        <v>13474</v>
      </c>
      <c r="Z411" s="81">
        <v>22068</v>
      </c>
      <c r="AA411" s="81">
        <v>10129</v>
      </c>
      <c r="AB411" s="81">
        <v>42566</v>
      </c>
      <c r="AC411" s="81">
        <v>0</v>
      </c>
      <c r="AD411" s="81">
        <v>3.77988408</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2305</v>
      </c>
      <c r="B412" s="80">
        <v>226</v>
      </c>
      <c r="C412" s="80">
        <v>5</v>
      </c>
      <c r="D412" s="80">
        <v>14</v>
      </c>
      <c r="E412" s="80">
        <v>2008</v>
      </c>
      <c r="F412" s="80" t="s">
        <v>84</v>
      </c>
      <c r="G412" s="80" t="s">
        <v>2300</v>
      </c>
      <c r="H412" s="80" t="s">
        <v>2301</v>
      </c>
      <c r="I412" s="177"/>
      <c r="J412" s="81">
        <v>57.111549141858958</v>
      </c>
      <c r="K412" s="81">
        <v>10.197970927738703</v>
      </c>
      <c r="L412" s="81">
        <v>7.0224446532774758</v>
      </c>
      <c r="M412" s="81">
        <v>56.6196011928715</v>
      </c>
      <c r="N412" s="81">
        <v>59.737417684976499</v>
      </c>
      <c r="O412" s="81">
        <v>43.111730787189025</v>
      </c>
      <c r="P412" s="81">
        <v>50.415138873261206</v>
      </c>
      <c r="Q412" s="81">
        <v>2.5789206608245632</v>
      </c>
      <c r="R412" s="81">
        <v>0</v>
      </c>
      <c r="S412" s="81">
        <v>6.2142134777499995</v>
      </c>
      <c r="T412" s="82"/>
      <c r="U412" s="81">
        <v>4729485</v>
      </c>
      <c r="V412" s="81">
        <v>3215</v>
      </c>
      <c r="W412" s="81">
        <v>116</v>
      </c>
      <c r="X412" s="81">
        <v>11691</v>
      </c>
      <c r="Y412" s="81">
        <v>13482</v>
      </c>
      <c r="Z412" s="81">
        <v>22080</v>
      </c>
      <c r="AA412" s="81">
        <v>9884</v>
      </c>
      <c r="AB412" s="81">
        <v>42140</v>
      </c>
      <c r="AC412" s="81">
        <v>0</v>
      </c>
      <c r="AD412" s="81">
        <v>6.2142134777499995</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2306</v>
      </c>
      <c r="B413" s="80">
        <v>227</v>
      </c>
      <c r="C413" s="80">
        <v>6</v>
      </c>
      <c r="D413" s="80">
        <v>14</v>
      </c>
      <c r="E413" s="80">
        <v>2009</v>
      </c>
      <c r="F413" s="80" t="s">
        <v>85</v>
      </c>
      <c r="G413" s="80" t="s">
        <v>2300</v>
      </c>
      <c r="H413" s="80" t="s">
        <v>2301</v>
      </c>
      <c r="I413" s="177"/>
      <c r="J413" s="81">
        <v>50.633187174262709</v>
      </c>
      <c r="K413" s="81">
        <v>7.0807792510801892</v>
      </c>
      <c r="L413" s="81">
        <v>10.588857131295144</v>
      </c>
      <c r="M413" s="81">
        <v>56.518909777163785</v>
      </c>
      <c r="N413" s="81">
        <v>60.195454238726214</v>
      </c>
      <c r="O413" s="81">
        <v>43.794125357926738</v>
      </c>
      <c r="P413" s="81">
        <v>47.374236335343504</v>
      </c>
      <c r="Q413" s="81">
        <v>2.4271879939625269</v>
      </c>
      <c r="R413" s="81">
        <v>0</v>
      </c>
      <c r="S413" s="81">
        <v>3.6917344581999996</v>
      </c>
      <c r="T413" s="82"/>
      <c r="U413" s="81">
        <v>3503369</v>
      </c>
      <c r="V413" s="81">
        <v>2667</v>
      </c>
      <c r="W413" s="81">
        <v>254</v>
      </c>
      <c r="X413" s="81">
        <v>12067</v>
      </c>
      <c r="Y413" s="81">
        <v>13500</v>
      </c>
      <c r="Z413" s="81">
        <v>22139</v>
      </c>
      <c r="AA413" s="81">
        <v>9535</v>
      </c>
      <c r="AB413" s="81">
        <v>41634</v>
      </c>
      <c r="AC413" s="81">
        <v>0</v>
      </c>
      <c r="AD413" s="81">
        <v>3.6917344581999996</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0</v>
      </c>
      <c r="BJ413" s="81">
        <v>0</v>
      </c>
      <c r="BK413" s="81">
        <v>7.81</v>
      </c>
      <c r="BL413" s="81">
        <v>0</v>
      </c>
      <c r="BM413" s="82"/>
      <c r="BN413" s="81">
        <v>0</v>
      </c>
      <c r="BO413" s="81">
        <v>0</v>
      </c>
      <c r="BP413" s="81">
        <v>0</v>
      </c>
      <c r="BQ413" s="81">
        <v>0</v>
      </c>
      <c r="BR413" s="81">
        <v>1</v>
      </c>
      <c r="BS413" s="81">
        <v>0</v>
      </c>
      <c r="BT413"/>
      <c r="BU413" s="80"/>
      <c r="BV413" s="80"/>
      <c r="BW413" s="80"/>
      <c r="BX413" s="80"/>
      <c r="BY413" s="80"/>
      <c r="BZ413" s="80"/>
      <c r="CA413" s="80"/>
      <c r="CB413" s="80"/>
      <c r="CC413" s="80"/>
    </row>
    <row r="414" spans="1:81">
      <c r="A414" s="80" t="s">
        <v>2307</v>
      </c>
      <c r="B414" s="80">
        <v>228</v>
      </c>
      <c r="C414" s="80">
        <v>7</v>
      </c>
      <c r="D414" s="80">
        <v>14</v>
      </c>
      <c r="E414" s="80">
        <v>2010</v>
      </c>
      <c r="F414" s="80" t="s">
        <v>86</v>
      </c>
      <c r="G414" s="80" t="s">
        <v>2300</v>
      </c>
      <c r="H414" s="80" t="s">
        <v>2301</v>
      </c>
      <c r="I414" s="177"/>
      <c r="J414" s="81">
        <v>53.649993923232117</v>
      </c>
      <c r="K414" s="81">
        <v>8.554073383337446</v>
      </c>
      <c r="L414" s="81">
        <v>10.021371507219474</v>
      </c>
      <c r="M414" s="81">
        <v>55.127609450909851</v>
      </c>
      <c r="N414" s="81">
        <v>60.556622232270357</v>
      </c>
      <c r="O414" s="81">
        <v>43.69788978870384</v>
      </c>
      <c r="P414" s="81">
        <v>47.588888923071963</v>
      </c>
      <c r="Q414" s="81">
        <v>2.5013672807152187</v>
      </c>
      <c r="R414" s="81">
        <v>0</v>
      </c>
      <c r="S414" s="81">
        <v>5.3843254207199989</v>
      </c>
      <c r="T414" s="82"/>
      <c r="U414" s="81">
        <v>3934341</v>
      </c>
      <c r="V414" s="81">
        <v>2667</v>
      </c>
      <c r="W414" s="81">
        <v>254</v>
      </c>
      <c r="X414" s="81">
        <v>12067</v>
      </c>
      <c r="Y414" s="81">
        <v>13488</v>
      </c>
      <c r="Z414" s="81">
        <v>22193</v>
      </c>
      <c r="AA414" s="81">
        <v>9339</v>
      </c>
      <c r="AB414" s="81">
        <v>41113</v>
      </c>
      <c r="AC414" s="81">
        <v>0</v>
      </c>
      <c r="AD414" s="81">
        <v>5.3843254207199989</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0</v>
      </c>
      <c r="BJ414" s="81">
        <v>0</v>
      </c>
      <c r="BK414" s="81">
        <v>0</v>
      </c>
      <c r="BL414" s="81">
        <v>0</v>
      </c>
      <c r="BM414" s="82"/>
      <c r="BN414" s="81">
        <v>0</v>
      </c>
      <c r="BO414" s="81">
        <v>0</v>
      </c>
      <c r="BP414" s="81">
        <v>0</v>
      </c>
      <c r="BQ414" s="81">
        <v>0</v>
      </c>
      <c r="BR414" s="81">
        <v>0</v>
      </c>
      <c r="BS414" s="81">
        <v>0</v>
      </c>
      <c r="BT414"/>
      <c r="BU414" s="80">
        <v>0</v>
      </c>
      <c r="BV414" s="80">
        <v>0</v>
      </c>
      <c r="BW414" s="80">
        <v>0</v>
      </c>
      <c r="BX414" s="80">
        <v>0</v>
      </c>
      <c r="BY414" s="80">
        <v>0</v>
      </c>
      <c r="BZ414" s="80">
        <v>0</v>
      </c>
      <c r="CA414" s="80">
        <v>0</v>
      </c>
      <c r="CB414" s="80">
        <v>0</v>
      </c>
      <c r="CC414" s="80">
        <v>0</v>
      </c>
    </row>
    <row r="415" spans="1:81">
      <c r="A415" s="80" t="s">
        <v>2308</v>
      </c>
      <c r="B415" s="80">
        <v>229</v>
      </c>
      <c r="C415" s="80">
        <v>8</v>
      </c>
      <c r="D415" s="80">
        <v>14</v>
      </c>
      <c r="E415" s="80">
        <v>2011</v>
      </c>
      <c r="F415" s="80" t="s">
        <v>87</v>
      </c>
      <c r="G415" s="80" t="s">
        <v>2300</v>
      </c>
      <c r="H415" s="80" t="s">
        <v>2301</v>
      </c>
      <c r="I415" s="177"/>
      <c r="J415" s="81">
        <v>65.933294823524662</v>
      </c>
      <c r="K415" s="81">
        <v>11.239668419629043</v>
      </c>
      <c r="L415" s="81">
        <v>10.122078678887901</v>
      </c>
      <c r="M415" s="81">
        <v>64.351476717322967</v>
      </c>
      <c r="N415" s="81">
        <v>65.491513135716843</v>
      </c>
      <c r="O415" s="81">
        <v>42.992285554753884</v>
      </c>
      <c r="P415" s="81">
        <v>45.540654220438562</v>
      </c>
      <c r="Q415" s="81">
        <v>2.8397655476772785</v>
      </c>
      <c r="R415" s="81">
        <v>0</v>
      </c>
      <c r="S415" s="81">
        <v>3.8193311432600003</v>
      </c>
      <c r="T415" s="82"/>
      <c r="U415" s="81">
        <v>4176357</v>
      </c>
      <c r="V415" s="81">
        <v>2667</v>
      </c>
      <c r="W415" s="81">
        <v>254</v>
      </c>
      <c r="X415" s="81">
        <v>12067</v>
      </c>
      <c r="Y415" s="81">
        <v>13459</v>
      </c>
      <c r="Z415" s="81">
        <v>22309</v>
      </c>
      <c r="AA415" s="81">
        <v>9203</v>
      </c>
      <c r="AB415" s="81">
        <v>40465</v>
      </c>
      <c r="AC415" s="81">
        <v>0</v>
      </c>
      <c r="AD415" s="81">
        <v>3.8193311432600003</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10.478</v>
      </c>
      <c r="BJ415" s="81">
        <v>0</v>
      </c>
      <c r="BK415" s="81">
        <v>0</v>
      </c>
      <c r="BL415" s="81">
        <v>0</v>
      </c>
      <c r="BM415" s="82"/>
      <c r="BN415" s="81">
        <v>0</v>
      </c>
      <c r="BO415" s="81">
        <v>0</v>
      </c>
      <c r="BP415" s="81">
        <v>1</v>
      </c>
      <c r="BQ415" s="81">
        <v>0</v>
      </c>
      <c r="BR415" s="81">
        <v>0</v>
      </c>
      <c r="BS415" s="81">
        <v>0</v>
      </c>
      <c r="BT415"/>
      <c r="BU415" s="80">
        <v>10.478</v>
      </c>
      <c r="BV415" s="80">
        <v>0</v>
      </c>
      <c r="BW415" s="80">
        <v>0</v>
      </c>
      <c r="BX415" s="80">
        <v>0</v>
      </c>
      <c r="BY415" s="80">
        <v>0</v>
      </c>
      <c r="BZ415" s="80">
        <v>0</v>
      </c>
      <c r="CA415" s="80">
        <v>0</v>
      </c>
      <c r="CB415" s="80">
        <v>0</v>
      </c>
      <c r="CC415" s="80">
        <v>0</v>
      </c>
    </row>
    <row r="416" spans="1:81">
      <c r="A416" s="80" t="s">
        <v>2309</v>
      </c>
      <c r="B416" s="80">
        <v>230</v>
      </c>
      <c r="C416" s="80">
        <v>9</v>
      </c>
      <c r="D416" s="80">
        <v>14</v>
      </c>
      <c r="E416" s="80">
        <v>2012</v>
      </c>
      <c r="F416" s="80" t="s">
        <v>88</v>
      </c>
      <c r="G416" s="80" t="s">
        <v>2300</v>
      </c>
      <c r="H416" s="80" t="s">
        <v>2301</v>
      </c>
      <c r="I416" s="177"/>
      <c r="J416" s="81">
        <v>68.030393595208281</v>
      </c>
      <c r="K416" s="81">
        <v>11.308549171130931</v>
      </c>
      <c r="L416" s="81">
        <v>11.05119842506468</v>
      </c>
      <c r="M416" s="81">
        <v>67.808733209193718</v>
      </c>
      <c r="N416" s="81">
        <v>74.851073688950748</v>
      </c>
      <c r="O416" s="81">
        <v>42.917821822496968</v>
      </c>
      <c r="P416" s="81">
        <v>45.038341768305187</v>
      </c>
      <c r="Q416" s="81">
        <v>3.0459176603408138</v>
      </c>
      <c r="R416" s="81">
        <v>0</v>
      </c>
      <c r="S416" s="81">
        <v>3.8049144028999997</v>
      </c>
      <c r="T416" s="82"/>
      <c r="U416" s="81">
        <v>4268880</v>
      </c>
      <c r="V416" s="81">
        <v>2667</v>
      </c>
      <c r="W416" s="81">
        <v>254</v>
      </c>
      <c r="X416" s="81">
        <v>12067</v>
      </c>
      <c r="Y416" s="81">
        <v>13558</v>
      </c>
      <c r="Z416" s="81">
        <v>22447</v>
      </c>
      <c r="AA416" s="81">
        <v>9050</v>
      </c>
      <c r="AB416" s="81">
        <v>39948</v>
      </c>
      <c r="AC416" s="81">
        <v>0</v>
      </c>
      <c r="AD416" s="81">
        <v>3.8049144028999997</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12.4</v>
      </c>
      <c r="BJ416" s="81">
        <v>0</v>
      </c>
      <c r="BK416" s="81">
        <v>11.37</v>
      </c>
      <c r="BL416" s="81">
        <v>0</v>
      </c>
      <c r="BM416" s="82"/>
      <c r="BN416" s="81">
        <v>0</v>
      </c>
      <c r="BO416" s="81">
        <v>0</v>
      </c>
      <c r="BP416" s="81">
        <v>1</v>
      </c>
      <c r="BQ416" s="81">
        <v>0</v>
      </c>
      <c r="BR416" s="81">
        <v>1</v>
      </c>
      <c r="BS416" s="81">
        <v>0</v>
      </c>
      <c r="BT416"/>
      <c r="BU416" s="80">
        <v>23.77</v>
      </c>
      <c r="BV416" s="80">
        <v>0</v>
      </c>
      <c r="BW416" s="80">
        <v>0</v>
      </c>
      <c r="BX416" s="80">
        <v>0</v>
      </c>
      <c r="BY416" s="80">
        <v>0</v>
      </c>
      <c r="BZ416" s="80">
        <v>0</v>
      </c>
      <c r="CA416" s="80">
        <v>0</v>
      </c>
      <c r="CB416" s="80">
        <v>0</v>
      </c>
      <c r="CC416" s="80">
        <v>0</v>
      </c>
    </row>
    <row r="417" spans="1:81">
      <c r="A417" s="80" t="s">
        <v>2310</v>
      </c>
      <c r="B417" s="80">
        <v>231</v>
      </c>
      <c r="C417" s="80">
        <v>10</v>
      </c>
      <c r="D417" s="80">
        <v>14</v>
      </c>
      <c r="E417" s="80">
        <v>2013</v>
      </c>
      <c r="F417" s="80" t="s">
        <v>89</v>
      </c>
      <c r="G417" s="80" t="s">
        <v>2300</v>
      </c>
      <c r="H417" s="80" t="s">
        <v>2301</v>
      </c>
      <c r="I417" s="177"/>
      <c r="J417" s="81">
        <v>67.942882318938189</v>
      </c>
      <c r="K417" s="81">
        <v>9.7407811910411493</v>
      </c>
      <c r="L417" s="81">
        <v>10.860577032250015</v>
      </c>
      <c r="M417" s="81">
        <v>67.488839631134468</v>
      </c>
      <c r="N417" s="81">
        <v>74.669950567524069</v>
      </c>
      <c r="O417" s="81">
        <v>41.372697058389583</v>
      </c>
      <c r="P417" s="81">
        <v>44.568634843541453</v>
      </c>
      <c r="Q417" s="81">
        <v>3.0658588940967708</v>
      </c>
      <c r="R417" s="81">
        <v>0</v>
      </c>
      <c r="S417" s="81">
        <v>4.2183322086199997</v>
      </c>
      <c r="T417" s="82"/>
      <c r="U417" s="81">
        <v>4265510</v>
      </c>
      <c r="V417" s="81">
        <v>2667</v>
      </c>
      <c r="W417" s="81">
        <v>254</v>
      </c>
      <c r="X417" s="81">
        <v>12067</v>
      </c>
      <c r="Y417" s="81">
        <v>13504</v>
      </c>
      <c r="Z417" s="81">
        <v>22605</v>
      </c>
      <c r="AA417" s="81">
        <v>8922</v>
      </c>
      <c r="AB417" s="81">
        <v>39633</v>
      </c>
      <c r="AC417" s="81">
        <v>0</v>
      </c>
      <c r="AD417" s="81">
        <v>4.2183322086199997</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0</v>
      </c>
      <c r="BJ417" s="81">
        <v>0</v>
      </c>
      <c r="BK417" s="81">
        <v>0</v>
      </c>
      <c r="BL417" s="81">
        <v>0</v>
      </c>
      <c r="BM417" s="82"/>
      <c r="BN417" s="81">
        <v>0</v>
      </c>
      <c r="BO417" s="81">
        <v>0</v>
      </c>
      <c r="BP417" s="81">
        <v>0</v>
      </c>
      <c r="BQ417" s="81">
        <v>0</v>
      </c>
      <c r="BR417" s="81">
        <v>0</v>
      </c>
      <c r="BS417" s="81">
        <v>0</v>
      </c>
      <c r="BT417"/>
      <c r="BU417" s="80">
        <v>0</v>
      </c>
      <c r="BV417" s="80">
        <v>0</v>
      </c>
      <c r="BW417" s="80">
        <v>0</v>
      </c>
      <c r="BX417" s="80">
        <v>0</v>
      </c>
      <c r="BY417" s="80">
        <v>0</v>
      </c>
      <c r="BZ417" s="80">
        <v>0</v>
      </c>
      <c r="CA417" s="80">
        <v>0</v>
      </c>
      <c r="CB417" s="80">
        <v>0</v>
      </c>
      <c r="CC417" s="80">
        <v>0</v>
      </c>
    </row>
    <row r="418" spans="1:81">
      <c r="A418" s="80" t="s">
        <v>2311</v>
      </c>
      <c r="B418" s="80">
        <v>232</v>
      </c>
      <c r="C418" s="80">
        <v>11</v>
      </c>
      <c r="D418" s="80">
        <v>14</v>
      </c>
      <c r="E418" s="80">
        <v>2014</v>
      </c>
      <c r="F418" s="80" t="s">
        <v>90</v>
      </c>
      <c r="G418" s="80" t="s">
        <v>2300</v>
      </c>
      <c r="H418" s="80" t="s">
        <v>2301</v>
      </c>
      <c r="I418" s="177"/>
      <c r="J418" s="81">
        <v>62.648517971989143</v>
      </c>
      <c r="K418" s="81">
        <v>9.1586003102912752</v>
      </c>
      <c r="L418" s="81">
        <v>9.6192441384944622</v>
      </c>
      <c r="M418" s="81">
        <v>59.673386301085699</v>
      </c>
      <c r="N418" s="81">
        <v>64.584382284471559</v>
      </c>
      <c r="O418" s="81">
        <v>39.343253113464826</v>
      </c>
      <c r="P418" s="81">
        <v>44.278220215784849</v>
      </c>
      <c r="Q418" s="81">
        <v>2.8881891344817086</v>
      </c>
      <c r="R418" s="81">
        <v>0</v>
      </c>
      <c r="S418" s="81">
        <v>4.0105470547800008</v>
      </c>
      <c r="T418" s="82"/>
      <c r="U418" s="81">
        <v>4452567</v>
      </c>
      <c r="V418" s="81">
        <v>2317</v>
      </c>
      <c r="W418" s="81">
        <v>307</v>
      </c>
      <c r="X418" s="81">
        <v>11024</v>
      </c>
      <c r="Y418" s="81">
        <v>13446</v>
      </c>
      <c r="Z418" s="81">
        <v>22640</v>
      </c>
      <c r="AA418" s="81">
        <v>8818</v>
      </c>
      <c r="AB418" s="81">
        <v>38914</v>
      </c>
      <c r="AC418" s="81">
        <v>0</v>
      </c>
      <c r="AD418" s="81">
        <v>4.0105470547800008</v>
      </c>
      <c r="AE418" s="82"/>
      <c r="AF418" s="81">
        <v>52599525.51714164</v>
      </c>
      <c r="AG418" s="81">
        <v>6481721.849768904</v>
      </c>
      <c r="AH418" s="81">
        <v>2388480.7799339779</v>
      </c>
      <c r="AI418" s="81">
        <v>65381312.451100327</v>
      </c>
      <c r="AJ418" s="81">
        <v>75563346.925314516</v>
      </c>
      <c r="AK418" s="81">
        <v>0</v>
      </c>
      <c r="AL418" s="81">
        <v>0</v>
      </c>
      <c r="AM418" s="81">
        <v>5342310.6997327534</v>
      </c>
      <c r="AN418" s="81">
        <v>0</v>
      </c>
      <c r="AO418" s="81">
        <v>0</v>
      </c>
      <c r="AP418" s="82"/>
      <c r="AQ418" s="81">
        <v>90</v>
      </c>
      <c r="AR418" s="81">
        <v>7</v>
      </c>
      <c r="AS418" s="81">
        <v>0</v>
      </c>
      <c r="AT418" s="81">
        <v>1</v>
      </c>
      <c r="AU418" s="81">
        <v>0</v>
      </c>
      <c r="AV418" s="81">
        <v>0</v>
      </c>
      <c r="AW418" s="81" t="s">
        <v>564</v>
      </c>
      <c r="AX418" s="82"/>
      <c r="AY418" s="81">
        <v>407.5</v>
      </c>
      <c r="AZ418" s="81">
        <v>140.1</v>
      </c>
      <c r="BA418" s="81">
        <v>0</v>
      </c>
      <c r="BB418" s="81">
        <v>1600</v>
      </c>
      <c r="BC418" s="81">
        <v>0</v>
      </c>
      <c r="BD418" s="81">
        <v>0</v>
      </c>
      <c r="BE418" s="81" t="s">
        <v>564</v>
      </c>
      <c r="BF418" s="82"/>
      <c r="BG418" s="81">
        <v>0</v>
      </c>
      <c r="BH418" s="81">
        <v>0</v>
      </c>
      <c r="BI418" s="81">
        <v>11.404999999999999</v>
      </c>
      <c r="BJ418" s="81">
        <v>0</v>
      </c>
      <c r="BK418" s="81">
        <v>0</v>
      </c>
      <c r="BL418" s="81">
        <v>0</v>
      </c>
      <c r="BM418" s="82"/>
      <c r="BN418" s="81">
        <v>0</v>
      </c>
      <c r="BO418" s="81">
        <v>0</v>
      </c>
      <c r="BP418" s="81">
        <v>1</v>
      </c>
      <c r="BQ418" s="81">
        <v>0</v>
      </c>
      <c r="BR418" s="81">
        <v>0</v>
      </c>
      <c r="BS418" s="81">
        <v>0</v>
      </c>
      <c r="BT418"/>
      <c r="BU418" s="80">
        <v>11.404999999999999</v>
      </c>
      <c r="BV418" s="80">
        <v>0</v>
      </c>
      <c r="BW418" s="80">
        <v>0</v>
      </c>
      <c r="BX418" s="80">
        <v>0</v>
      </c>
      <c r="BY418" s="80">
        <v>0</v>
      </c>
      <c r="BZ418" s="80">
        <v>0</v>
      </c>
      <c r="CA418" s="80">
        <v>0</v>
      </c>
      <c r="CB418" s="80">
        <v>0</v>
      </c>
      <c r="CC418" s="80">
        <v>0</v>
      </c>
    </row>
    <row r="419" spans="1:81">
      <c r="A419" s="80" t="s">
        <v>2312</v>
      </c>
      <c r="B419" s="80">
        <v>233</v>
      </c>
      <c r="C419" s="80">
        <v>12</v>
      </c>
      <c r="D419" s="80">
        <v>14</v>
      </c>
      <c r="E419" s="80">
        <v>2015</v>
      </c>
      <c r="F419" s="80" t="s">
        <v>91</v>
      </c>
      <c r="G419" s="80" t="s">
        <v>2300</v>
      </c>
      <c r="H419" s="80" t="s">
        <v>2301</v>
      </c>
      <c r="I419" s="177"/>
      <c r="J419" s="81">
        <v>57.963827122177619</v>
      </c>
      <c r="K419" s="81">
        <v>9.2587072151488261</v>
      </c>
      <c r="L419" s="81">
        <v>10.219904846571733</v>
      </c>
      <c r="M419" s="81">
        <v>49.90130423703647</v>
      </c>
      <c r="N419" s="81">
        <v>60.035549513200614</v>
      </c>
      <c r="O419" s="81">
        <v>38.781918776367149</v>
      </c>
      <c r="P419" s="81">
        <v>43.519062313615358</v>
      </c>
      <c r="Q419" s="81">
        <v>2.7745717836831041</v>
      </c>
      <c r="R419" s="81">
        <v>0</v>
      </c>
      <c r="S419" s="81">
        <v>3.8958781035999999</v>
      </c>
      <c r="T419" s="82"/>
      <c r="U419" s="81">
        <v>4580826</v>
      </c>
      <c r="V419" s="81">
        <v>2317</v>
      </c>
      <c r="W419" s="81">
        <v>307</v>
      </c>
      <c r="X419" s="81">
        <v>11024</v>
      </c>
      <c r="Y419" s="81">
        <v>13380</v>
      </c>
      <c r="Z419" s="81">
        <v>22532</v>
      </c>
      <c r="AA419" s="81">
        <v>8660</v>
      </c>
      <c r="AB419" s="81">
        <v>38187</v>
      </c>
      <c r="AC419" s="81">
        <v>0</v>
      </c>
      <c r="AD419" s="81">
        <v>3.8958781035999999</v>
      </c>
      <c r="AE419" s="82"/>
      <c r="AF419" s="81">
        <v>49770717.467889547</v>
      </c>
      <c r="AG419" s="81">
        <v>6238471.3348641777</v>
      </c>
      <c r="AH419" s="81">
        <v>2078264.9608225764</v>
      </c>
      <c r="AI419" s="81">
        <v>66402577.769860342</v>
      </c>
      <c r="AJ419" s="81">
        <v>71576455.499036431</v>
      </c>
      <c r="AK419" s="81">
        <v>0</v>
      </c>
      <c r="AL419" s="81">
        <v>0</v>
      </c>
      <c r="AM419" s="81">
        <v>5233368.1615598025</v>
      </c>
      <c r="AN419" s="81">
        <v>0</v>
      </c>
      <c r="AO419" s="81">
        <v>0</v>
      </c>
      <c r="AP419" s="82"/>
      <c r="AQ419" s="81">
        <v>93</v>
      </c>
      <c r="AR419" s="81">
        <v>9</v>
      </c>
      <c r="AS419" s="81">
        <v>0</v>
      </c>
      <c r="AT419" s="81">
        <v>1</v>
      </c>
      <c r="AU419" s="81">
        <v>0</v>
      </c>
      <c r="AV419" s="81">
        <v>0</v>
      </c>
      <c r="AW419" s="81" t="s">
        <v>564</v>
      </c>
      <c r="AX419" s="82"/>
      <c r="AY419" s="81">
        <v>428.6</v>
      </c>
      <c r="AZ419" s="81">
        <v>164</v>
      </c>
      <c r="BA419" s="81">
        <v>0</v>
      </c>
      <c r="BB419" s="81">
        <v>1600</v>
      </c>
      <c r="BC419" s="81">
        <v>0</v>
      </c>
      <c r="BD419" s="81">
        <v>0</v>
      </c>
      <c r="BE419" s="81" t="s">
        <v>564</v>
      </c>
      <c r="BF419" s="82"/>
      <c r="BG419" s="81">
        <v>0</v>
      </c>
      <c r="BH419" s="81">
        <v>0</v>
      </c>
      <c r="BI419" s="81">
        <v>11.686</v>
      </c>
      <c r="BJ419" s="81">
        <v>0</v>
      </c>
      <c r="BK419" s="81">
        <v>8.27</v>
      </c>
      <c r="BL419" s="81">
        <v>0</v>
      </c>
      <c r="BM419" s="82"/>
      <c r="BN419" s="81">
        <v>0</v>
      </c>
      <c r="BO419" s="81">
        <v>0</v>
      </c>
      <c r="BP419" s="81">
        <v>1</v>
      </c>
      <c r="BQ419" s="81">
        <v>0</v>
      </c>
      <c r="BR419" s="81">
        <v>1</v>
      </c>
      <c r="BS419" s="81">
        <v>0</v>
      </c>
      <c r="BT419"/>
      <c r="BU419" s="80">
        <v>11.686</v>
      </c>
      <c r="BV419" s="80">
        <v>8.27</v>
      </c>
      <c r="BW419" s="80">
        <v>0</v>
      </c>
      <c r="BX419" s="80">
        <v>0</v>
      </c>
      <c r="BY419" s="80">
        <v>0</v>
      </c>
      <c r="BZ419" s="80">
        <v>0</v>
      </c>
      <c r="CA419" s="80">
        <v>0</v>
      </c>
      <c r="CB419" s="80">
        <v>0</v>
      </c>
      <c r="CC419" s="80">
        <v>0</v>
      </c>
    </row>
    <row r="420" spans="1:81">
      <c r="A420" s="80" t="s">
        <v>2313</v>
      </c>
      <c r="B420" s="80">
        <v>234</v>
      </c>
      <c r="C420" s="80">
        <v>13</v>
      </c>
      <c r="D420" s="80">
        <v>14</v>
      </c>
      <c r="E420" s="80">
        <v>2016</v>
      </c>
      <c r="F420" s="80" t="s">
        <v>92</v>
      </c>
      <c r="G420" s="80" t="s">
        <v>2300</v>
      </c>
      <c r="H420" s="80" t="s">
        <v>2301</v>
      </c>
      <c r="I420" s="177"/>
      <c r="J420" s="81">
        <v>60.855130758017268</v>
      </c>
      <c r="K420" s="81">
        <v>7.8961791896171531</v>
      </c>
      <c r="L420" s="81">
        <v>13.153410374692371</v>
      </c>
      <c r="M420" s="81">
        <v>48.532654254272522</v>
      </c>
      <c r="N420" s="81">
        <v>55.906799881690418</v>
      </c>
      <c r="O420" s="81">
        <v>38.34837902701733</v>
      </c>
      <c r="P420" s="81">
        <v>43.558442138854339</v>
      </c>
      <c r="Q420" s="81">
        <v>2.6489129405075316</v>
      </c>
      <c r="R420" s="81">
        <v>0</v>
      </c>
      <c r="S420" s="81">
        <v>3.2693863372799998</v>
      </c>
      <c r="T420" s="82"/>
      <c r="U420" s="81">
        <v>4690679</v>
      </c>
      <c r="V420" s="81">
        <v>2317</v>
      </c>
      <c r="W420" s="81">
        <v>307</v>
      </c>
      <c r="X420" s="81">
        <v>11024</v>
      </c>
      <c r="Y420" s="81">
        <v>13298</v>
      </c>
      <c r="Z420" s="81">
        <v>22554</v>
      </c>
      <c r="AA420" s="81">
        <v>8965</v>
      </c>
      <c r="AB420" s="81">
        <v>37503</v>
      </c>
      <c r="AC420" s="81">
        <v>0</v>
      </c>
      <c r="AD420" s="81">
        <v>3.2693863372799998</v>
      </c>
      <c r="AE420" s="82"/>
      <c r="AF420" s="81">
        <v>52555731.048155889</v>
      </c>
      <c r="AG420" s="81">
        <v>5088892.0793558285</v>
      </c>
      <c r="AH420" s="81">
        <v>2071728.4269137681</v>
      </c>
      <c r="AI420" s="81">
        <v>68045567.651604563</v>
      </c>
      <c r="AJ420" s="81">
        <v>65808708.902309023</v>
      </c>
      <c r="AK420" s="81">
        <v>0</v>
      </c>
      <c r="AL420" s="81">
        <v>0</v>
      </c>
      <c r="AM420" s="81">
        <v>5143621.8181375833</v>
      </c>
      <c r="AN420" s="81">
        <v>0</v>
      </c>
      <c r="AO420" s="81">
        <v>0</v>
      </c>
      <c r="AP420" s="82"/>
      <c r="AQ420" s="81">
        <v>94</v>
      </c>
      <c r="AR420" s="81">
        <v>9</v>
      </c>
      <c r="AS420" s="81">
        <v>0</v>
      </c>
      <c r="AT420" s="81">
        <v>2</v>
      </c>
      <c r="AU420" s="81">
        <v>0</v>
      </c>
      <c r="AV420" s="81">
        <v>0</v>
      </c>
      <c r="AW420" s="81" t="s">
        <v>564</v>
      </c>
      <c r="AX420" s="82"/>
      <c r="AY420" s="81">
        <v>433.8</v>
      </c>
      <c r="AZ420" s="81">
        <v>164</v>
      </c>
      <c r="BA420" s="81">
        <v>0</v>
      </c>
      <c r="BB420" s="81">
        <v>1672.8</v>
      </c>
      <c r="BC420" s="81">
        <v>0</v>
      </c>
      <c r="BD420" s="81">
        <v>0</v>
      </c>
      <c r="BE420" s="81" t="s">
        <v>564</v>
      </c>
      <c r="BF420" s="82"/>
      <c r="BG420" s="81">
        <v>0</v>
      </c>
      <c r="BH420" s="81">
        <v>0</v>
      </c>
      <c r="BI420" s="81">
        <v>13.465</v>
      </c>
      <c r="BJ420" s="81">
        <v>0</v>
      </c>
      <c r="BK420" s="81">
        <v>0</v>
      </c>
      <c r="BL420" s="81">
        <v>0</v>
      </c>
      <c r="BM420" s="82"/>
      <c r="BN420" s="81">
        <v>0</v>
      </c>
      <c r="BO420" s="81">
        <v>0</v>
      </c>
      <c r="BP420" s="81">
        <v>1</v>
      </c>
      <c r="BQ420" s="81">
        <v>0</v>
      </c>
      <c r="BR420" s="81">
        <v>0</v>
      </c>
      <c r="BS420" s="81">
        <v>0</v>
      </c>
      <c r="BT420"/>
      <c r="BU420" s="80">
        <v>13.465</v>
      </c>
      <c r="BV420" s="80">
        <v>0</v>
      </c>
      <c r="BW420" s="80">
        <v>0</v>
      </c>
      <c r="BX420" s="80">
        <v>0</v>
      </c>
      <c r="BY420" s="80">
        <v>0</v>
      </c>
      <c r="BZ420" s="80">
        <v>0</v>
      </c>
      <c r="CA420" s="80">
        <v>0</v>
      </c>
      <c r="CB420" s="80">
        <v>0</v>
      </c>
      <c r="CC420" s="80">
        <v>0</v>
      </c>
    </row>
    <row r="421" spans="1:81">
      <c r="A421" s="80" t="s">
        <v>2314</v>
      </c>
      <c r="B421" s="80">
        <v>235</v>
      </c>
      <c r="C421" s="80">
        <v>14</v>
      </c>
      <c r="D421" s="80">
        <v>14</v>
      </c>
      <c r="E421" s="80">
        <v>2017</v>
      </c>
      <c r="F421" s="80" t="s">
        <v>71</v>
      </c>
      <c r="G421" s="80" t="s">
        <v>2300</v>
      </c>
      <c r="H421" s="80" t="s">
        <v>2301</v>
      </c>
      <c r="I421" s="177"/>
      <c r="J421" s="81">
        <v>57.965403736693446</v>
      </c>
      <c r="K421" s="81">
        <v>8.0785596460645728</v>
      </c>
      <c r="L421" s="81">
        <v>11.849615590013665</v>
      </c>
      <c r="M421" s="81">
        <v>46.764000822804825</v>
      </c>
      <c r="N421" s="81">
        <v>59.080417316932213</v>
      </c>
      <c r="O421" s="81">
        <v>37.739350325578805</v>
      </c>
      <c r="P421" s="81">
        <v>42.529355750229406</v>
      </c>
      <c r="Q421" s="81">
        <v>2.5237776457372316</v>
      </c>
      <c r="R421" s="81">
        <v>0</v>
      </c>
      <c r="S421" s="81">
        <v>3.4809374011999998</v>
      </c>
      <c r="T421" s="82"/>
      <c r="U421" s="81">
        <v>4771227</v>
      </c>
      <c r="V421" s="81">
        <v>2317</v>
      </c>
      <c r="W421" s="81">
        <v>307</v>
      </c>
      <c r="X421" s="81">
        <v>11024</v>
      </c>
      <c r="Y421" s="81">
        <v>13259</v>
      </c>
      <c r="Z421" s="81">
        <v>22564</v>
      </c>
      <c r="AA421" s="81">
        <v>8809</v>
      </c>
      <c r="AB421" s="81">
        <v>36951</v>
      </c>
      <c r="AC421" s="81">
        <v>0</v>
      </c>
      <c r="AD421" s="81">
        <v>3.4809374011999998</v>
      </c>
      <c r="AE421" s="82"/>
      <c r="AF421" s="81">
        <v>51785133.070792943</v>
      </c>
      <c r="AG421" s="81">
        <v>5793372.4530530339</v>
      </c>
      <c r="AH421" s="81">
        <v>2508484.135109223</v>
      </c>
      <c r="AI421" s="81">
        <v>69949395.502597883</v>
      </c>
      <c r="AJ421" s="81">
        <v>69398826.013217822</v>
      </c>
      <c r="AK421" s="81">
        <v>0</v>
      </c>
      <c r="AL421" s="81">
        <v>0</v>
      </c>
      <c r="AM421" s="81">
        <v>5075843.6632642802</v>
      </c>
      <c r="AN421" s="81">
        <v>0</v>
      </c>
      <c r="AO421" s="81">
        <v>0</v>
      </c>
      <c r="AP421" s="82"/>
      <c r="AQ421" s="81">
        <v>95</v>
      </c>
      <c r="AR421" s="81">
        <v>9</v>
      </c>
      <c r="AS421" s="81">
        <v>0</v>
      </c>
      <c r="AT421" s="81">
        <v>2</v>
      </c>
      <c r="AU421" s="81">
        <v>0</v>
      </c>
      <c r="AV421" s="81">
        <v>0</v>
      </c>
      <c r="AW421" s="81" t="s">
        <v>564</v>
      </c>
      <c r="AX421" s="82"/>
      <c r="AY421" s="81">
        <v>441.8</v>
      </c>
      <c r="AZ421" s="81">
        <v>164</v>
      </c>
      <c r="BA421" s="81">
        <v>0</v>
      </c>
      <c r="BB421" s="81">
        <v>1672.8</v>
      </c>
      <c r="BC421" s="81">
        <v>0</v>
      </c>
      <c r="BD421" s="81">
        <v>0</v>
      </c>
      <c r="BE421" s="81" t="s">
        <v>564</v>
      </c>
      <c r="BF421" s="82"/>
      <c r="BG421" s="81">
        <v>0</v>
      </c>
      <c r="BH421" s="81">
        <v>0</v>
      </c>
      <c r="BI421" s="81">
        <v>16.812000000000001</v>
      </c>
      <c r="BJ421" s="81">
        <v>0</v>
      </c>
      <c r="BK421" s="81">
        <v>7.74</v>
      </c>
      <c r="BL421" s="81">
        <v>0</v>
      </c>
      <c r="BM421" s="82"/>
      <c r="BN421" s="81">
        <v>0</v>
      </c>
      <c r="BO421" s="81">
        <v>0</v>
      </c>
      <c r="BP421" s="81">
        <v>1</v>
      </c>
      <c r="BQ421" s="81">
        <v>0</v>
      </c>
      <c r="BR421" s="81">
        <v>1</v>
      </c>
      <c r="BS421" s="81">
        <v>0</v>
      </c>
      <c r="BT421"/>
      <c r="BU421" s="80">
        <v>16.812000000000001</v>
      </c>
      <c r="BV421" s="80">
        <v>7.74</v>
      </c>
      <c r="BW421" s="80">
        <v>0</v>
      </c>
      <c r="BX421" s="80">
        <v>0</v>
      </c>
      <c r="BY421" s="80">
        <v>0</v>
      </c>
      <c r="BZ421" s="80">
        <v>0</v>
      </c>
      <c r="CA421" s="80">
        <v>0</v>
      </c>
      <c r="CB421" s="80">
        <v>0</v>
      </c>
      <c r="CC421" s="80">
        <v>0</v>
      </c>
    </row>
    <row r="422" spans="1:81">
      <c r="A422" s="80" t="s">
        <v>2315</v>
      </c>
      <c r="B422" s="80">
        <v>236</v>
      </c>
      <c r="C422" s="80">
        <v>15</v>
      </c>
      <c r="D422" s="80">
        <v>14</v>
      </c>
      <c r="E422" s="80">
        <v>2018</v>
      </c>
      <c r="F422" s="80" t="s">
        <v>93</v>
      </c>
      <c r="G422" s="80" t="s">
        <v>2300</v>
      </c>
      <c r="H422" s="80" t="s">
        <v>2301</v>
      </c>
      <c r="I422" s="177"/>
      <c r="J422" s="81">
        <v>63.352600087846703</v>
      </c>
      <c r="K422" s="81">
        <v>7.3973839426276973</v>
      </c>
      <c r="L422" s="81">
        <v>11.04084386609413</v>
      </c>
      <c r="M422" s="81">
        <v>45.632508946932226</v>
      </c>
      <c r="N422" s="81">
        <v>55.417060678364955</v>
      </c>
      <c r="O422" s="81">
        <v>36.885891430352139</v>
      </c>
      <c r="P422" s="81">
        <v>41.852674534530379</v>
      </c>
      <c r="Q422" s="81">
        <v>2.3049880044358861</v>
      </c>
      <c r="R422" s="81">
        <v>0</v>
      </c>
      <c r="S422" s="81">
        <v>4.2117136444799996</v>
      </c>
      <c r="T422" s="82"/>
      <c r="U422" s="81">
        <v>5228006</v>
      </c>
      <c r="V422" s="81">
        <v>2317</v>
      </c>
      <c r="W422" s="81">
        <v>307</v>
      </c>
      <c r="X422" s="81">
        <v>11024</v>
      </c>
      <c r="Y422" s="81">
        <v>13275</v>
      </c>
      <c r="Z422" s="81">
        <v>22476</v>
      </c>
      <c r="AA422" s="81">
        <v>8756</v>
      </c>
      <c r="AB422" s="81">
        <v>36368</v>
      </c>
      <c r="AC422" s="81">
        <v>0</v>
      </c>
      <c r="AD422" s="81">
        <v>4.2117136444799996</v>
      </c>
      <c r="AE422" s="82"/>
      <c r="AF422" s="81">
        <v>56518320.438939407</v>
      </c>
      <c r="AG422" s="81">
        <v>5080410.6419863515</v>
      </c>
      <c r="AH422" s="81">
        <v>2372008.7452129922</v>
      </c>
      <c r="AI422" s="81">
        <v>66140756.524922773</v>
      </c>
      <c r="AJ422" s="81">
        <v>70740636.508146867</v>
      </c>
      <c r="AK422" s="81">
        <v>0</v>
      </c>
      <c r="AL422" s="81">
        <v>0</v>
      </c>
      <c r="AM422" s="81">
        <v>5006095.5943612456</v>
      </c>
      <c r="AN422" s="81">
        <v>0</v>
      </c>
      <c r="AO422" s="81">
        <v>0</v>
      </c>
      <c r="AP422" s="82"/>
      <c r="AQ422" s="81">
        <v>95</v>
      </c>
      <c r="AR422" s="81">
        <v>9</v>
      </c>
      <c r="AS422" s="81">
        <v>0</v>
      </c>
      <c r="AT422" s="81">
        <v>2</v>
      </c>
      <c r="AU422" s="81">
        <v>0</v>
      </c>
      <c r="AV422" s="81">
        <v>0</v>
      </c>
      <c r="AW422" s="81" t="s">
        <v>564</v>
      </c>
      <c r="AX422" s="82"/>
      <c r="AY422" s="81">
        <v>442.2000000000001</v>
      </c>
      <c r="AZ422" s="81">
        <v>164</v>
      </c>
      <c r="BA422" s="81">
        <v>0</v>
      </c>
      <c r="BB422" s="81">
        <v>1673</v>
      </c>
      <c r="BC422" s="81">
        <v>0</v>
      </c>
      <c r="BD422" s="81">
        <v>0</v>
      </c>
      <c r="BE422" s="81" t="s">
        <v>564</v>
      </c>
      <c r="BF422" s="82"/>
      <c r="BG422" s="81">
        <v>0</v>
      </c>
      <c r="BH422" s="81">
        <v>0</v>
      </c>
      <c r="BI422" s="81">
        <v>25.033000000000001</v>
      </c>
      <c r="BJ422" s="81">
        <v>0</v>
      </c>
      <c r="BK422" s="81">
        <v>7.81</v>
      </c>
      <c r="BL422" s="81">
        <v>0</v>
      </c>
      <c r="BM422" s="82"/>
      <c r="BN422" s="81">
        <v>0</v>
      </c>
      <c r="BO422" s="81">
        <v>0</v>
      </c>
      <c r="BP422" s="81">
        <v>1</v>
      </c>
      <c r="BQ422" s="81">
        <v>0</v>
      </c>
      <c r="BR422" s="81">
        <v>1</v>
      </c>
      <c r="BS422" s="81">
        <v>0</v>
      </c>
      <c r="BT422"/>
      <c r="BU422" s="80">
        <v>25.033000000000001</v>
      </c>
      <c r="BV422" s="80">
        <v>7.81</v>
      </c>
      <c r="BW422" s="80">
        <v>0</v>
      </c>
      <c r="BX422" s="80">
        <v>0</v>
      </c>
      <c r="BY422" s="80">
        <v>0</v>
      </c>
      <c r="BZ422" s="80">
        <v>0</v>
      </c>
      <c r="CA422" s="80">
        <v>0</v>
      </c>
      <c r="CB422" s="80">
        <v>0</v>
      </c>
      <c r="CC422" s="80">
        <v>0</v>
      </c>
    </row>
    <row r="423" spans="1:81">
      <c r="A423" s="80" t="s">
        <v>2316</v>
      </c>
      <c r="B423" s="80">
        <v>237</v>
      </c>
      <c r="C423" s="80">
        <v>16</v>
      </c>
      <c r="D423" s="80">
        <v>14</v>
      </c>
      <c r="E423" s="80">
        <v>2019</v>
      </c>
      <c r="F423" s="80" t="s">
        <v>73</v>
      </c>
      <c r="G423" s="80" t="s">
        <v>2300</v>
      </c>
      <c r="H423" s="80" t="s">
        <v>2301</v>
      </c>
      <c r="I423" s="177"/>
      <c r="J423" s="81">
        <v>64.402876269164366</v>
      </c>
      <c r="K423" s="81">
        <v>8.3324571115519337</v>
      </c>
      <c r="L423" s="81">
        <v>11.144674715204586</v>
      </c>
      <c r="M423" s="81">
        <v>46.296703350814397</v>
      </c>
      <c r="N423" s="81">
        <v>53.406494934800691</v>
      </c>
      <c r="O423" s="81">
        <v>35.746885855687019</v>
      </c>
      <c r="P423" s="81">
        <v>39.346146025177525</v>
      </c>
      <c r="Q423" s="81">
        <v>2.2049784814497273</v>
      </c>
      <c r="R423" s="81">
        <v>0</v>
      </c>
      <c r="S423" s="81">
        <v>4.235060292900001</v>
      </c>
      <c r="T423" s="82"/>
      <c r="U423" s="81">
        <v>5647746</v>
      </c>
      <c r="V423" s="81">
        <v>2317</v>
      </c>
      <c r="W423" s="81">
        <v>307</v>
      </c>
      <c r="X423" s="81">
        <v>11024</v>
      </c>
      <c r="Y423" s="81">
        <v>13280</v>
      </c>
      <c r="Z423" s="81">
        <v>22380</v>
      </c>
      <c r="AA423" s="81">
        <v>8170</v>
      </c>
      <c r="AB423" s="81">
        <v>35732</v>
      </c>
      <c r="AC423" s="81">
        <v>0</v>
      </c>
      <c r="AD423" s="81">
        <v>4.235060292900001</v>
      </c>
      <c r="AE423" s="82"/>
      <c r="AF423" s="81">
        <v>56198638.379890807</v>
      </c>
      <c r="AG423" s="81">
        <v>4950604.0810559802</v>
      </c>
      <c r="AH423" s="81">
        <v>2508681.4842949901</v>
      </c>
      <c r="AI423" s="81">
        <v>68305656.812978879</v>
      </c>
      <c r="AJ423" s="81">
        <v>65581506.460573874</v>
      </c>
      <c r="AK423" s="81">
        <v>0</v>
      </c>
      <c r="AL423" s="81">
        <v>0</v>
      </c>
      <c r="AM423" s="81">
        <v>4866429.409648017</v>
      </c>
      <c r="AN423" s="81">
        <v>0</v>
      </c>
      <c r="AO423" s="81">
        <v>0</v>
      </c>
      <c r="AP423" s="82"/>
      <c r="AQ423" s="81">
        <v>103</v>
      </c>
      <c r="AR423" s="81">
        <v>9</v>
      </c>
      <c r="AS423" s="81">
        <v>0</v>
      </c>
      <c r="AT423" s="81">
        <v>2</v>
      </c>
      <c r="AU423" s="81">
        <v>0</v>
      </c>
      <c r="AV423" s="81">
        <v>0</v>
      </c>
      <c r="AW423" s="81" t="s">
        <v>564</v>
      </c>
      <c r="AX423" s="82"/>
      <c r="AY423" s="81">
        <v>489.5</v>
      </c>
      <c r="AZ423" s="81">
        <v>164</v>
      </c>
      <c r="BA423" s="81">
        <v>0</v>
      </c>
      <c r="BB423" s="81">
        <v>1672.8</v>
      </c>
      <c r="BC423" s="81">
        <v>0</v>
      </c>
      <c r="BD423" s="81">
        <v>0</v>
      </c>
      <c r="BE423" s="81" t="s">
        <v>564</v>
      </c>
      <c r="BF423" s="82"/>
      <c r="BG423" s="81">
        <v>0</v>
      </c>
      <c r="BH423" s="81">
        <v>0</v>
      </c>
      <c r="BI423" s="81">
        <v>26.547000000000001</v>
      </c>
      <c r="BJ423" s="81">
        <v>5.359</v>
      </c>
      <c r="BK423" s="81">
        <v>7.48</v>
      </c>
      <c r="BL423" s="81">
        <v>0</v>
      </c>
      <c r="BM423" s="82"/>
      <c r="BN423" s="81">
        <v>0</v>
      </c>
      <c r="BO423" s="81">
        <v>0</v>
      </c>
      <c r="BP423" s="81">
        <v>1</v>
      </c>
      <c r="BQ423" s="81">
        <v>1</v>
      </c>
      <c r="BR423" s="81">
        <v>1</v>
      </c>
      <c r="BS423" s="81">
        <v>0</v>
      </c>
      <c r="BT423"/>
      <c r="BU423" s="80">
        <v>26.547000000000001</v>
      </c>
      <c r="BV423" s="80">
        <v>7.48</v>
      </c>
      <c r="BW423" s="80">
        <v>0</v>
      </c>
      <c r="BX423" s="80">
        <v>0</v>
      </c>
      <c r="BY423" s="80">
        <v>0</v>
      </c>
      <c r="BZ423" s="80">
        <v>0</v>
      </c>
      <c r="CA423" s="80">
        <v>0</v>
      </c>
      <c r="CB423" s="80">
        <v>5.359</v>
      </c>
      <c r="CC423" s="80">
        <v>0</v>
      </c>
    </row>
    <row r="424" spans="1:81">
      <c r="A424" s="80" t="s">
        <v>2317</v>
      </c>
      <c r="B424" s="80">
        <v>238</v>
      </c>
      <c r="C424" s="80">
        <v>17</v>
      </c>
      <c r="D424" s="80">
        <v>14</v>
      </c>
      <c r="E424" s="80">
        <v>2020</v>
      </c>
      <c r="F424" s="80" t="s">
        <v>218</v>
      </c>
      <c r="G424" s="80" t="s">
        <v>2300</v>
      </c>
      <c r="H424" s="80" t="s">
        <v>2301</v>
      </c>
      <c r="I424" s="177"/>
      <c r="J424" s="81">
        <v>61.590006980827518</v>
      </c>
      <c r="K424" s="81">
        <v>7.719556357255331</v>
      </c>
      <c r="L424" s="81">
        <v>12.298296421372717</v>
      </c>
      <c r="M424" s="81">
        <v>37.550316636746018</v>
      </c>
      <c r="N424" s="81">
        <v>49.821984277436513</v>
      </c>
      <c r="O424" s="81">
        <v>31.13180610809269</v>
      </c>
      <c r="P424" s="81">
        <v>37.987262253597322</v>
      </c>
      <c r="Q424" s="81">
        <v>2.0733809468794919</v>
      </c>
      <c r="R424" s="81">
        <v>0</v>
      </c>
      <c r="S424" s="81">
        <v>4.2430594304000007</v>
      </c>
      <c r="T424" s="82"/>
      <c r="U424" s="81">
        <v>5712613</v>
      </c>
      <c r="V424" s="81">
        <v>1942</v>
      </c>
      <c r="W424" s="81">
        <v>358</v>
      </c>
      <c r="X424" s="81">
        <v>10114</v>
      </c>
      <c r="Y424" s="81">
        <v>13258</v>
      </c>
      <c r="Z424" s="81">
        <v>22246</v>
      </c>
      <c r="AA424" s="81">
        <v>8570</v>
      </c>
      <c r="AB424" s="81">
        <v>35164</v>
      </c>
      <c r="AC424" s="81">
        <v>0</v>
      </c>
      <c r="AD424" s="81">
        <v>4.2430594304000007</v>
      </c>
      <c r="AE424" s="82"/>
      <c r="AF424" s="81">
        <v>55183051.687360018</v>
      </c>
      <c r="AG424" s="81">
        <v>4383737.8902403293</v>
      </c>
      <c r="AH424" s="81">
        <v>2841838.2461233069</v>
      </c>
      <c r="AI424" s="81">
        <v>58828953.705638587</v>
      </c>
      <c r="AJ424" s="81">
        <v>62785341.710985281</v>
      </c>
      <c r="AK424" s="81"/>
      <c r="AL424" s="81"/>
      <c r="AM424" s="81">
        <v>4589292.6801884351</v>
      </c>
      <c r="AN424" s="81"/>
      <c r="AO424" s="81"/>
      <c r="AP424" s="82"/>
      <c r="AQ424" s="81">
        <v>116</v>
      </c>
      <c r="AR424" s="81">
        <v>9</v>
      </c>
      <c r="AS424" s="81">
        <v>0</v>
      </c>
      <c r="AT424" s="81">
        <v>2</v>
      </c>
      <c r="AU424" s="81">
        <v>0</v>
      </c>
      <c r="AV424" s="81">
        <v>0</v>
      </c>
      <c r="AW424" s="81">
        <v>0</v>
      </c>
      <c r="AX424" s="82"/>
      <c r="AY424" s="81">
        <v>567.6</v>
      </c>
      <c r="AZ424" s="81">
        <v>164</v>
      </c>
      <c r="BA424" s="81">
        <v>0</v>
      </c>
      <c r="BB424" s="81">
        <v>1672.8</v>
      </c>
      <c r="BC424" s="81">
        <v>0</v>
      </c>
      <c r="BD424" s="81">
        <v>0</v>
      </c>
      <c r="BE424" s="81">
        <v>0</v>
      </c>
      <c r="BF424" s="82"/>
      <c r="BG424" s="81">
        <v>0</v>
      </c>
      <c r="BH424" s="81">
        <v>0</v>
      </c>
      <c r="BI424" s="81">
        <v>30.213000000000001</v>
      </c>
      <c r="BJ424" s="81">
        <v>0</v>
      </c>
      <c r="BK424" s="81">
        <v>7</v>
      </c>
      <c r="BL424" s="81">
        <v>0</v>
      </c>
      <c r="BM424" s="82"/>
      <c r="BN424" s="81">
        <v>0</v>
      </c>
      <c r="BO424" s="81">
        <v>0</v>
      </c>
      <c r="BP424" s="81">
        <v>2</v>
      </c>
      <c r="BQ424" s="81">
        <v>0</v>
      </c>
      <c r="BR424" s="81">
        <v>1</v>
      </c>
      <c r="BS424" s="81">
        <v>0</v>
      </c>
      <c r="BT424"/>
      <c r="BU424" s="80">
        <v>30.213000000000001</v>
      </c>
      <c r="BV424" s="80">
        <v>7</v>
      </c>
      <c r="BW424" s="80">
        <v>0</v>
      </c>
      <c r="BX424" s="80">
        <v>0</v>
      </c>
      <c r="BY424" s="80">
        <v>0</v>
      </c>
      <c r="BZ424" s="80">
        <v>0</v>
      </c>
      <c r="CA424" s="80">
        <v>0</v>
      </c>
      <c r="CB424" s="80">
        <v>0</v>
      </c>
      <c r="CC424" s="80">
        <v>0</v>
      </c>
    </row>
    <row r="425" spans="1:81">
      <c r="A425" s="80" t="s">
        <v>2318</v>
      </c>
      <c r="B425" s="80">
        <v>238</v>
      </c>
      <c r="C425" s="80">
        <v>18</v>
      </c>
      <c r="D425" s="80">
        <v>14</v>
      </c>
      <c r="E425" s="80">
        <v>2021</v>
      </c>
      <c r="F425" s="80" t="s">
        <v>75</v>
      </c>
      <c r="G425" s="174" t="s">
        <v>2300</v>
      </c>
      <c r="H425" s="80" t="s">
        <v>2301</v>
      </c>
      <c r="I425" s="177"/>
      <c r="J425" s="81">
        <v>62.03515321386682</v>
      </c>
      <c r="K425" s="81">
        <v>6.333140439688445</v>
      </c>
      <c r="L425" s="81">
        <v>8.9579885765258638</v>
      </c>
      <c r="M425" s="81">
        <v>41.727038643660606</v>
      </c>
      <c r="N425" s="81">
        <v>43.662045761264515</v>
      </c>
      <c r="O425" s="81">
        <v>30.150028652012011</v>
      </c>
      <c r="P425" s="81">
        <v>38.684979461164815</v>
      </c>
      <c r="Q425" s="81">
        <v>2.0504669072306694</v>
      </c>
      <c r="R425" s="81">
        <v>0</v>
      </c>
      <c r="S425" s="81">
        <v>4.9045681726000003</v>
      </c>
      <c r="T425" s="82"/>
      <c r="U425" s="81">
        <v>5978131</v>
      </c>
      <c r="V425" s="81">
        <v>1942</v>
      </c>
      <c r="W425" s="81">
        <v>358</v>
      </c>
      <c r="X425" s="81">
        <v>10114</v>
      </c>
      <c r="Y425" s="81">
        <v>13164</v>
      </c>
      <c r="Z425" s="81">
        <v>22184</v>
      </c>
      <c r="AA425" s="81">
        <v>8511</v>
      </c>
      <c r="AB425" s="81">
        <v>34363</v>
      </c>
      <c r="AC425" s="81">
        <v>0</v>
      </c>
      <c r="AD425" s="81">
        <v>4.9045681726000003</v>
      </c>
      <c r="AE425" s="82"/>
      <c r="AF425" s="81">
        <v>53784639.796036541</v>
      </c>
      <c r="AG425" s="81">
        <v>4385482.8116586246</v>
      </c>
      <c r="AH425" s="81">
        <v>1938104.9236167553</v>
      </c>
      <c r="AI425" s="81">
        <v>64474019.302239001</v>
      </c>
      <c r="AJ425" s="81">
        <v>51407405.317453556</v>
      </c>
      <c r="AK425" s="81">
        <v>0</v>
      </c>
      <c r="AL425" s="81">
        <v>0</v>
      </c>
      <c r="AM425" s="81">
        <v>4510620.9767395323</v>
      </c>
      <c r="AN425" s="81">
        <v>0</v>
      </c>
      <c r="AO425" s="81">
        <v>0</v>
      </c>
      <c r="AP425" s="82"/>
      <c r="AQ425" s="81">
        <v>119</v>
      </c>
      <c r="AR425" s="81">
        <v>9</v>
      </c>
      <c r="AS425" s="81">
        <v>0</v>
      </c>
      <c r="AT425" s="81">
        <v>2</v>
      </c>
      <c r="AU425" s="81">
        <v>0</v>
      </c>
      <c r="AV425" s="81">
        <v>0</v>
      </c>
      <c r="AW425" s="81"/>
      <c r="AX425" s="82"/>
      <c r="AY425" s="81">
        <v>579</v>
      </c>
      <c r="AZ425" s="81">
        <v>164</v>
      </c>
      <c r="BA425" s="81">
        <v>0</v>
      </c>
      <c r="BB425" s="81">
        <v>1672.8</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2319</v>
      </c>
      <c r="B426" s="80">
        <v>238</v>
      </c>
      <c r="C426" s="80">
        <v>19</v>
      </c>
      <c r="D426" s="80">
        <v>14</v>
      </c>
      <c r="E426" s="80">
        <v>2022</v>
      </c>
      <c r="F426" s="80" t="s">
        <v>568</v>
      </c>
      <c r="G426" s="174" t="s">
        <v>2300</v>
      </c>
      <c r="H426" s="80" t="s">
        <v>2301</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121</v>
      </c>
      <c r="AR426" s="81">
        <v>9</v>
      </c>
      <c r="AS426" s="81">
        <v>0</v>
      </c>
      <c r="AT426" s="81">
        <v>3</v>
      </c>
      <c r="AU426" s="81">
        <v>0</v>
      </c>
      <c r="AV426" s="81">
        <v>0</v>
      </c>
      <c r="AW426" s="81"/>
      <c r="AX426" s="82"/>
      <c r="AY426" s="81">
        <v>587.70000000000005</v>
      </c>
      <c r="AZ426" s="81">
        <v>164</v>
      </c>
      <c r="BA426" s="81">
        <v>0</v>
      </c>
      <c r="BB426" s="81">
        <v>2392.8000000000002</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2320</v>
      </c>
      <c r="B427" s="80">
        <v>307</v>
      </c>
      <c r="C427" s="80">
        <v>1</v>
      </c>
      <c r="D427" s="80">
        <v>19</v>
      </c>
      <c r="E427" s="80">
        <v>1990</v>
      </c>
      <c r="F427" s="80" t="s">
        <v>562</v>
      </c>
      <c r="G427" s="80" t="s">
        <v>2321</v>
      </c>
      <c r="H427" s="80" t="s">
        <v>2322</v>
      </c>
      <c r="I427" s="177"/>
      <c r="J427" s="81">
        <v>211.49313337126696</v>
      </c>
      <c r="K427" s="81">
        <v>14.368821546498179</v>
      </c>
      <c r="L427" s="81">
        <v>5.8922132804197975</v>
      </c>
      <c r="M427" s="81">
        <v>25.69002505314079</v>
      </c>
      <c r="N427" s="81">
        <v>45.32897839097744</v>
      </c>
      <c r="O427" s="81">
        <v>26.967383054661124</v>
      </c>
      <c r="P427" s="81">
        <v>40.570633991262646</v>
      </c>
      <c r="Q427" s="81">
        <v>2.6752516808329729</v>
      </c>
      <c r="R427" s="81">
        <v>0</v>
      </c>
      <c r="S427" s="81">
        <v>3.2173513331215804</v>
      </c>
      <c r="T427" s="82"/>
      <c r="U427" s="81">
        <v>16112763</v>
      </c>
      <c r="V427" s="81">
        <v>2541</v>
      </c>
      <c r="W427" s="81">
        <v>64</v>
      </c>
      <c r="X427" s="81">
        <v>10327</v>
      </c>
      <c r="Y427" s="81">
        <v>11641</v>
      </c>
      <c r="Z427" s="81">
        <v>11092</v>
      </c>
      <c r="AA427" s="81">
        <v>9851</v>
      </c>
      <c r="AB427" s="81">
        <v>43437</v>
      </c>
      <c r="AC427" s="81">
        <v>0</v>
      </c>
      <c r="AD427" s="81">
        <v>3.2173513331215804</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2323</v>
      </c>
      <c r="B428" s="80">
        <v>308</v>
      </c>
      <c r="C428" s="80">
        <v>2</v>
      </c>
      <c r="D428" s="80">
        <v>19</v>
      </c>
      <c r="E428" s="80">
        <v>2005</v>
      </c>
      <c r="F428" s="80" t="s">
        <v>565</v>
      </c>
      <c r="G428" s="80" t="s">
        <v>2321</v>
      </c>
      <c r="H428" s="80" t="s">
        <v>2322</v>
      </c>
      <c r="I428" s="177"/>
      <c r="J428" s="81">
        <v>244.54412668325907</v>
      </c>
      <c r="K428" s="81">
        <v>9.4254476062203238</v>
      </c>
      <c r="L428" s="81">
        <v>5.2643721382967632</v>
      </c>
      <c r="M428" s="81">
        <v>52.599279278548259</v>
      </c>
      <c r="N428" s="81">
        <v>62.192823108903362</v>
      </c>
      <c r="O428" s="81">
        <v>43.288801382632478</v>
      </c>
      <c r="P428" s="81">
        <v>38.061954092311019</v>
      </c>
      <c r="Q428" s="81">
        <v>2.3846355619199562</v>
      </c>
      <c r="R428" s="81">
        <v>0</v>
      </c>
      <c r="S428" s="81">
        <v>3.4095440249982318</v>
      </c>
      <c r="T428" s="82"/>
      <c r="U428" s="81">
        <v>15112106</v>
      </c>
      <c r="V428" s="81">
        <v>1944</v>
      </c>
      <c r="W428" s="81">
        <v>62</v>
      </c>
      <c r="X428" s="81">
        <v>8861</v>
      </c>
      <c r="Y428" s="81">
        <v>12314</v>
      </c>
      <c r="Z428" s="81">
        <v>20604</v>
      </c>
      <c r="AA428" s="81">
        <v>7569</v>
      </c>
      <c r="AB428" s="81">
        <v>40476</v>
      </c>
      <c r="AC428" s="81">
        <v>0</v>
      </c>
      <c r="AD428" s="81">
        <v>3.4095440249982318</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2324</v>
      </c>
      <c r="B429" s="80">
        <v>309</v>
      </c>
      <c r="C429" s="80">
        <v>3</v>
      </c>
      <c r="D429" s="80">
        <v>19</v>
      </c>
      <c r="E429" s="80">
        <v>2006</v>
      </c>
      <c r="F429" s="80" t="s">
        <v>566</v>
      </c>
      <c r="G429" s="80" t="s">
        <v>2321</v>
      </c>
      <c r="H429" s="80" t="s">
        <v>2322</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2325</v>
      </c>
      <c r="B430" s="80">
        <v>310</v>
      </c>
      <c r="C430" s="80">
        <v>4</v>
      </c>
      <c r="D430" s="80">
        <v>19</v>
      </c>
      <c r="E430" s="80">
        <v>2007</v>
      </c>
      <c r="F430" s="80" t="s">
        <v>567</v>
      </c>
      <c r="G430" s="80" t="s">
        <v>2321</v>
      </c>
      <c r="H430" s="80" t="s">
        <v>2322</v>
      </c>
      <c r="I430" s="177"/>
      <c r="J430" s="81">
        <v>205.64603247997556</v>
      </c>
      <c r="K430" s="81">
        <v>6.8009300315349046</v>
      </c>
      <c r="L430" s="81">
        <v>5.700464480628284</v>
      </c>
      <c r="M430" s="81">
        <v>48.905251408294852</v>
      </c>
      <c r="N430" s="81">
        <v>56.590410835352721</v>
      </c>
      <c r="O430" s="81">
        <v>41.975274914265206</v>
      </c>
      <c r="P430" s="81">
        <v>37.073200239415314</v>
      </c>
      <c r="Q430" s="81">
        <v>2.4845102000365062</v>
      </c>
      <c r="R430" s="81">
        <v>0</v>
      </c>
      <c r="S430" s="81">
        <v>3.8709464963949838</v>
      </c>
      <c r="T430" s="82"/>
      <c r="U430" s="81">
        <v>15691247</v>
      </c>
      <c r="V430" s="81">
        <v>2050</v>
      </c>
      <c r="W430" s="81">
        <v>84</v>
      </c>
      <c r="X430" s="81">
        <v>10378</v>
      </c>
      <c r="Y430" s="81">
        <v>12388</v>
      </c>
      <c r="Z430" s="81">
        <v>20769</v>
      </c>
      <c r="AA430" s="81">
        <v>7260</v>
      </c>
      <c r="AB430" s="81">
        <v>39941</v>
      </c>
      <c r="AC430" s="81">
        <v>0</v>
      </c>
      <c r="AD430" s="81">
        <v>3.8709464963949838</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2326</v>
      </c>
      <c r="B431" s="80">
        <v>311</v>
      </c>
      <c r="C431" s="80">
        <v>5</v>
      </c>
      <c r="D431" s="80">
        <v>19</v>
      </c>
      <c r="E431" s="80">
        <v>2008</v>
      </c>
      <c r="F431" s="80" t="s">
        <v>84</v>
      </c>
      <c r="G431" s="80" t="s">
        <v>2321</v>
      </c>
      <c r="H431" s="80" t="s">
        <v>2322</v>
      </c>
      <c r="I431" s="177"/>
      <c r="J431" s="81">
        <v>190.64761389522351</v>
      </c>
      <c r="K431" s="81">
        <v>6.5025942151988625</v>
      </c>
      <c r="L431" s="81">
        <v>5.0852185420285174</v>
      </c>
      <c r="M431" s="81">
        <v>50.260732288052381</v>
      </c>
      <c r="N431" s="81">
        <v>55.536922805481048</v>
      </c>
      <c r="O431" s="81">
        <v>40.534399055346199</v>
      </c>
      <c r="P431" s="81">
        <v>35.92410189036611</v>
      </c>
      <c r="Q431" s="81">
        <v>2.4276982366931561</v>
      </c>
      <c r="R431" s="81">
        <v>0</v>
      </c>
      <c r="S431" s="81">
        <v>2.2946515495723139</v>
      </c>
      <c r="T431" s="82"/>
      <c r="U431" s="81">
        <v>15787788</v>
      </c>
      <c r="V431" s="81">
        <v>2050</v>
      </c>
      <c r="W431" s="81">
        <v>84</v>
      </c>
      <c r="X431" s="81">
        <v>10378</v>
      </c>
      <c r="Y431" s="81">
        <v>12534</v>
      </c>
      <c r="Z431" s="81">
        <v>20760</v>
      </c>
      <c r="AA431" s="81">
        <v>7043</v>
      </c>
      <c r="AB431" s="81">
        <v>39669</v>
      </c>
      <c r="AC431" s="81">
        <v>0</v>
      </c>
      <c r="AD431" s="81">
        <v>2.2946515495723139</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2327</v>
      </c>
      <c r="B432" s="80">
        <v>312</v>
      </c>
      <c r="C432" s="80">
        <v>6</v>
      </c>
      <c r="D432" s="80">
        <v>19</v>
      </c>
      <c r="E432" s="80">
        <v>2009</v>
      </c>
      <c r="F432" s="80" t="s">
        <v>85</v>
      </c>
      <c r="G432" s="80" t="s">
        <v>2321</v>
      </c>
      <c r="H432" s="80" t="s">
        <v>2322</v>
      </c>
      <c r="I432" s="177"/>
      <c r="J432" s="81">
        <v>136.60757933265282</v>
      </c>
      <c r="K432" s="81">
        <v>5.1187635530868407</v>
      </c>
      <c r="L432" s="81">
        <v>5.2110517378420989</v>
      </c>
      <c r="M432" s="81">
        <v>51.469818475284065</v>
      </c>
      <c r="N432" s="81">
        <v>56.151211498391056</v>
      </c>
      <c r="O432" s="81">
        <v>41.113740523020425</v>
      </c>
      <c r="P432" s="81">
        <v>34.337005486477082</v>
      </c>
      <c r="Q432" s="81">
        <v>2.2995148972920672</v>
      </c>
      <c r="R432" s="81">
        <v>0</v>
      </c>
      <c r="S432" s="81">
        <v>2.2656258686565693</v>
      </c>
      <c r="T432" s="82"/>
      <c r="U432" s="81">
        <v>9452037</v>
      </c>
      <c r="V432" s="81">
        <v>1928</v>
      </c>
      <c r="W432" s="81">
        <v>125</v>
      </c>
      <c r="X432" s="81">
        <v>10989</v>
      </c>
      <c r="Y432" s="81">
        <v>12593</v>
      </c>
      <c r="Z432" s="81">
        <v>20784</v>
      </c>
      <c r="AA432" s="81">
        <v>6911</v>
      </c>
      <c r="AB432" s="81">
        <v>39444</v>
      </c>
      <c r="AC432" s="81">
        <v>0</v>
      </c>
      <c r="AD432" s="81">
        <v>2.2656258686565693</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42.564999999999998</v>
      </c>
      <c r="BI432" s="81">
        <v>146.65699999999998</v>
      </c>
      <c r="BJ432" s="81">
        <v>0</v>
      </c>
      <c r="BK432" s="81">
        <v>0</v>
      </c>
      <c r="BL432" s="81">
        <v>0</v>
      </c>
      <c r="BM432" s="82"/>
      <c r="BN432" s="81">
        <v>0</v>
      </c>
      <c r="BO432" s="81">
        <v>1</v>
      </c>
      <c r="BP432" s="81">
        <v>7</v>
      </c>
      <c r="BQ432" s="81">
        <v>0</v>
      </c>
      <c r="BR432" s="81">
        <v>0</v>
      </c>
      <c r="BS432" s="81">
        <v>0</v>
      </c>
      <c r="BT432"/>
      <c r="BU432" s="80"/>
      <c r="BV432" s="80"/>
      <c r="BW432" s="80"/>
      <c r="BX432" s="80"/>
      <c r="BY432" s="80"/>
      <c r="BZ432" s="80"/>
      <c r="CA432" s="80"/>
      <c r="CB432" s="80"/>
      <c r="CC432" s="80"/>
    </row>
    <row r="433" spans="1:81">
      <c r="A433" s="80" t="s">
        <v>2328</v>
      </c>
      <c r="B433" s="80">
        <v>313</v>
      </c>
      <c r="C433" s="80">
        <v>7</v>
      </c>
      <c r="D433" s="80">
        <v>19</v>
      </c>
      <c r="E433" s="80">
        <v>2010</v>
      </c>
      <c r="F433" s="80" t="s">
        <v>86</v>
      </c>
      <c r="G433" s="80" t="s">
        <v>2321</v>
      </c>
      <c r="H433" s="80" t="s">
        <v>2322</v>
      </c>
      <c r="I433" s="177"/>
      <c r="J433" s="81">
        <v>131.78933280583593</v>
      </c>
      <c r="K433" s="81">
        <v>6.1838220783931748</v>
      </c>
      <c r="L433" s="81">
        <v>4.9317773165450172</v>
      </c>
      <c r="M433" s="81">
        <v>50.202809335878712</v>
      </c>
      <c r="N433" s="81">
        <v>56.726936677397383</v>
      </c>
      <c r="O433" s="81">
        <v>41.065344452449303</v>
      </c>
      <c r="P433" s="81">
        <v>34.635579613461843</v>
      </c>
      <c r="Q433" s="81">
        <v>2.3796847335542131</v>
      </c>
      <c r="R433" s="81">
        <v>0</v>
      </c>
      <c r="S433" s="81">
        <v>2.21286346708</v>
      </c>
      <c r="T433" s="82"/>
      <c r="U433" s="81">
        <v>9664571</v>
      </c>
      <c r="V433" s="81">
        <v>1928</v>
      </c>
      <c r="W433" s="81">
        <v>125</v>
      </c>
      <c r="X433" s="81">
        <v>10989</v>
      </c>
      <c r="Y433" s="81">
        <v>12635</v>
      </c>
      <c r="Z433" s="81">
        <v>20856</v>
      </c>
      <c r="AA433" s="81">
        <v>6797</v>
      </c>
      <c r="AB433" s="81">
        <v>39113</v>
      </c>
      <c r="AC433" s="81">
        <v>0</v>
      </c>
      <c r="AD433" s="81">
        <v>2.21286346708</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55.58</v>
      </c>
      <c r="BI433" s="81">
        <v>154.88</v>
      </c>
      <c r="BJ433" s="81">
        <v>0</v>
      </c>
      <c r="BK433" s="81">
        <v>0</v>
      </c>
      <c r="BL433" s="81">
        <v>0</v>
      </c>
      <c r="BM433" s="82"/>
      <c r="BN433" s="81">
        <v>0</v>
      </c>
      <c r="BO433" s="81">
        <v>1</v>
      </c>
      <c r="BP433" s="81">
        <v>7</v>
      </c>
      <c r="BQ433" s="81">
        <v>0</v>
      </c>
      <c r="BR433" s="81">
        <v>0</v>
      </c>
      <c r="BS433" s="81">
        <v>0</v>
      </c>
      <c r="BT433"/>
      <c r="BU433" s="80">
        <v>127.672</v>
      </c>
      <c r="BV433" s="80">
        <v>37.819000000000003</v>
      </c>
      <c r="BW433" s="80">
        <v>0</v>
      </c>
      <c r="BX433" s="80">
        <v>4.8550000000000004</v>
      </c>
      <c r="BY433" s="80">
        <v>0</v>
      </c>
      <c r="BZ433" s="80">
        <v>0</v>
      </c>
      <c r="CA433" s="80">
        <v>27.37</v>
      </c>
      <c r="CB433" s="80">
        <v>12.744</v>
      </c>
      <c r="CC433" s="80">
        <v>0</v>
      </c>
    </row>
    <row r="434" spans="1:81">
      <c r="A434" s="80" t="s">
        <v>2329</v>
      </c>
      <c r="B434" s="80">
        <v>314</v>
      </c>
      <c r="C434" s="80">
        <v>8</v>
      </c>
      <c r="D434" s="80">
        <v>19</v>
      </c>
      <c r="E434" s="80">
        <v>2011</v>
      </c>
      <c r="F434" s="80" t="s">
        <v>87</v>
      </c>
      <c r="G434" s="80" t="s">
        <v>2321</v>
      </c>
      <c r="H434" s="80" t="s">
        <v>2322</v>
      </c>
      <c r="I434" s="177"/>
      <c r="J434" s="81">
        <v>159.86986790090316</v>
      </c>
      <c r="K434" s="81">
        <v>8.125264609315634</v>
      </c>
      <c r="L434" s="81">
        <v>4.9813379325235738</v>
      </c>
      <c r="M434" s="81">
        <v>58.602666582138227</v>
      </c>
      <c r="N434" s="81">
        <v>61.730094036682075</v>
      </c>
      <c r="O434" s="81">
        <v>40.494728421804808</v>
      </c>
      <c r="P434" s="81">
        <v>33.209098171613952</v>
      </c>
      <c r="Q434" s="81">
        <v>2.7083215622380212</v>
      </c>
      <c r="R434" s="81">
        <v>0</v>
      </c>
      <c r="S434" s="81">
        <v>2.66187245928</v>
      </c>
      <c r="T434" s="82"/>
      <c r="U434" s="81">
        <v>10126502</v>
      </c>
      <c r="V434" s="81">
        <v>1928</v>
      </c>
      <c r="W434" s="81">
        <v>125</v>
      </c>
      <c r="X434" s="81">
        <v>10989</v>
      </c>
      <c r="Y434" s="81">
        <v>12686</v>
      </c>
      <c r="Z434" s="81">
        <v>21013</v>
      </c>
      <c r="AA434" s="81">
        <v>6711</v>
      </c>
      <c r="AB434" s="81">
        <v>38592</v>
      </c>
      <c r="AC434" s="81">
        <v>0</v>
      </c>
      <c r="AD434" s="81">
        <v>2.66187245928</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60.255000000000003</v>
      </c>
      <c r="BI434" s="81">
        <v>133.96100000000001</v>
      </c>
      <c r="BJ434" s="81">
        <v>0</v>
      </c>
      <c r="BK434" s="81">
        <v>0</v>
      </c>
      <c r="BL434" s="81">
        <v>0</v>
      </c>
      <c r="BM434" s="82"/>
      <c r="BN434" s="81">
        <v>0</v>
      </c>
      <c r="BO434" s="81">
        <v>1</v>
      </c>
      <c r="BP434" s="81">
        <v>8</v>
      </c>
      <c r="BQ434" s="81">
        <v>0</v>
      </c>
      <c r="BR434" s="81">
        <v>0</v>
      </c>
      <c r="BS434" s="81">
        <v>0</v>
      </c>
      <c r="BT434"/>
      <c r="BU434" s="80">
        <v>122.68</v>
      </c>
      <c r="BV434" s="80">
        <v>43.225999999999999</v>
      </c>
      <c r="BW434" s="80">
        <v>0</v>
      </c>
      <c r="BX434" s="80">
        <v>0</v>
      </c>
      <c r="BY434" s="80">
        <v>0</v>
      </c>
      <c r="BZ434" s="80">
        <v>0</v>
      </c>
      <c r="CA434" s="80">
        <v>19.885000000000002</v>
      </c>
      <c r="CB434" s="80">
        <v>8.4250000000000007</v>
      </c>
      <c r="CC434" s="80">
        <v>0</v>
      </c>
    </row>
    <row r="435" spans="1:81">
      <c r="A435" s="80" t="s">
        <v>2330</v>
      </c>
      <c r="B435" s="80">
        <v>315</v>
      </c>
      <c r="C435" s="80">
        <v>9</v>
      </c>
      <c r="D435" s="80">
        <v>19</v>
      </c>
      <c r="E435" s="80">
        <v>2012</v>
      </c>
      <c r="F435" s="80" t="s">
        <v>88</v>
      </c>
      <c r="G435" s="80" t="s">
        <v>2321</v>
      </c>
      <c r="H435" s="80" t="s">
        <v>2322</v>
      </c>
      <c r="I435" s="177"/>
      <c r="J435" s="81">
        <v>175.85300884246132</v>
      </c>
      <c r="K435" s="81">
        <v>8.1750591683316216</v>
      </c>
      <c r="L435" s="81">
        <v>5.4385819020987594</v>
      </c>
      <c r="M435" s="81">
        <v>61.751070625327742</v>
      </c>
      <c r="N435" s="81">
        <v>70.42890891355249</v>
      </c>
      <c r="O435" s="81">
        <v>40.470509846161775</v>
      </c>
      <c r="P435" s="81">
        <v>32.885454409387918</v>
      </c>
      <c r="Q435" s="81">
        <v>2.9232361364725761</v>
      </c>
      <c r="R435" s="81">
        <v>0</v>
      </c>
      <c r="S435" s="81">
        <v>2.3064271595999997</v>
      </c>
      <c r="T435" s="82"/>
      <c r="U435" s="81">
        <v>11034706</v>
      </c>
      <c r="V435" s="81">
        <v>1928</v>
      </c>
      <c r="W435" s="81">
        <v>125</v>
      </c>
      <c r="X435" s="81">
        <v>10989</v>
      </c>
      <c r="Y435" s="81">
        <v>12757</v>
      </c>
      <c r="Z435" s="81">
        <v>21167</v>
      </c>
      <c r="AA435" s="81">
        <v>6608</v>
      </c>
      <c r="AB435" s="81">
        <v>38339</v>
      </c>
      <c r="AC435" s="81">
        <v>0</v>
      </c>
      <c r="AD435" s="81">
        <v>2.3064271595999997</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72.781999999999996</v>
      </c>
      <c r="BI435" s="81">
        <v>146.553</v>
      </c>
      <c r="BJ435" s="81">
        <v>0</v>
      </c>
      <c r="BK435" s="81">
        <v>0</v>
      </c>
      <c r="BL435" s="81">
        <v>0</v>
      </c>
      <c r="BM435" s="82"/>
      <c r="BN435" s="81">
        <v>0</v>
      </c>
      <c r="BO435" s="81">
        <v>1</v>
      </c>
      <c r="BP435" s="81">
        <v>8</v>
      </c>
      <c r="BQ435" s="81">
        <v>0</v>
      </c>
      <c r="BR435" s="81">
        <v>0</v>
      </c>
      <c r="BS435" s="81">
        <v>0</v>
      </c>
      <c r="BT435"/>
      <c r="BU435" s="80">
        <v>145.91900000000001</v>
      </c>
      <c r="BV435" s="80">
        <v>49.850999999999999</v>
      </c>
      <c r="BW435" s="80">
        <v>0</v>
      </c>
      <c r="BX435" s="80">
        <v>0</v>
      </c>
      <c r="BY435" s="80">
        <v>0</v>
      </c>
      <c r="BZ435" s="80">
        <v>0</v>
      </c>
      <c r="CA435" s="80">
        <v>15.711</v>
      </c>
      <c r="CB435" s="80">
        <v>7.8540000000000001</v>
      </c>
      <c r="CC435" s="80">
        <v>0</v>
      </c>
    </row>
    <row r="436" spans="1:81">
      <c r="A436" s="80" t="s">
        <v>2331</v>
      </c>
      <c r="B436" s="80">
        <v>316</v>
      </c>
      <c r="C436" s="80">
        <v>10</v>
      </c>
      <c r="D436" s="80">
        <v>19</v>
      </c>
      <c r="E436" s="80">
        <v>2013</v>
      </c>
      <c r="F436" s="80" t="s">
        <v>89</v>
      </c>
      <c r="G436" s="80" t="s">
        <v>2321</v>
      </c>
      <c r="H436" s="80" t="s">
        <v>2322</v>
      </c>
      <c r="I436" s="177"/>
      <c r="J436" s="81">
        <v>162.58739018214939</v>
      </c>
      <c r="K436" s="81">
        <v>7.041704588049245</v>
      </c>
      <c r="L436" s="81">
        <v>5.3447721615403623</v>
      </c>
      <c r="M436" s="81">
        <v>61.459754595718621</v>
      </c>
      <c r="N436" s="81">
        <v>70.296140518730269</v>
      </c>
      <c r="O436" s="81">
        <v>39.203856270325367</v>
      </c>
      <c r="P436" s="81">
        <v>32.384942803259271</v>
      </c>
      <c r="Q436" s="81">
        <v>2.9447964166345182</v>
      </c>
      <c r="R436" s="81">
        <v>0</v>
      </c>
      <c r="S436" s="81">
        <v>2.0073341576399999</v>
      </c>
      <c r="T436" s="82"/>
      <c r="U436" s="81">
        <v>10207370</v>
      </c>
      <c r="V436" s="81">
        <v>1928</v>
      </c>
      <c r="W436" s="81">
        <v>125</v>
      </c>
      <c r="X436" s="81">
        <v>10989</v>
      </c>
      <c r="Y436" s="81">
        <v>12713</v>
      </c>
      <c r="Z436" s="81">
        <v>21420</v>
      </c>
      <c r="AA436" s="81">
        <v>6483</v>
      </c>
      <c r="AB436" s="81">
        <v>38068</v>
      </c>
      <c r="AC436" s="81">
        <v>0</v>
      </c>
      <c r="AD436" s="81">
        <v>2.0073341576399999</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70.915000000000006</v>
      </c>
      <c r="BI436" s="81">
        <v>159.821</v>
      </c>
      <c r="BJ436" s="81">
        <v>0</v>
      </c>
      <c r="BK436" s="81">
        <v>0</v>
      </c>
      <c r="BL436" s="81">
        <v>0</v>
      </c>
      <c r="BM436" s="82"/>
      <c r="BN436" s="81">
        <v>0</v>
      </c>
      <c r="BO436" s="81">
        <v>1</v>
      </c>
      <c r="BP436" s="81">
        <v>8</v>
      </c>
      <c r="BQ436" s="81">
        <v>0</v>
      </c>
      <c r="BR436" s="81">
        <v>0</v>
      </c>
      <c r="BS436" s="81">
        <v>0</v>
      </c>
      <c r="BT436"/>
      <c r="BU436" s="80">
        <v>160.31299999999999</v>
      </c>
      <c r="BV436" s="80">
        <v>44.546999999999997</v>
      </c>
      <c r="BW436" s="80">
        <v>0</v>
      </c>
      <c r="BX436" s="80">
        <v>0</v>
      </c>
      <c r="BY436" s="80">
        <v>0</v>
      </c>
      <c r="BZ436" s="80">
        <v>0</v>
      </c>
      <c r="CA436" s="80">
        <v>16.236999999999998</v>
      </c>
      <c r="CB436" s="80">
        <v>9.6389999999999993</v>
      </c>
      <c r="CC436" s="80">
        <v>0</v>
      </c>
    </row>
    <row r="437" spans="1:81">
      <c r="A437" s="80" t="s">
        <v>2332</v>
      </c>
      <c r="B437" s="80">
        <v>317</v>
      </c>
      <c r="C437" s="80">
        <v>11</v>
      </c>
      <c r="D437" s="80">
        <v>19</v>
      </c>
      <c r="E437" s="80">
        <v>2014</v>
      </c>
      <c r="F437" s="80" t="s">
        <v>90</v>
      </c>
      <c r="G437" s="80" t="s">
        <v>2321</v>
      </c>
      <c r="H437" s="80" t="s">
        <v>2322</v>
      </c>
      <c r="I437" s="177"/>
      <c r="J437" s="81">
        <v>153.52197410660537</v>
      </c>
      <c r="K437" s="81">
        <v>6.5655740679299983</v>
      </c>
      <c r="L437" s="81">
        <v>6.0472772597049875</v>
      </c>
      <c r="M437" s="81">
        <v>57.648908209956701</v>
      </c>
      <c r="N437" s="81">
        <v>61.174080973897802</v>
      </c>
      <c r="O437" s="81">
        <v>37.579410272909755</v>
      </c>
      <c r="P437" s="81">
        <v>32.151672039200541</v>
      </c>
      <c r="Q437" s="81">
        <v>2.7921487186925495</v>
      </c>
      <c r="R437" s="81">
        <v>0</v>
      </c>
      <c r="S437" s="81">
        <v>2.1968447795000001</v>
      </c>
      <c r="T437" s="82"/>
      <c r="U437" s="81">
        <v>10911142</v>
      </c>
      <c r="V437" s="81">
        <v>1661</v>
      </c>
      <c r="W437" s="81">
        <v>193</v>
      </c>
      <c r="X437" s="81">
        <v>10650</v>
      </c>
      <c r="Y437" s="81">
        <v>12736</v>
      </c>
      <c r="Z437" s="81">
        <v>21625</v>
      </c>
      <c r="AA437" s="81">
        <v>6403</v>
      </c>
      <c r="AB437" s="81">
        <v>37620</v>
      </c>
      <c r="AC437" s="81">
        <v>0</v>
      </c>
      <c r="AD437" s="81">
        <v>2.1968447795000001</v>
      </c>
      <c r="AE437" s="82"/>
      <c r="AF437" s="81">
        <v>128896632.44823846</v>
      </c>
      <c r="AG437" s="81">
        <v>4646586.0994674787</v>
      </c>
      <c r="AH437" s="81">
        <v>1501553.0636067027</v>
      </c>
      <c r="AI437" s="81">
        <v>63163187.373387016</v>
      </c>
      <c r="AJ437" s="81">
        <v>71573314.475740418</v>
      </c>
      <c r="AK437" s="81">
        <v>0</v>
      </c>
      <c r="AL437" s="81">
        <v>0</v>
      </c>
      <c r="AM437" s="81">
        <v>5164663.8362529222</v>
      </c>
      <c r="AN437" s="81">
        <v>0</v>
      </c>
      <c r="AO437" s="81">
        <v>0</v>
      </c>
      <c r="AP437" s="82"/>
      <c r="AQ437" s="81">
        <v>69</v>
      </c>
      <c r="AR437" s="81">
        <v>1</v>
      </c>
      <c r="AS437" s="81">
        <v>0</v>
      </c>
      <c r="AT437" s="81">
        <v>0</v>
      </c>
      <c r="AU437" s="81">
        <v>0</v>
      </c>
      <c r="AV437" s="81">
        <v>0</v>
      </c>
      <c r="AW437" s="81" t="s">
        <v>564</v>
      </c>
      <c r="AX437" s="82"/>
      <c r="AY437" s="81">
        <v>255.7</v>
      </c>
      <c r="AZ437" s="81">
        <v>10</v>
      </c>
      <c r="BA437" s="81">
        <v>0</v>
      </c>
      <c r="BB437" s="81">
        <v>0</v>
      </c>
      <c r="BC437" s="81">
        <v>0</v>
      </c>
      <c r="BD437" s="81">
        <v>0</v>
      </c>
      <c r="BE437" s="81" t="s">
        <v>564</v>
      </c>
      <c r="BF437" s="82"/>
      <c r="BG437" s="81">
        <v>0</v>
      </c>
      <c r="BH437" s="81">
        <v>73.715999999999994</v>
      </c>
      <c r="BI437" s="81">
        <v>144.54</v>
      </c>
      <c r="BJ437" s="81">
        <v>0</v>
      </c>
      <c r="BK437" s="81">
        <v>0</v>
      </c>
      <c r="BL437" s="81">
        <v>0</v>
      </c>
      <c r="BM437" s="82"/>
      <c r="BN437" s="81">
        <v>0</v>
      </c>
      <c r="BO437" s="81">
        <v>1</v>
      </c>
      <c r="BP437" s="81">
        <v>8</v>
      </c>
      <c r="BQ437" s="81">
        <v>0</v>
      </c>
      <c r="BR437" s="81">
        <v>0</v>
      </c>
      <c r="BS437" s="81">
        <v>0</v>
      </c>
      <c r="BT437"/>
      <c r="BU437" s="80">
        <v>149.93299999999999</v>
      </c>
      <c r="BV437" s="80">
        <v>48.058999999999997</v>
      </c>
      <c r="BW437" s="80">
        <v>0</v>
      </c>
      <c r="BX437" s="80">
        <v>0</v>
      </c>
      <c r="BY437" s="80">
        <v>0</v>
      </c>
      <c r="BZ437" s="80">
        <v>0</v>
      </c>
      <c r="CA437" s="80">
        <v>12.044</v>
      </c>
      <c r="CB437" s="80">
        <v>8.2200000000000006</v>
      </c>
      <c r="CC437" s="80">
        <v>0</v>
      </c>
    </row>
    <row r="438" spans="1:81">
      <c r="A438" s="80" t="s">
        <v>2333</v>
      </c>
      <c r="B438" s="80">
        <v>318</v>
      </c>
      <c r="C438" s="80">
        <v>12</v>
      </c>
      <c r="D438" s="80">
        <v>19</v>
      </c>
      <c r="E438" s="80">
        <v>2015</v>
      </c>
      <c r="F438" s="80" t="s">
        <v>91</v>
      </c>
      <c r="G438" s="80" t="s">
        <v>2321</v>
      </c>
      <c r="H438" s="80" t="s">
        <v>2322</v>
      </c>
      <c r="I438" s="177"/>
      <c r="J438" s="81">
        <v>139.03077994888102</v>
      </c>
      <c r="K438" s="81">
        <v>6.6373382323531285</v>
      </c>
      <c r="L438" s="81">
        <v>6.4248913204832068</v>
      </c>
      <c r="M438" s="81">
        <v>48.208353603450504</v>
      </c>
      <c r="N438" s="81">
        <v>57.168380892951355</v>
      </c>
      <c r="O438" s="81">
        <v>37.189815329352257</v>
      </c>
      <c r="P438" s="81">
        <v>31.925704720369325</v>
      </c>
      <c r="Q438" s="81">
        <v>2.6977728108558843</v>
      </c>
      <c r="R438" s="81">
        <v>0</v>
      </c>
      <c r="S438" s="81">
        <v>2.1707073242400003</v>
      </c>
      <c r="T438" s="82"/>
      <c r="U438" s="81">
        <v>10987470</v>
      </c>
      <c r="V438" s="81">
        <v>1661</v>
      </c>
      <c r="W438" s="81">
        <v>193</v>
      </c>
      <c r="X438" s="81">
        <v>10650</v>
      </c>
      <c r="Y438" s="81">
        <v>12741</v>
      </c>
      <c r="Z438" s="81">
        <v>21607</v>
      </c>
      <c r="AA438" s="81">
        <v>6353</v>
      </c>
      <c r="AB438" s="81">
        <v>37130</v>
      </c>
      <c r="AC438" s="81">
        <v>0</v>
      </c>
      <c r="AD438" s="81">
        <v>2.1707073242400003</v>
      </c>
      <c r="AE438" s="82"/>
      <c r="AF438" s="81">
        <v>119378964.63583472</v>
      </c>
      <c r="AG438" s="81">
        <v>4472205.8209794564</v>
      </c>
      <c r="AH438" s="81">
        <v>1306531.3923086557</v>
      </c>
      <c r="AI438" s="81">
        <v>64149805.265694171</v>
      </c>
      <c r="AJ438" s="81">
        <v>68158118.050315648</v>
      </c>
      <c r="AK438" s="81">
        <v>0</v>
      </c>
      <c r="AL438" s="81">
        <v>0</v>
      </c>
      <c r="AM438" s="81">
        <v>5088510.7455080394</v>
      </c>
      <c r="AN438" s="81">
        <v>0</v>
      </c>
      <c r="AO438" s="81">
        <v>0</v>
      </c>
      <c r="AP438" s="82"/>
      <c r="AQ438" s="81">
        <v>73</v>
      </c>
      <c r="AR438" s="81">
        <v>1</v>
      </c>
      <c r="AS438" s="81">
        <v>0</v>
      </c>
      <c r="AT438" s="81">
        <v>0</v>
      </c>
      <c r="AU438" s="81">
        <v>0</v>
      </c>
      <c r="AV438" s="81">
        <v>0</v>
      </c>
      <c r="AW438" s="81" t="s">
        <v>564</v>
      </c>
      <c r="AX438" s="82"/>
      <c r="AY438" s="81">
        <v>271.39999999999998</v>
      </c>
      <c r="AZ438" s="81">
        <v>10</v>
      </c>
      <c r="BA438" s="81">
        <v>0</v>
      </c>
      <c r="BB438" s="81">
        <v>0</v>
      </c>
      <c r="BC438" s="81">
        <v>0</v>
      </c>
      <c r="BD438" s="81">
        <v>0</v>
      </c>
      <c r="BE438" s="81" t="s">
        <v>564</v>
      </c>
      <c r="BF438" s="82"/>
      <c r="BG438" s="81">
        <v>0</v>
      </c>
      <c r="BH438" s="81">
        <v>85.688000000000002</v>
      </c>
      <c r="BI438" s="81">
        <v>127.68600000000001</v>
      </c>
      <c r="BJ438" s="81">
        <v>0</v>
      </c>
      <c r="BK438" s="81">
        <v>0</v>
      </c>
      <c r="BL438" s="81">
        <v>0</v>
      </c>
      <c r="BM438" s="82"/>
      <c r="BN438" s="81">
        <v>0</v>
      </c>
      <c r="BO438" s="81">
        <v>1</v>
      </c>
      <c r="BP438" s="81">
        <v>8</v>
      </c>
      <c r="BQ438" s="81">
        <v>0</v>
      </c>
      <c r="BR438" s="81">
        <v>0</v>
      </c>
      <c r="BS438" s="81">
        <v>0</v>
      </c>
      <c r="BT438"/>
      <c r="BU438" s="80">
        <v>139.80099999999999</v>
      </c>
      <c r="BV438" s="80">
        <v>59.146999999999998</v>
      </c>
      <c r="BW438" s="80">
        <v>0</v>
      </c>
      <c r="BX438" s="80">
        <v>0</v>
      </c>
      <c r="BY438" s="80">
        <v>0</v>
      </c>
      <c r="BZ438" s="80">
        <v>0</v>
      </c>
      <c r="CA438" s="80">
        <v>8.5359999999999996</v>
      </c>
      <c r="CB438" s="80">
        <v>5.89</v>
      </c>
      <c r="CC438" s="80">
        <v>0</v>
      </c>
    </row>
    <row r="439" spans="1:81">
      <c r="A439" s="80" t="s">
        <v>2334</v>
      </c>
      <c r="B439" s="80">
        <v>319</v>
      </c>
      <c r="C439" s="80">
        <v>13</v>
      </c>
      <c r="D439" s="80">
        <v>19</v>
      </c>
      <c r="E439" s="80">
        <v>2016</v>
      </c>
      <c r="F439" s="80" t="s">
        <v>92</v>
      </c>
      <c r="G439" s="80" t="s">
        <v>2321</v>
      </c>
      <c r="H439" s="80" t="s">
        <v>2322</v>
      </c>
      <c r="I439" s="177"/>
      <c r="J439" s="81">
        <v>148.75249453859078</v>
      </c>
      <c r="K439" s="81">
        <v>5.660575586514498</v>
      </c>
      <c r="L439" s="81">
        <v>8.2690820922333135</v>
      </c>
      <c r="M439" s="81">
        <v>46.886136412191796</v>
      </c>
      <c r="N439" s="81">
        <v>53.459984004780821</v>
      </c>
      <c r="O439" s="81">
        <v>36.943938081893798</v>
      </c>
      <c r="P439" s="81">
        <v>31.596268737196848</v>
      </c>
      <c r="Q439" s="81">
        <v>2.5897939331959887</v>
      </c>
      <c r="R439" s="81">
        <v>0</v>
      </c>
      <c r="S439" s="81">
        <v>1.6909218959999999</v>
      </c>
      <c r="T439" s="82"/>
      <c r="U439" s="81">
        <v>11465758</v>
      </c>
      <c r="V439" s="81">
        <v>1661</v>
      </c>
      <c r="W439" s="81">
        <v>193</v>
      </c>
      <c r="X439" s="81">
        <v>10650</v>
      </c>
      <c r="Y439" s="81">
        <v>12716</v>
      </c>
      <c r="Z439" s="81">
        <v>21728</v>
      </c>
      <c r="AA439" s="81">
        <v>6503</v>
      </c>
      <c r="AB439" s="81">
        <v>36666</v>
      </c>
      <c r="AC439" s="81">
        <v>0</v>
      </c>
      <c r="AD439" s="81">
        <v>1.6909218960000001</v>
      </c>
      <c r="AE439" s="82"/>
      <c r="AF439" s="81">
        <v>128465685.60996</v>
      </c>
      <c r="AG439" s="81">
        <v>3648100.8820932382</v>
      </c>
      <c r="AH439" s="81">
        <v>1302422.1055190789</v>
      </c>
      <c r="AI439" s="81">
        <v>65737055.106094763</v>
      </c>
      <c r="AJ439" s="81">
        <v>62928526.274760216</v>
      </c>
      <c r="AK439" s="81">
        <v>0</v>
      </c>
      <c r="AL439" s="81">
        <v>0</v>
      </c>
      <c r="AM439" s="81">
        <v>5028825.3628731733</v>
      </c>
      <c r="AN439" s="81">
        <v>0</v>
      </c>
      <c r="AO439" s="81">
        <v>0</v>
      </c>
      <c r="AP439" s="82"/>
      <c r="AQ439" s="81">
        <v>76</v>
      </c>
      <c r="AR439" s="81">
        <v>1</v>
      </c>
      <c r="AS439" s="81">
        <v>0</v>
      </c>
      <c r="AT439" s="81">
        <v>0</v>
      </c>
      <c r="AU439" s="81">
        <v>0</v>
      </c>
      <c r="AV439" s="81">
        <v>0</v>
      </c>
      <c r="AW439" s="81" t="s">
        <v>564</v>
      </c>
      <c r="AX439" s="82"/>
      <c r="AY439" s="81">
        <v>289.89999999999998</v>
      </c>
      <c r="AZ439" s="81">
        <v>10</v>
      </c>
      <c r="BA439" s="81">
        <v>0</v>
      </c>
      <c r="BB439" s="81">
        <v>0</v>
      </c>
      <c r="BC439" s="81">
        <v>0</v>
      </c>
      <c r="BD439" s="81">
        <v>0</v>
      </c>
      <c r="BE439" s="81" t="s">
        <v>564</v>
      </c>
      <c r="BF439" s="82"/>
      <c r="BG439" s="81">
        <v>0</v>
      </c>
      <c r="BH439" s="81">
        <v>91.168999999999997</v>
      </c>
      <c r="BI439" s="81">
        <v>125.852</v>
      </c>
      <c r="BJ439" s="81">
        <v>0</v>
      </c>
      <c r="BK439" s="81">
        <v>0</v>
      </c>
      <c r="BL439" s="81">
        <v>0</v>
      </c>
      <c r="BM439" s="82"/>
      <c r="BN439" s="81">
        <v>0</v>
      </c>
      <c r="BO439" s="81">
        <v>1</v>
      </c>
      <c r="BP439" s="81">
        <v>8</v>
      </c>
      <c r="BQ439" s="81">
        <v>0</v>
      </c>
      <c r="BR439" s="81">
        <v>0</v>
      </c>
      <c r="BS439" s="81">
        <v>0</v>
      </c>
      <c r="BT439"/>
      <c r="BU439" s="80">
        <v>138.59</v>
      </c>
      <c r="BV439" s="80">
        <v>64.397000000000006</v>
      </c>
      <c r="BW439" s="80">
        <v>0</v>
      </c>
      <c r="BX439" s="80">
        <v>1.387</v>
      </c>
      <c r="BY439" s="80">
        <v>0</v>
      </c>
      <c r="BZ439" s="80">
        <v>0</v>
      </c>
      <c r="CA439" s="80">
        <v>8.0459999999999994</v>
      </c>
      <c r="CB439" s="80">
        <v>4.601</v>
      </c>
      <c r="CC439" s="80">
        <v>0</v>
      </c>
    </row>
    <row r="440" spans="1:81">
      <c r="A440" s="80" t="s">
        <v>2335</v>
      </c>
      <c r="B440" s="80">
        <v>320</v>
      </c>
      <c r="C440" s="80">
        <v>14</v>
      </c>
      <c r="D440" s="80">
        <v>19</v>
      </c>
      <c r="E440" s="80">
        <v>2017</v>
      </c>
      <c r="F440" s="80" t="s">
        <v>71</v>
      </c>
      <c r="G440" s="80" t="s">
        <v>2321</v>
      </c>
      <c r="H440" s="80" t="s">
        <v>2322</v>
      </c>
      <c r="I440" s="177"/>
      <c r="J440" s="81">
        <v>149.45447748241961</v>
      </c>
      <c r="K440" s="81">
        <v>5.7913196254265227</v>
      </c>
      <c r="L440" s="81">
        <v>7.449432602191</v>
      </c>
      <c r="M440" s="81">
        <v>45.177486281102269</v>
      </c>
      <c r="N440" s="81">
        <v>56.705437120090458</v>
      </c>
      <c r="O440" s="81">
        <v>36.548496867335047</v>
      </c>
      <c r="P440" s="81">
        <v>30.980914502125337</v>
      </c>
      <c r="Q440" s="81">
        <v>2.4719374456583552</v>
      </c>
      <c r="R440" s="81">
        <v>0</v>
      </c>
      <c r="S440" s="81">
        <v>4.1153605584000008</v>
      </c>
      <c r="T440" s="82"/>
      <c r="U440" s="81">
        <v>12301842</v>
      </c>
      <c r="V440" s="81">
        <v>1661</v>
      </c>
      <c r="W440" s="81">
        <v>193</v>
      </c>
      <c r="X440" s="81">
        <v>10650</v>
      </c>
      <c r="Y440" s="81">
        <v>12726</v>
      </c>
      <c r="Z440" s="81">
        <v>21852</v>
      </c>
      <c r="AA440" s="81">
        <v>6417</v>
      </c>
      <c r="AB440" s="81">
        <v>36192</v>
      </c>
      <c r="AC440" s="81">
        <v>0</v>
      </c>
      <c r="AD440" s="81">
        <v>4.1153605584000008</v>
      </c>
      <c r="AE440" s="82"/>
      <c r="AF440" s="81">
        <v>133519642.8478187</v>
      </c>
      <c r="AG440" s="81">
        <v>4153125.4400177328</v>
      </c>
      <c r="AH440" s="81">
        <v>1576994.912299935</v>
      </c>
      <c r="AI440" s="81">
        <v>67576293.732099742</v>
      </c>
      <c r="AJ440" s="81">
        <v>66609054.969772249</v>
      </c>
      <c r="AK440" s="81">
        <v>0</v>
      </c>
      <c r="AL440" s="81">
        <v>0</v>
      </c>
      <c r="AM440" s="81">
        <v>4971582.1996931303</v>
      </c>
      <c r="AN440" s="81">
        <v>0</v>
      </c>
      <c r="AO440" s="81">
        <v>0</v>
      </c>
      <c r="AP440" s="82"/>
      <c r="AQ440" s="81">
        <v>77</v>
      </c>
      <c r="AR440" s="81">
        <v>1</v>
      </c>
      <c r="AS440" s="81">
        <v>0</v>
      </c>
      <c r="AT440" s="81">
        <v>0</v>
      </c>
      <c r="AU440" s="81">
        <v>0</v>
      </c>
      <c r="AV440" s="81">
        <v>0</v>
      </c>
      <c r="AW440" s="81" t="s">
        <v>564</v>
      </c>
      <c r="AX440" s="82"/>
      <c r="AY440" s="81">
        <v>297.89999999999998</v>
      </c>
      <c r="AZ440" s="81">
        <v>10</v>
      </c>
      <c r="BA440" s="81">
        <v>0</v>
      </c>
      <c r="BB440" s="81">
        <v>0</v>
      </c>
      <c r="BC440" s="81">
        <v>0</v>
      </c>
      <c r="BD440" s="81">
        <v>0</v>
      </c>
      <c r="BE440" s="81" t="s">
        <v>564</v>
      </c>
      <c r="BF440" s="82"/>
      <c r="BG440" s="81">
        <v>0</v>
      </c>
      <c r="BH440" s="81">
        <v>90.664000000000001</v>
      </c>
      <c r="BI440" s="81">
        <v>141.154</v>
      </c>
      <c r="BJ440" s="81">
        <v>0</v>
      </c>
      <c r="BK440" s="81">
        <v>4.7089999999999996</v>
      </c>
      <c r="BL440" s="81">
        <v>0</v>
      </c>
      <c r="BM440" s="82"/>
      <c r="BN440" s="81">
        <v>0</v>
      </c>
      <c r="BO440" s="81">
        <v>1</v>
      </c>
      <c r="BP440" s="81">
        <v>8</v>
      </c>
      <c r="BQ440" s="81">
        <v>0</v>
      </c>
      <c r="BR440" s="81">
        <v>1</v>
      </c>
      <c r="BS440" s="81">
        <v>0</v>
      </c>
      <c r="BT440"/>
      <c r="BU440" s="80">
        <v>145.69399999999999</v>
      </c>
      <c r="BV440" s="80">
        <v>62.597999999999999</v>
      </c>
      <c r="BW440" s="80">
        <v>0</v>
      </c>
      <c r="BX440" s="80">
        <v>1.57</v>
      </c>
      <c r="BY440" s="80">
        <v>0</v>
      </c>
      <c r="BZ440" s="80">
        <v>0</v>
      </c>
      <c r="CA440" s="80">
        <v>14.596</v>
      </c>
      <c r="CB440" s="80">
        <v>12.069000000000001</v>
      </c>
      <c r="CC440" s="80">
        <v>0</v>
      </c>
    </row>
    <row r="441" spans="1:81">
      <c r="A441" s="80" t="s">
        <v>2336</v>
      </c>
      <c r="B441" s="80">
        <v>321</v>
      </c>
      <c r="C441" s="80">
        <v>15</v>
      </c>
      <c r="D441" s="80">
        <v>19</v>
      </c>
      <c r="E441" s="80">
        <v>2018</v>
      </c>
      <c r="F441" s="80" t="s">
        <v>93</v>
      </c>
      <c r="G441" s="80" t="s">
        <v>2321</v>
      </c>
      <c r="H441" s="80" t="s">
        <v>2322</v>
      </c>
      <c r="I441" s="177"/>
      <c r="J441" s="81">
        <v>155.63874052284459</v>
      </c>
      <c r="K441" s="81">
        <v>5.3030016092812282</v>
      </c>
      <c r="L441" s="81">
        <v>6.9409865347106425</v>
      </c>
      <c r="M441" s="81">
        <v>44.084381375619401</v>
      </c>
      <c r="N441" s="81">
        <v>53.242123683003136</v>
      </c>
      <c r="O441" s="81">
        <v>35.792903189890566</v>
      </c>
      <c r="P441" s="81">
        <v>30.352270819354487</v>
      </c>
      <c r="Q441" s="81">
        <v>2.2674673022079377</v>
      </c>
      <c r="R441" s="81">
        <v>0</v>
      </c>
      <c r="S441" s="81">
        <v>3.3441852776000003</v>
      </c>
      <c r="T441" s="82"/>
      <c r="U441" s="81">
        <v>12843676</v>
      </c>
      <c r="V441" s="81">
        <v>1661</v>
      </c>
      <c r="W441" s="81">
        <v>193</v>
      </c>
      <c r="X441" s="81">
        <v>10650</v>
      </c>
      <c r="Y441" s="81">
        <v>12754</v>
      </c>
      <c r="Z441" s="81">
        <v>21810</v>
      </c>
      <c r="AA441" s="81">
        <v>6350</v>
      </c>
      <c r="AB441" s="81">
        <v>35776</v>
      </c>
      <c r="AC441" s="81">
        <v>0</v>
      </c>
      <c r="AD441" s="81">
        <v>3.3441852775999998</v>
      </c>
      <c r="AE441" s="82"/>
      <c r="AF441" s="81">
        <v>138848921.70780131</v>
      </c>
      <c r="AG441" s="81">
        <v>3642020.7493911651</v>
      </c>
      <c r="AH441" s="81">
        <v>1491197.6802153341</v>
      </c>
      <c r="AI441" s="81">
        <v>63896866.562992319</v>
      </c>
      <c r="AJ441" s="81">
        <v>67964299.662893027</v>
      </c>
      <c r="AK441" s="81">
        <v>0</v>
      </c>
      <c r="AL441" s="81">
        <v>0</v>
      </c>
      <c r="AM441" s="81">
        <v>4924606.1368199503</v>
      </c>
      <c r="AN441" s="81">
        <v>0</v>
      </c>
      <c r="AO441" s="81">
        <v>0</v>
      </c>
      <c r="AP441" s="82"/>
      <c r="AQ441" s="81">
        <v>79</v>
      </c>
      <c r="AR441" s="81">
        <v>1</v>
      </c>
      <c r="AS441" s="81">
        <v>0</v>
      </c>
      <c r="AT441" s="81">
        <v>0</v>
      </c>
      <c r="AU441" s="81">
        <v>0</v>
      </c>
      <c r="AV441" s="81">
        <v>0</v>
      </c>
      <c r="AW441" s="81" t="s">
        <v>564</v>
      </c>
      <c r="AX441" s="82"/>
      <c r="AY441" s="81">
        <v>312</v>
      </c>
      <c r="AZ441" s="81">
        <v>10</v>
      </c>
      <c r="BA441" s="81">
        <v>0</v>
      </c>
      <c r="BB441" s="81">
        <v>0</v>
      </c>
      <c r="BC441" s="81">
        <v>0</v>
      </c>
      <c r="BD441" s="81">
        <v>0</v>
      </c>
      <c r="BE441" s="81" t="s">
        <v>564</v>
      </c>
      <c r="BF441" s="82"/>
      <c r="BG441" s="81">
        <v>0</v>
      </c>
      <c r="BH441" s="81">
        <v>84.024000000000001</v>
      </c>
      <c r="BI441" s="81">
        <v>131.57499999999999</v>
      </c>
      <c r="BJ441" s="81">
        <v>0</v>
      </c>
      <c r="BK441" s="81">
        <v>4.0170000000000003</v>
      </c>
      <c r="BL441" s="81">
        <v>0</v>
      </c>
      <c r="BM441" s="82"/>
      <c r="BN441" s="81">
        <v>0</v>
      </c>
      <c r="BO441" s="81">
        <v>1</v>
      </c>
      <c r="BP441" s="81">
        <v>8</v>
      </c>
      <c r="BQ441" s="81">
        <v>0</v>
      </c>
      <c r="BR441" s="81">
        <v>1</v>
      </c>
      <c r="BS441" s="81">
        <v>0</v>
      </c>
      <c r="BT441"/>
      <c r="BU441" s="80">
        <v>137.69200000000001</v>
      </c>
      <c r="BV441" s="80">
        <v>56.253999999999998</v>
      </c>
      <c r="BW441" s="80">
        <v>0</v>
      </c>
      <c r="BX441" s="80">
        <v>2.2989999999999999</v>
      </c>
      <c r="BY441" s="80">
        <v>0</v>
      </c>
      <c r="BZ441" s="80">
        <v>0</v>
      </c>
      <c r="CA441" s="80">
        <v>13.494</v>
      </c>
      <c r="CB441" s="80">
        <v>9.8770000000000007</v>
      </c>
      <c r="CC441" s="80">
        <v>0</v>
      </c>
    </row>
    <row r="442" spans="1:81">
      <c r="A442" s="80" t="s">
        <v>2337</v>
      </c>
      <c r="B442" s="80">
        <v>322</v>
      </c>
      <c r="C442" s="80">
        <v>16</v>
      </c>
      <c r="D442" s="80">
        <v>19</v>
      </c>
      <c r="E442" s="80">
        <v>2019</v>
      </c>
      <c r="F442" s="80" t="s">
        <v>73</v>
      </c>
      <c r="G442" s="80" t="s">
        <v>2321</v>
      </c>
      <c r="H442" s="80" t="s">
        <v>2322</v>
      </c>
      <c r="I442" s="177"/>
      <c r="J442" s="81">
        <v>132.15313082241443</v>
      </c>
      <c r="K442" s="81">
        <v>5.9733324394854383</v>
      </c>
      <c r="L442" s="81">
        <v>7.0062613030439245</v>
      </c>
      <c r="M442" s="81">
        <v>44.726042333651428</v>
      </c>
      <c r="N442" s="81">
        <v>51.198651130643654</v>
      </c>
      <c r="O442" s="81">
        <v>34.60324107138532</v>
      </c>
      <c r="P442" s="81">
        <v>28.741468724389158</v>
      </c>
      <c r="Q442" s="81">
        <v>2.1720259876320247</v>
      </c>
      <c r="R442" s="81">
        <v>0</v>
      </c>
      <c r="S442" s="81">
        <v>5.6101996499999993</v>
      </c>
      <c r="T442" s="82"/>
      <c r="U442" s="81">
        <v>11589037</v>
      </c>
      <c r="V442" s="81">
        <v>1661</v>
      </c>
      <c r="W442" s="81">
        <v>193</v>
      </c>
      <c r="X442" s="81">
        <v>10650</v>
      </c>
      <c r="Y442" s="81">
        <v>12731</v>
      </c>
      <c r="Z442" s="81">
        <v>21664</v>
      </c>
      <c r="AA442" s="81">
        <v>5968</v>
      </c>
      <c r="AB442" s="81">
        <v>35198</v>
      </c>
      <c r="AC442" s="81">
        <v>0</v>
      </c>
      <c r="AD442" s="81">
        <v>5.6101996499999993</v>
      </c>
      <c r="AE442" s="82"/>
      <c r="AF442" s="81">
        <v>115318234.83814161</v>
      </c>
      <c r="AG442" s="81">
        <v>3548965.6360094878</v>
      </c>
      <c r="AH442" s="81">
        <v>1577118.978726167</v>
      </c>
      <c r="AI442" s="81">
        <v>65988320.487865113</v>
      </c>
      <c r="AJ442" s="81">
        <v>62870343.279334798</v>
      </c>
      <c r="AK442" s="81">
        <v>0</v>
      </c>
      <c r="AL442" s="81">
        <v>0</v>
      </c>
      <c r="AM442" s="81">
        <v>4793702.6295978641</v>
      </c>
      <c r="AN442" s="81">
        <v>0</v>
      </c>
      <c r="AO442" s="81">
        <v>0</v>
      </c>
      <c r="AP442" s="82"/>
      <c r="AQ442" s="81">
        <v>85</v>
      </c>
      <c r="AR442" s="81">
        <v>1</v>
      </c>
      <c r="AS442" s="81">
        <v>0</v>
      </c>
      <c r="AT442" s="81">
        <v>0</v>
      </c>
      <c r="AU442" s="81">
        <v>0</v>
      </c>
      <c r="AV442" s="81">
        <v>0</v>
      </c>
      <c r="AW442" s="81" t="s">
        <v>564</v>
      </c>
      <c r="AX442" s="82"/>
      <c r="AY442" s="81">
        <v>338.1</v>
      </c>
      <c r="AZ442" s="81">
        <v>10</v>
      </c>
      <c r="BA442" s="81">
        <v>0</v>
      </c>
      <c r="BB442" s="81">
        <v>0</v>
      </c>
      <c r="BC442" s="81">
        <v>0</v>
      </c>
      <c r="BD442" s="81">
        <v>0</v>
      </c>
      <c r="BE442" s="81" t="s">
        <v>564</v>
      </c>
      <c r="BF442" s="82"/>
      <c r="BG442" s="81">
        <v>0</v>
      </c>
      <c r="BH442" s="81">
        <v>74.106999999999999</v>
      </c>
      <c r="BI442" s="81">
        <v>117.453</v>
      </c>
      <c r="BJ442" s="81">
        <v>0</v>
      </c>
      <c r="BK442" s="81">
        <v>4.0439999999999996</v>
      </c>
      <c r="BL442" s="81">
        <v>0</v>
      </c>
      <c r="BM442" s="82"/>
      <c r="BN442" s="81">
        <v>0</v>
      </c>
      <c r="BO442" s="81">
        <v>1</v>
      </c>
      <c r="BP442" s="81">
        <v>8</v>
      </c>
      <c r="BQ442" s="81">
        <v>0</v>
      </c>
      <c r="BR442" s="81">
        <v>1</v>
      </c>
      <c r="BS442" s="81">
        <v>0</v>
      </c>
      <c r="BT442"/>
      <c r="BU442" s="80">
        <v>128.44200000000001</v>
      </c>
      <c r="BV442" s="80">
        <v>49.106000000000002</v>
      </c>
      <c r="BW442" s="80">
        <v>0</v>
      </c>
      <c r="BX442" s="80">
        <v>0</v>
      </c>
      <c r="BY442" s="80">
        <v>0</v>
      </c>
      <c r="BZ442" s="80">
        <v>0</v>
      </c>
      <c r="CA442" s="80">
        <v>8.0869999999999997</v>
      </c>
      <c r="CB442" s="80">
        <v>9.9689999999999994</v>
      </c>
      <c r="CC442" s="80">
        <v>0</v>
      </c>
    </row>
    <row r="443" spans="1:81">
      <c r="A443" s="80" t="s">
        <v>2338</v>
      </c>
      <c r="B443" s="80">
        <v>323</v>
      </c>
      <c r="C443" s="80">
        <v>17</v>
      </c>
      <c r="D443" s="80">
        <v>19</v>
      </c>
      <c r="E443" s="80">
        <v>2020</v>
      </c>
      <c r="F443" s="80" t="s">
        <v>218</v>
      </c>
      <c r="G443" s="80" t="s">
        <v>2321</v>
      </c>
      <c r="H443" s="80" t="s">
        <v>2322</v>
      </c>
      <c r="I443" s="177"/>
      <c r="J443" s="81">
        <v>110.6507142344433</v>
      </c>
      <c r="K443" s="81">
        <v>5.5968771117484577</v>
      </c>
      <c r="L443" s="81">
        <v>9.1721931410796511</v>
      </c>
      <c r="M443" s="81">
        <v>35.318979846288798</v>
      </c>
      <c r="N443" s="81">
        <v>47.428214177517432</v>
      </c>
      <c r="O443" s="81">
        <v>30.31033842017349</v>
      </c>
      <c r="P443" s="81">
        <v>27.371218718315458</v>
      </c>
      <c r="Q443" s="81">
        <v>2.0380620074192257</v>
      </c>
      <c r="R443" s="81">
        <v>0</v>
      </c>
      <c r="S443" s="81">
        <v>2.7934852365</v>
      </c>
      <c r="T443" s="82"/>
      <c r="U443" s="81">
        <v>10263105</v>
      </c>
      <c r="V443" s="81">
        <v>1408</v>
      </c>
      <c r="W443" s="81">
        <v>267</v>
      </c>
      <c r="X443" s="81">
        <v>9513</v>
      </c>
      <c r="Y443" s="81">
        <v>12621</v>
      </c>
      <c r="Z443" s="81">
        <v>21659</v>
      </c>
      <c r="AA443" s="81">
        <v>6175</v>
      </c>
      <c r="AB443" s="81">
        <v>34565</v>
      </c>
      <c r="AC443" s="81">
        <v>0</v>
      </c>
      <c r="AD443" s="81">
        <v>2.7934852365</v>
      </c>
      <c r="AE443" s="82"/>
      <c r="AF443" s="81">
        <v>99140175.203151867</v>
      </c>
      <c r="AG443" s="81">
        <v>3178322.8370022578</v>
      </c>
      <c r="AH443" s="81">
        <v>2119471.5411031367</v>
      </c>
      <c r="AI443" s="81">
        <v>55333185.347215734</v>
      </c>
      <c r="AJ443" s="81">
        <v>59768728.144090004</v>
      </c>
      <c r="AK443" s="81"/>
      <c r="AL443" s="81"/>
      <c r="AM443" s="81">
        <v>4511116.5251596309</v>
      </c>
      <c r="AN443" s="81"/>
      <c r="AO443" s="81"/>
      <c r="AP443" s="82"/>
      <c r="AQ443" s="81">
        <v>94</v>
      </c>
      <c r="AR443" s="81">
        <v>1</v>
      </c>
      <c r="AS443" s="81">
        <v>0</v>
      </c>
      <c r="AT443" s="81">
        <v>0</v>
      </c>
      <c r="AU443" s="81">
        <v>0</v>
      </c>
      <c r="AV443" s="81">
        <v>0</v>
      </c>
      <c r="AW443" s="81">
        <v>0</v>
      </c>
      <c r="AX443" s="82"/>
      <c r="AY443" s="81">
        <v>384.9</v>
      </c>
      <c r="AZ443" s="81">
        <v>10</v>
      </c>
      <c r="BA443" s="81">
        <v>0</v>
      </c>
      <c r="BB443" s="81">
        <v>0</v>
      </c>
      <c r="BC443" s="81">
        <v>0</v>
      </c>
      <c r="BD443" s="81">
        <v>0</v>
      </c>
      <c r="BE443" s="81">
        <v>0</v>
      </c>
      <c r="BF443" s="82"/>
      <c r="BG443" s="81">
        <v>0</v>
      </c>
      <c r="BH443" s="81">
        <v>70.911000000000001</v>
      </c>
      <c r="BI443" s="81">
        <v>91.91</v>
      </c>
      <c r="BJ443" s="81">
        <v>0</v>
      </c>
      <c r="BK443" s="81">
        <v>4.4779999999999998</v>
      </c>
      <c r="BL443" s="81">
        <v>0</v>
      </c>
      <c r="BM443" s="82"/>
      <c r="BN443" s="81">
        <v>0</v>
      </c>
      <c r="BO443" s="81">
        <v>1</v>
      </c>
      <c r="BP443" s="81">
        <v>8</v>
      </c>
      <c r="BQ443" s="81">
        <v>0</v>
      </c>
      <c r="BR443" s="81">
        <v>1</v>
      </c>
      <c r="BS443" s="81">
        <v>0</v>
      </c>
      <c r="BT443"/>
      <c r="BU443" s="80">
        <v>120.11499999999999</v>
      </c>
      <c r="BV443" s="80">
        <v>43.165999999999997</v>
      </c>
      <c r="BW443" s="80">
        <v>0</v>
      </c>
      <c r="BX443" s="80">
        <v>4.0179999999999998</v>
      </c>
      <c r="BY443" s="80">
        <v>0</v>
      </c>
      <c r="BZ443" s="80">
        <v>0</v>
      </c>
      <c r="CA443" s="80">
        <v>0</v>
      </c>
      <c r="CB443" s="80">
        <v>0</v>
      </c>
      <c r="CC443" s="80">
        <v>0</v>
      </c>
    </row>
    <row r="444" spans="1:81">
      <c r="A444" s="80" t="s">
        <v>2339</v>
      </c>
      <c r="B444" s="80">
        <v>323</v>
      </c>
      <c r="C444" s="80">
        <v>18</v>
      </c>
      <c r="D444" s="80">
        <v>19</v>
      </c>
      <c r="E444" s="80">
        <v>2021</v>
      </c>
      <c r="F444" s="80" t="s">
        <v>75</v>
      </c>
      <c r="G444" s="174" t="s">
        <v>2321</v>
      </c>
      <c r="H444" s="80" t="s">
        <v>2322</v>
      </c>
      <c r="I444" s="177"/>
      <c r="J444" s="81">
        <v>119.34696951962384</v>
      </c>
      <c r="K444" s="81">
        <v>4.5916898759430129</v>
      </c>
      <c r="L444" s="81">
        <v>6.6809579607050438</v>
      </c>
      <c r="M444" s="81">
        <v>39.247510244922225</v>
      </c>
      <c r="N444" s="81">
        <v>42.136328574225494</v>
      </c>
      <c r="O444" s="81">
        <v>29.231284540546088</v>
      </c>
      <c r="P444" s="81">
        <v>27.91263763024476</v>
      </c>
      <c r="Q444" s="81">
        <v>2.0325060033783737</v>
      </c>
      <c r="R444" s="81">
        <v>0</v>
      </c>
      <c r="S444" s="81">
        <v>2.7722260990600001</v>
      </c>
      <c r="T444" s="82"/>
      <c r="U444" s="81">
        <v>11501089</v>
      </c>
      <c r="V444" s="81">
        <v>1408</v>
      </c>
      <c r="W444" s="81">
        <v>267</v>
      </c>
      <c r="X444" s="81">
        <v>9513</v>
      </c>
      <c r="Y444" s="81">
        <v>12704</v>
      </c>
      <c r="Z444" s="81">
        <v>21508</v>
      </c>
      <c r="AA444" s="81">
        <v>6141</v>
      </c>
      <c r="AB444" s="81">
        <v>34062</v>
      </c>
      <c r="AC444" s="81">
        <v>0</v>
      </c>
      <c r="AD444" s="81">
        <v>2.7722260990600001</v>
      </c>
      <c r="AE444" s="82"/>
      <c r="AF444" s="81">
        <v>103474134.16118819</v>
      </c>
      <c r="AG444" s="81">
        <v>3179587.9499564068</v>
      </c>
      <c r="AH444" s="81">
        <v>1445458.1413566305</v>
      </c>
      <c r="AI444" s="81">
        <v>60642806.567352138</v>
      </c>
      <c r="AJ444" s="81">
        <v>49611035.942945145</v>
      </c>
      <c r="AK444" s="81">
        <v>0</v>
      </c>
      <c r="AL444" s="81">
        <v>0</v>
      </c>
      <c r="AM444" s="81">
        <v>4471110.5465093832</v>
      </c>
      <c r="AN444" s="81">
        <v>0</v>
      </c>
      <c r="AO444" s="81">
        <v>0</v>
      </c>
      <c r="AP444" s="82"/>
      <c r="AQ444" s="81">
        <v>96</v>
      </c>
      <c r="AR444" s="81">
        <v>1</v>
      </c>
      <c r="AS444" s="81">
        <v>0</v>
      </c>
      <c r="AT444" s="81">
        <v>0</v>
      </c>
      <c r="AU444" s="81">
        <v>0</v>
      </c>
      <c r="AV444" s="81">
        <v>0</v>
      </c>
      <c r="AW444" s="81"/>
      <c r="AX444" s="82"/>
      <c r="AY444" s="81">
        <v>398.30000000000013</v>
      </c>
      <c r="AZ444" s="81">
        <v>10</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2340</v>
      </c>
      <c r="B445" s="80">
        <v>323</v>
      </c>
      <c r="C445" s="80">
        <v>19</v>
      </c>
      <c r="D445" s="80">
        <v>19</v>
      </c>
      <c r="E445" s="80">
        <v>2022</v>
      </c>
      <c r="F445" s="80" t="s">
        <v>568</v>
      </c>
      <c r="G445" s="174" t="s">
        <v>2321</v>
      </c>
      <c r="H445" s="80" t="s">
        <v>2322</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101</v>
      </c>
      <c r="AR445" s="81">
        <v>1</v>
      </c>
      <c r="AS445" s="81">
        <v>0</v>
      </c>
      <c r="AT445" s="81">
        <v>0</v>
      </c>
      <c r="AU445" s="81">
        <v>0</v>
      </c>
      <c r="AV445" s="81">
        <v>0</v>
      </c>
      <c r="AW445" s="81"/>
      <c r="AX445" s="82"/>
      <c r="AY445" s="81">
        <v>416.10000000000014</v>
      </c>
      <c r="AZ445" s="81">
        <v>10</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2341</v>
      </c>
      <c r="B446" s="80">
        <v>103</v>
      </c>
      <c r="C446" s="80">
        <v>1</v>
      </c>
      <c r="D446" s="80">
        <v>7</v>
      </c>
      <c r="E446" s="80">
        <v>1990</v>
      </c>
      <c r="F446" s="80" t="s">
        <v>562</v>
      </c>
      <c r="G446" s="80" t="s">
        <v>2342</v>
      </c>
      <c r="H446" s="80" t="s">
        <v>2343</v>
      </c>
      <c r="I446" s="177"/>
      <c r="J446" s="81">
        <v>57.365332968639407</v>
      </c>
      <c r="K446" s="81">
        <v>3.7203412797011879</v>
      </c>
      <c r="L446" s="81">
        <v>1.6103429825852242</v>
      </c>
      <c r="M446" s="81">
        <v>16.181805278767424</v>
      </c>
      <c r="N446" s="81">
        <v>22.153248693612962</v>
      </c>
      <c r="O446" s="81">
        <v>20.726374011989368</v>
      </c>
      <c r="P446" s="81">
        <v>26.238504634893342</v>
      </c>
      <c r="Q446" s="81">
        <v>1.7548005361855807</v>
      </c>
      <c r="R446" s="81">
        <v>0</v>
      </c>
      <c r="S446" s="81">
        <v>1.6230939910863618</v>
      </c>
      <c r="T446" s="82"/>
      <c r="U446" s="81">
        <v>4626286</v>
      </c>
      <c r="V446" s="81">
        <v>1094</v>
      </c>
      <c r="W446" s="81">
        <v>21</v>
      </c>
      <c r="X446" s="81">
        <v>6348</v>
      </c>
      <c r="Y446" s="81">
        <v>8004</v>
      </c>
      <c r="Z446" s="81">
        <v>8525</v>
      </c>
      <c r="AA446" s="81">
        <v>6371</v>
      </c>
      <c r="AB446" s="81">
        <v>28492</v>
      </c>
      <c r="AC446" s="81">
        <v>0</v>
      </c>
      <c r="AD446" s="81">
        <v>1.6230939910863618</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2344</v>
      </c>
      <c r="B447" s="80">
        <v>104</v>
      </c>
      <c r="C447" s="80">
        <v>2</v>
      </c>
      <c r="D447" s="80">
        <v>7</v>
      </c>
      <c r="E447" s="80">
        <v>2005</v>
      </c>
      <c r="F447" s="80" t="s">
        <v>565</v>
      </c>
      <c r="G447" s="80" t="s">
        <v>2342</v>
      </c>
      <c r="H447" s="80" t="s">
        <v>2343</v>
      </c>
      <c r="I447" s="177"/>
      <c r="J447" s="81">
        <v>58.415473925833595</v>
      </c>
      <c r="K447" s="81">
        <v>2.8086119102991414</v>
      </c>
      <c r="L447" s="81">
        <v>3.3365505953173491</v>
      </c>
      <c r="M447" s="81">
        <v>37.266097018650548</v>
      </c>
      <c r="N447" s="81">
        <v>35.207881571349859</v>
      </c>
      <c r="O447" s="81">
        <v>36.813549690666193</v>
      </c>
      <c r="P447" s="81">
        <v>34.788294148580739</v>
      </c>
      <c r="Q447" s="81">
        <v>1.9491373389307203</v>
      </c>
      <c r="R447" s="81">
        <v>0</v>
      </c>
      <c r="S447" s="81">
        <v>3.2441053583453021</v>
      </c>
      <c r="T447" s="82"/>
      <c r="U447" s="81">
        <v>5384466</v>
      </c>
      <c r="V447" s="81">
        <v>1130</v>
      </c>
      <c r="W447" s="81">
        <v>44</v>
      </c>
      <c r="X447" s="81">
        <v>8257</v>
      </c>
      <c r="Y447" s="81">
        <v>11609</v>
      </c>
      <c r="Z447" s="81">
        <v>17522</v>
      </c>
      <c r="AA447" s="81">
        <v>6918</v>
      </c>
      <c r="AB447" s="81">
        <v>33084</v>
      </c>
      <c r="AC447" s="81">
        <v>0</v>
      </c>
      <c r="AD447" s="81">
        <v>3.2441053583453021</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2345</v>
      </c>
      <c r="B448" s="80">
        <v>105</v>
      </c>
      <c r="C448" s="80">
        <v>3</v>
      </c>
      <c r="D448" s="80">
        <v>7</v>
      </c>
      <c r="E448" s="80">
        <v>2006</v>
      </c>
      <c r="F448" s="80" t="s">
        <v>566</v>
      </c>
      <c r="G448" s="80" t="s">
        <v>2342</v>
      </c>
      <c r="H448" s="80" t="s">
        <v>2343</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2346</v>
      </c>
      <c r="B449" s="80">
        <v>106</v>
      </c>
      <c r="C449" s="80">
        <v>4</v>
      </c>
      <c r="D449" s="80">
        <v>7</v>
      </c>
      <c r="E449" s="80">
        <v>2007</v>
      </c>
      <c r="F449" s="80" t="s">
        <v>567</v>
      </c>
      <c r="G449" s="80" t="s">
        <v>2342</v>
      </c>
      <c r="H449" s="80" t="s">
        <v>2343</v>
      </c>
      <c r="I449" s="177"/>
      <c r="J449" s="81">
        <v>51.816081293590273</v>
      </c>
      <c r="K449" s="81">
        <v>2.6645167112154211</v>
      </c>
      <c r="L449" s="81">
        <v>3.9585433513890003</v>
      </c>
      <c r="M449" s="81">
        <v>43.815133862197847</v>
      </c>
      <c r="N449" s="81">
        <v>36.577331665201619</v>
      </c>
      <c r="O449" s="81">
        <v>36.762976103350383</v>
      </c>
      <c r="P449" s="81">
        <v>34.642505568070732</v>
      </c>
      <c r="Q449" s="81">
        <v>2.0668691424003653</v>
      </c>
      <c r="R449" s="81">
        <v>0</v>
      </c>
      <c r="S449" s="81">
        <v>3.0532649202052657</v>
      </c>
      <c r="T449" s="82"/>
      <c r="U449" s="81">
        <v>5433288</v>
      </c>
      <c r="V449" s="81">
        <v>1093</v>
      </c>
      <c r="W449" s="81">
        <v>51</v>
      </c>
      <c r="X449" s="81">
        <v>11185</v>
      </c>
      <c r="Y449" s="81">
        <v>12010</v>
      </c>
      <c r="Z449" s="81">
        <v>18190</v>
      </c>
      <c r="AA449" s="81">
        <v>6784</v>
      </c>
      <c r="AB449" s="81">
        <v>33227</v>
      </c>
      <c r="AC449" s="81">
        <v>0</v>
      </c>
      <c r="AD449" s="81">
        <v>3.0532649202052657</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2347</v>
      </c>
      <c r="B450" s="80">
        <v>107</v>
      </c>
      <c r="C450" s="80">
        <v>5</v>
      </c>
      <c r="D450" s="80">
        <v>7</v>
      </c>
      <c r="E450" s="80">
        <v>2008</v>
      </c>
      <c r="F450" s="80" t="s">
        <v>84</v>
      </c>
      <c r="G450" s="80" t="s">
        <v>2342</v>
      </c>
      <c r="H450" s="80" t="s">
        <v>2343</v>
      </c>
      <c r="I450" s="177"/>
      <c r="J450" s="81">
        <v>51.626761922223878</v>
      </c>
      <c r="K450" s="81">
        <v>1.9734427653417745</v>
      </c>
      <c r="L450" s="81">
        <v>3.5473229175934997</v>
      </c>
      <c r="M450" s="81">
        <v>45.637670305055885</v>
      </c>
      <c r="N450" s="81">
        <v>32.961175133043696</v>
      </c>
      <c r="O450" s="81">
        <v>35.578893043666596</v>
      </c>
      <c r="P450" s="81">
        <v>33.929735308066931</v>
      </c>
      <c r="Q450" s="81">
        <v>2.0340670622644996</v>
      </c>
      <c r="R450" s="81">
        <v>0</v>
      </c>
      <c r="S450" s="81">
        <v>3.150966606602021</v>
      </c>
      <c r="T450" s="82"/>
      <c r="U450" s="81">
        <v>5582326</v>
      </c>
      <c r="V450" s="81">
        <v>1093</v>
      </c>
      <c r="W450" s="81">
        <v>51</v>
      </c>
      <c r="X450" s="81">
        <v>11185</v>
      </c>
      <c r="Y450" s="81">
        <v>12140</v>
      </c>
      <c r="Z450" s="81">
        <v>18222</v>
      </c>
      <c r="AA450" s="81">
        <v>6652</v>
      </c>
      <c r="AB450" s="81">
        <v>33237</v>
      </c>
      <c r="AC450" s="81">
        <v>0</v>
      </c>
      <c r="AD450" s="81">
        <v>3.150966606602021</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2348</v>
      </c>
      <c r="B451" s="80">
        <v>108</v>
      </c>
      <c r="C451" s="80">
        <v>6</v>
      </c>
      <c r="D451" s="80">
        <v>7</v>
      </c>
      <c r="E451" s="80">
        <v>2009</v>
      </c>
      <c r="F451" s="80" t="s">
        <v>85</v>
      </c>
      <c r="G451" s="80" t="s">
        <v>2342</v>
      </c>
      <c r="H451" s="80" t="s">
        <v>2343</v>
      </c>
      <c r="I451" s="177"/>
      <c r="J451" s="81">
        <v>53.49035488869086</v>
      </c>
      <c r="K451" s="81">
        <v>2.091340485330023</v>
      </c>
      <c r="L451" s="81">
        <v>5.0306429950211475</v>
      </c>
      <c r="M451" s="81">
        <v>43.624866832811286</v>
      </c>
      <c r="N451" s="81">
        <v>32.114508507314042</v>
      </c>
      <c r="O451" s="81">
        <v>36.991288865496628</v>
      </c>
      <c r="P451" s="81">
        <v>32.319811993855218</v>
      </c>
      <c r="Q451" s="81">
        <v>1.9436625767091957</v>
      </c>
      <c r="R451" s="81">
        <v>0</v>
      </c>
      <c r="S451" s="81">
        <v>2.5931777080103986</v>
      </c>
      <c r="T451" s="82"/>
      <c r="U451" s="81">
        <v>5227056</v>
      </c>
      <c r="V451" s="81">
        <v>1104</v>
      </c>
      <c r="W451" s="81">
        <v>104</v>
      </c>
      <c r="X451" s="81">
        <v>11407</v>
      </c>
      <c r="Y451" s="81">
        <v>12286</v>
      </c>
      <c r="Z451" s="81">
        <v>18700</v>
      </c>
      <c r="AA451" s="81">
        <v>6505</v>
      </c>
      <c r="AB451" s="81">
        <v>33340</v>
      </c>
      <c r="AC451" s="81">
        <v>0</v>
      </c>
      <c r="AD451" s="81">
        <v>2.5931777080103986</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8.52</v>
      </c>
      <c r="BJ451" s="81">
        <v>0</v>
      </c>
      <c r="BK451" s="81">
        <v>0</v>
      </c>
      <c r="BL451" s="81">
        <v>0</v>
      </c>
      <c r="BM451" s="82"/>
      <c r="BN451" s="81">
        <v>0</v>
      </c>
      <c r="BO451" s="81">
        <v>0</v>
      </c>
      <c r="BP451" s="81">
        <v>2</v>
      </c>
      <c r="BQ451" s="81">
        <v>0</v>
      </c>
      <c r="BR451" s="81">
        <v>0</v>
      </c>
      <c r="BS451" s="81">
        <v>0</v>
      </c>
      <c r="BT451"/>
      <c r="BU451" s="80"/>
      <c r="BV451" s="80"/>
      <c r="BW451" s="80"/>
      <c r="BX451" s="80"/>
      <c r="BY451" s="80"/>
      <c r="BZ451" s="80"/>
      <c r="CA451" s="80"/>
      <c r="CB451" s="80"/>
      <c r="CC451" s="80"/>
    </row>
    <row r="452" spans="1:81">
      <c r="A452" s="80" t="s">
        <v>2349</v>
      </c>
      <c r="B452" s="80">
        <v>109</v>
      </c>
      <c r="C452" s="80">
        <v>7</v>
      </c>
      <c r="D452" s="80">
        <v>7</v>
      </c>
      <c r="E452" s="80">
        <v>2010</v>
      </c>
      <c r="F452" s="80" t="s">
        <v>86</v>
      </c>
      <c r="G452" s="80" t="s">
        <v>2342</v>
      </c>
      <c r="H452" s="80" t="s">
        <v>2343</v>
      </c>
      <c r="I452" s="177"/>
      <c r="J452" s="81">
        <v>55.210819546290239</v>
      </c>
      <c r="K452" s="81">
        <v>2.2532180581590255</v>
      </c>
      <c r="L452" s="81">
        <v>4.8443399225393131</v>
      </c>
      <c r="M452" s="81">
        <v>46.082355012313236</v>
      </c>
      <c r="N452" s="81">
        <v>39.463430053449628</v>
      </c>
      <c r="O452" s="81">
        <v>37.72199218546335</v>
      </c>
      <c r="P452" s="81">
        <v>32.643154774729524</v>
      </c>
      <c r="Q452" s="81">
        <v>2.0380001411261084</v>
      </c>
      <c r="R452" s="81">
        <v>0</v>
      </c>
      <c r="S452" s="81">
        <v>2.3945719548530433</v>
      </c>
      <c r="T452" s="82"/>
      <c r="U452" s="81">
        <v>5359552</v>
      </c>
      <c r="V452" s="81">
        <v>1104</v>
      </c>
      <c r="W452" s="81">
        <v>104</v>
      </c>
      <c r="X452" s="81">
        <v>11407</v>
      </c>
      <c r="Y452" s="81">
        <v>12470</v>
      </c>
      <c r="Z452" s="81">
        <v>19158</v>
      </c>
      <c r="AA452" s="81">
        <v>6406</v>
      </c>
      <c r="AB452" s="81">
        <v>33497</v>
      </c>
      <c r="AC452" s="81">
        <v>0</v>
      </c>
      <c r="AD452" s="81">
        <v>2.3945719548530433</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8.8140000000000001</v>
      </c>
      <c r="BJ452" s="81">
        <v>0</v>
      </c>
      <c r="BK452" s="81">
        <v>0</v>
      </c>
      <c r="BL452" s="81">
        <v>0</v>
      </c>
      <c r="BM452" s="82"/>
      <c r="BN452" s="81">
        <v>0</v>
      </c>
      <c r="BO452" s="81">
        <v>0</v>
      </c>
      <c r="BP452" s="81">
        <v>2</v>
      </c>
      <c r="BQ452" s="81">
        <v>0</v>
      </c>
      <c r="BR452" s="81">
        <v>0</v>
      </c>
      <c r="BS452" s="81">
        <v>0</v>
      </c>
      <c r="BT452"/>
      <c r="BU452" s="80">
        <v>8.8140000000000001</v>
      </c>
      <c r="BV452" s="80">
        <v>0</v>
      </c>
      <c r="BW452" s="80">
        <v>0</v>
      </c>
      <c r="BX452" s="80">
        <v>0</v>
      </c>
      <c r="BY452" s="80">
        <v>0</v>
      </c>
      <c r="BZ452" s="80">
        <v>0</v>
      </c>
      <c r="CA452" s="80">
        <v>0</v>
      </c>
      <c r="CB452" s="80">
        <v>0</v>
      </c>
      <c r="CC452" s="80">
        <v>0</v>
      </c>
    </row>
    <row r="453" spans="1:81">
      <c r="A453" s="80" t="s">
        <v>2350</v>
      </c>
      <c r="B453" s="80">
        <v>110</v>
      </c>
      <c r="C453" s="80">
        <v>8</v>
      </c>
      <c r="D453" s="80">
        <v>7</v>
      </c>
      <c r="E453" s="80">
        <v>2011</v>
      </c>
      <c r="F453" s="80" t="s">
        <v>87</v>
      </c>
      <c r="G453" s="80" t="s">
        <v>2342</v>
      </c>
      <c r="H453" s="80" t="s">
        <v>2343</v>
      </c>
      <c r="I453" s="177"/>
      <c r="J453" s="81">
        <v>59.365437686323709</v>
      </c>
      <c r="K453" s="81">
        <v>2.9769514018106609</v>
      </c>
      <c r="L453" s="81">
        <v>4.2903604654994849</v>
      </c>
      <c r="M453" s="81">
        <v>52.920862464655166</v>
      </c>
      <c r="N453" s="81">
        <v>49.109671717438211</v>
      </c>
      <c r="O453" s="81">
        <v>37.661851118228299</v>
      </c>
      <c r="P453" s="81">
        <v>31.427653477562242</v>
      </c>
      <c r="Q453" s="81">
        <v>2.3575001616983275</v>
      </c>
      <c r="R453" s="81">
        <v>0</v>
      </c>
      <c r="S453" s="81">
        <v>2.7572850636866701</v>
      </c>
      <c r="T453" s="82"/>
      <c r="U453" s="81">
        <v>4971070</v>
      </c>
      <c r="V453" s="81">
        <v>1104</v>
      </c>
      <c r="W453" s="81">
        <v>104</v>
      </c>
      <c r="X453" s="81">
        <v>11407</v>
      </c>
      <c r="Y453" s="81">
        <v>12626</v>
      </c>
      <c r="Z453" s="81">
        <v>19543</v>
      </c>
      <c r="AA453" s="81">
        <v>6351</v>
      </c>
      <c r="AB453" s="81">
        <v>33593</v>
      </c>
      <c r="AC453" s="81">
        <v>0</v>
      </c>
      <c r="AD453" s="81">
        <v>2.7572850636866701</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8.8320000000000007</v>
      </c>
      <c r="BJ453" s="81">
        <v>0</v>
      </c>
      <c r="BK453" s="81">
        <v>0</v>
      </c>
      <c r="BL453" s="81">
        <v>0</v>
      </c>
      <c r="BM453" s="82"/>
      <c r="BN453" s="81">
        <v>0</v>
      </c>
      <c r="BO453" s="81">
        <v>0</v>
      </c>
      <c r="BP453" s="81">
        <v>2</v>
      </c>
      <c r="BQ453" s="81">
        <v>0</v>
      </c>
      <c r="BR453" s="81">
        <v>0</v>
      </c>
      <c r="BS453" s="81">
        <v>0</v>
      </c>
      <c r="BT453"/>
      <c r="BU453" s="80">
        <v>8.8320000000000007</v>
      </c>
      <c r="BV453" s="80">
        <v>0</v>
      </c>
      <c r="BW453" s="80">
        <v>0</v>
      </c>
      <c r="BX453" s="80">
        <v>0</v>
      </c>
      <c r="BY453" s="80">
        <v>0</v>
      </c>
      <c r="BZ453" s="80">
        <v>0</v>
      </c>
      <c r="CA453" s="80">
        <v>0</v>
      </c>
      <c r="CB453" s="80">
        <v>0</v>
      </c>
      <c r="CC453" s="80">
        <v>0</v>
      </c>
    </row>
    <row r="454" spans="1:81">
      <c r="A454" s="80" t="s">
        <v>2351</v>
      </c>
      <c r="B454" s="80">
        <v>111</v>
      </c>
      <c r="C454" s="80">
        <v>9</v>
      </c>
      <c r="D454" s="80">
        <v>7</v>
      </c>
      <c r="E454" s="80">
        <v>2012</v>
      </c>
      <c r="F454" s="80" t="s">
        <v>88</v>
      </c>
      <c r="G454" s="80" t="s">
        <v>2342</v>
      </c>
      <c r="H454" s="80" t="s">
        <v>2343</v>
      </c>
      <c r="I454" s="177"/>
      <c r="J454" s="81">
        <v>76.73062015472189</v>
      </c>
      <c r="K454" s="81">
        <v>2.8781349861731162</v>
      </c>
      <c r="L454" s="81">
        <v>4.2484426652798479</v>
      </c>
      <c r="M454" s="81">
        <v>59.661501140678951</v>
      </c>
      <c r="N454" s="81">
        <v>53.404022380959653</v>
      </c>
      <c r="O454" s="81">
        <v>37.906568158454355</v>
      </c>
      <c r="P454" s="81">
        <v>31.830412591169058</v>
      </c>
      <c r="Q454" s="81">
        <v>2.5648749418294945</v>
      </c>
      <c r="R454" s="81">
        <v>0</v>
      </c>
      <c r="S454" s="81">
        <v>3.0112704821708887</v>
      </c>
      <c r="T454" s="82"/>
      <c r="U454" s="81">
        <v>5752666</v>
      </c>
      <c r="V454" s="81">
        <v>1104</v>
      </c>
      <c r="W454" s="81">
        <v>104</v>
      </c>
      <c r="X454" s="81">
        <v>11407</v>
      </c>
      <c r="Y454" s="81">
        <v>12827</v>
      </c>
      <c r="Z454" s="81">
        <v>19826</v>
      </c>
      <c r="AA454" s="81">
        <v>6396</v>
      </c>
      <c r="AB454" s="81">
        <v>33639</v>
      </c>
      <c r="AC454" s="81">
        <v>0</v>
      </c>
      <c r="AD454" s="81">
        <v>3.0112704821708887</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11.536</v>
      </c>
      <c r="BJ454" s="81">
        <v>0</v>
      </c>
      <c r="BK454" s="81">
        <v>0</v>
      </c>
      <c r="BL454" s="81">
        <v>0</v>
      </c>
      <c r="BM454" s="82"/>
      <c r="BN454" s="81">
        <v>0</v>
      </c>
      <c r="BO454" s="81">
        <v>0</v>
      </c>
      <c r="BP454" s="81">
        <v>2</v>
      </c>
      <c r="BQ454" s="81">
        <v>0</v>
      </c>
      <c r="BR454" s="81">
        <v>0</v>
      </c>
      <c r="BS454" s="81">
        <v>0</v>
      </c>
      <c r="BT454"/>
      <c r="BU454" s="80">
        <v>11.536</v>
      </c>
      <c r="BV454" s="80">
        <v>0</v>
      </c>
      <c r="BW454" s="80">
        <v>0</v>
      </c>
      <c r="BX454" s="80">
        <v>0</v>
      </c>
      <c r="BY454" s="80">
        <v>0</v>
      </c>
      <c r="BZ454" s="80">
        <v>0</v>
      </c>
      <c r="CA454" s="80">
        <v>0</v>
      </c>
      <c r="CB454" s="80">
        <v>0</v>
      </c>
      <c r="CC454" s="80">
        <v>0</v>
      </c>
    </row>
    <row r="455" spans="1:81">
      <c r="A455" s="80" t="s">
        <v>2352</v>
      </c>
      <c r="B455" s="80">
        <v>112</v>
      </c>
      <c r="C455" s="80">
        <v>10</v>
      </c>
      <c r="D455" s="80">
        <v>7</v>
      </c>
      <c r="E455" s="80">
        <v>2013</v>
      </c>
      <c r="F455" s="80" t="s">
        <v>89</v>
      </c>
      <c r="G455" s="80" t="s">
        <v>2342</v>
      </c>
      <c r="H455" s="80" t="s">
        <v>2343</v>
      </c>
      <c r="I455" s="177"/>
      <c r="J455" s="81">
        <v>82.563016632326182</v>
      </c>
      <c r="K455" s="81">
        <v>2.482180792037266</v>
      </c>
      <c r="L455" s="81">
        <v>4.0000529916660961</v>
      </c>
      <c r="M455" s="81">
        <v>58.520981027528521</v>
      </c>
      <c r="N455" s="81">
        <v>59.246320990442186</v>
      </c>
      <c r="O455" s="81">
        <v>37.135678978753575</v>
      </c>
      <c r="P455" s="81">
        <v>31.975322980666757</v>
      </c>
      <c r="Q455" s="81">
        <v>2.6226077785321023</v>
      </c>
      <c r="R455" s="81">
        <v>0</v>
      </c>
      <c r="S455" s="81">
        <v>2.7297235798685326</v>
      </c>
      <c r="T455" s="82"/>
      <c r="U455" s="81">
        <v>5822840</v>
      </c>
      <c r="V455" s="81">
        <v>1104</v>
      </c>
      <c r="W455" s="81">
        <v>104</v>
      </c>
      <c r="X455" s="81">
        <v>11407</v>
      </c>
      <c r="Y455" s="81">
        <v>12989</v>
      </c>
      <c r="Z455" s="81">
        <v>20290</v>
      </c>
      <c r="AA455" s="81">
        <v>6401</v>
      </c>
      <c r="AB455" s="81">
        <v>33903</v>
      </c>
      <c r="AC455" s="81">
        <v>0</v>
      </c>
      <c r="AD455" s="81">
        <v>2.7297235798685326</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13.76</v>
      </c>
      <c r="BJ455" s="81">
        <v>0</v>
      </c>
      <c r="BK455" s="81">
        <v>0</v>
      </c>
      <c r="BL455" s="81">
        <v>0</v>
      </c>
      <c r="BM455" s="82"/>
      <c r="BN455" s="81">
        <v>0</v>
      </c>
      <c r="BO455" s="81">
        <v>0</v>
      </c>
      <c r="BP455" s="81">
        <v>2</v>
      </c>
      <c r="BQ455" s="81">
        <v>0</v>
      </c>
      <c r="BR455" s="81">
        <v>0</v>
      </c>
      <c r="BS455" s="81">
        <v>0</v>
      </c>
      <c r="BT455"/>
      <c r="BU455" s="80">
        <v>13.76</v>
      </c>
      <c r="BV455" s="80">
        <v>0</v>
      </c>
      <c r="BW455" s="80">
        <v>0</v>
      </c>
      <c r="BX455" s="80">
        <v>0</v>
      </c>
      <c r="BY455" s="80">
        <v>0</v>
      </c>
      <c r="BZ455" s="80">
        <v>0</v>
      </c>
      <c r="CA455" s="80">
        <v>0</v>
      </c>
      <c r="CB455" s="80">
        <v>0</v>
      </c>
      <c r="CC455" s="80">
        <v>0</v>
      </c>
    </row>
    <row r="456" spans="1:81">
      <c r="A456" s="80" t="s">
        <v>2353</v>
      </c>
      <c r="B456" s="80">
        <v>113</v>
      </c>
      <c r="C456" s="80">
        <v>11</v>
      </c>
      <c r="D456" s="80">
        <v>7</v>
      </c>
      <c r="E456" s="80">
        <v>2014</v>
      </c>
      <c r="F456" s="80" t="s">
        <v>90</v>
      </c>
      <c r="G456" s="80" t="s">
        <v>2342</v>
      </c>
      <c r="H456" s="80" t="s">
        <v>2343</v>
      </c>
      <c r="I456" s="177"/>
      <c r="J456" s="81">
        <v>77.348279701776534</v>
      </c>
      <c r="K456" s="81">
        <v>2.4769992547331325</v>
      </c>
      <c r="L456" s="81">
        <v>11.880977671731735</v>
      </c>
      <c r="M456" s="81">
        <v>57.205171580801995</v>
      </c>
      <c r="N456" s="81">
        <v>47.28116808080653</v>
      </c>
      <c r="O456" s="81">
        <v>35.407190025920755</v>
      </c>
      <c r="P456" s="81">
        <v>32.417803324235308</v>
      </c>
      <c r="Q456" s="81">
        <v>2.5383912367890455</v>
      </c>
      <c r="R456" s="81">
        <v>0</v>
      </c>
      <c r="S456" s="81">
        <v>3.4001770367668094</v>
      </c>
      <c r="T456" s="82"/>
      <c r="U456" s="81">
        <v>5958239</v>
      </c>
      <c r="V456" s="81">
        <v>994</v>
      </c>
      <c r="W456" s="81">
        <v>271</v>
      </c>
      <c r="X456" s="81">
        <v>11080</v>
      </c>
      <c r="Y456" s="81">
        <v>13170</v>
      </c>
      <c r="Z456" s="81">
        <v>20375</v>
      </c>
      <c r="AA456" s="81">
        <v>6456</v>
      </c>
      <c r="AB456" s="81">
        <v>34201</v>
      </c>
      <c r="AC456" s="81">
        <v>0</v>
      </c>
      <c r="AD456" s="81">
        <v>3.4001770367668094</v>
      </c>
      <c r="AE456" s="82"/>
      <c r="AF456" s="81">
        <v>74134952.915018126</v>
      </c>
      <c r="AG456" s="81">
        <v>1918099.5570410003</v>
      </c>
      <c r="AH456" s="81">
        <v>3014789.902464123</v>
      </c>
      <c r="AI456" s="81">
        <v>70823135.822268412</v>
      </c>
      <c r="AJ456" s="81">
        <v>65870435.471332557</v>
      </c>
      <c r="AK456" s="81">
        <v>0</v>
      </c>
      <c r="AL456" s="81">
        <v>0</v>
      </c>
      <c r="AM456" s="81">
        <v>4695286.2271048957</v>
      </c>
      <c r="AN456" s="81">
        <v>0</v>
      </c>
      <c r="AO456" s="81">
        <v>0</v>
      </c>
      <c r="AP456" s="82"/>
      <c r="AQ456" s="81">
        <v>1102</v>
      </c>
      <c r="AR456" s="81">
        <v>158</v>
      </c>
      <c r="AS456" s="81">
        <v>0</v>
      </c>
      <c r="AT456" s="81">
        <v>0</v>
      </c>
      <c r="AU456" s="81">
        <v>0</v>
      </c>
      <c r="AV456" s="81">
        <v>0</v>
      </c>
      <c r="AW456" s="81" t="s">
        <v>564</v>
      </c>
      <c r="AX456" s="82"/>
      <c r="AY456" s="81">
        <v>4700.2629999999999</v>
      </c>
      <c r="AZ456" s="81">
        <v>12221.5</v>
      </c>
      <c r="BA456" s="81">
        <v>0</v>
      </c>
      <c r="BB456" s="81">
        <v>0</v>
      </c>
      <c r="BC456" s="81">
        <v>0</v>
      </c>
      <c r="BD456" s="81">
        <v>0</v>
      </c>
      <c r="BE456" s="81" t="s">
        <v>564</v>
      </c>
      <c r="BF456" s="82"/>
      <c r="BG456" s="81">
        <v>0</v>
      </c>
      <c r="BH456" s="81">
        <v>0</v>
      </c>
      <c r="BI456" s="81">
        <v>12.885999999999999</v>
      </c>
      <c r="BJ456" s="81">
        <v>0</v>
      </c>
      <c r="BK456" s="81">
        <v>0</v>
      </c>
      <c r="BL456" s="81">
        <v>0</v>
      </c>
      <c r="BM456" s="82"/>
      <c r="BN456" s="81">
        <v>0</v>
      </c>
      <c r="BO456" s="81">
        <v>0</v>
      </c>
      <c r="BP456" s="81">
        <v>2</v>
      </c>
      <c r="BQ456" s="81">
        <v>0</v>
      </c>
      <c r="BR456" s="81">
        <v>0</v>
      </c>
      <c r="BS456" s="81">
        <v>0</v>
      </c>
      <c r="BT456"/>
      <c r="BU456" s="80">
        <v>12.885999999999999</v>
      </c>
      <c r="BV456" s="80">
        <v>0</v>
      </c>
      <c r="BW456" s="80">
        <v>0</v>
      </c>
      <c r="BX456" s="80">
        <v>0</v>
      </c>
      <c r="BY456" s="80">
        <v>0</v>
      </c>
      <c r="BZ456" s="80">
        <v>0</v>
      </c>
      <c r="CA456" s="80">
        <v>0</v>
      </c>
      <c r="CB456" s="80">
        <v>0</v>
      </c>
      <c r="CC456" s="80">
        <v>0</v>
      </c>
    </row>
    <row r="457" spans="1:81">
      <c r="A457" s="80" t="s">
        <v>2354</v>
      </c>
      <c r="B457" s="80">
        <v>114</v>
      </c>
      <c r="C457" s="80">
        <v>12</v>
      </c>
      <c r="D457" s="80">
        <v>7</v>
      </c>
      <c r="E457" s="80">
        <v>2015</v>
      </c>
      <c r="F457" s="80" t="s">
        <v>91</v>
      </c>
      <c r="G457" s="80" t="s">
        <v>2342</v>
      </c>
      <c r="H457" s="80" t="s">
        <v>2343</v>
      </c>
      <c r="I457" s="177"/>
      <c r="J457" s="81">
        <v>68.194248744294939</v>
      </c>
      <c r="K457" s="81">
        <v>2.3347343579087876</v>
      </c>
      <c r="L457" s="81">
        <v>11.72515272872511</v>
      </c>
      <c r="M457" s="81">
        <v>51.126042873267714</v>
      </c>
      <c r="N457" s="81">
        <v>43.387832807180672</v>
      </c>
      <c r="O457" s="81">
        <v>35.664838406049341</v>
      </c>
      <c r="P457" s="81">
        <v>32.558892001144791</v>
      </c>
      <c r="Q457" s="81">
        <v>2.5125688546244906</v>
      </c>
      <c r="R457" s="81">
        <v>0</v>
      </c>
      <c r="S457" s="81">
        <v>3.4075572926096633</v>
      </c>
      <c r="T457" s="82"/>
      <c r="U457" s="81">
        <v>6569658</v>
      </c>
      <c r="V457" s="81">
        <v>994</v>
      </c>
      <c r="W457" s="81">
        <v>271</v>
      </c>
      <c r="X457" s="81">
        <v>11080</v>
      </c>
      <c r="Y457" s="81">
        <v>13425</v>
      </c>
      <c r="Z457" s="81">
        <v>20721</v>
      </c>
      <c r="AA457" s="81">
        <v>6479</v>
      </c>
      <c r="AB457" s="81">
        <v>34581</v>
      </c>
      <c r="AC457" s="81">
        <v>0</v>
      </c>
      <c r="AD457" s="81">
        <v>3.4075572926096633</v>
      </c>
      <c r="AE457" s="82"/>
      <c r="AF457" s="81">
        <v>68618835.278554201</v>
      </c>
      <c r="AG457" s="81">
        <v>1764687.3032198222</v>
      </c>
      <c r="AH457" s="81">
        <v>2441907.4968809248</v>
      </c>
      <c r="AI457" s="81">
        <v>67885659.611407191</v>
      </c>
      <c r="AJ457" s="81">
        <v>66284812.258503757</v>
      </c>
      <c r="AK457" s="81">
        <v>0</v>
      </c>
      <c r="AL457" s="81">
        <v>0</v>
      </c>
      <c r="AM457" s="81">
        <v>4739180.9881608803</v>
      </c>
      <c r="AN457" s="81">
        <v>0</v>
      </c>
      <c r="AO457" s="81">
        <v>0</v>
      </c>
      <c r="AP457" s="82"/>
      <c r="AQ457" s="81">
        <v>1196</v>
      </c>
      <c r="AR457" s="81">
        <v>195</v>
      </c>
      <c r="AS457" s="81">
        <v>0</v>
      </c>
      <c r="AT457" s="81">
        <v>0</v>
      </c>
      <c r="AU457" s="81">
        <v>0</v>
      </c>
      <c r="AV457" s="81">
        <v>0</v>
      </c>
      <c r="AW457" s="81" t="s">
        <v>564</v>
      </c>
      <c r="AX457" s="82"/>
      <c r="AY457" s="81">
        <v>5252.1129999999994</v>
      </c>
      <c r="AZ457" s="81">
        <v>16087.699999999999</v>
      </c>
      <c r="BA457" s="81">
        <v>0</v>
      </c>
      <c r="BB457" s="81">
        <v>0</v>
      </c>
      <c r="BC457" s="81">
        <v>0</v>
      </c>
      <c r="BD457" s="81">
        <v>0</v>
      </c>
      <c r="BE457" s="81" t="s">
        <v>564</v>
      </c>
      <c r="BF457" s="82"/>
      <c r="BG457" s="81">
        <v>0</v>
      </c>
      <c r="BH457" s="81">
        <v>0</v>
      </c>
      <c r="BI457" s="81">
        <v>11.135999999999999</v>
      </c>
      <c r="BJ457" s="81">
        <v>0</v>
      </c>
      <c r="BK457" s="81">
        <v>0</v>
      </c>
      <c r="BL457" s="81">
        <v>0</v>
      </c>
      <c r="BM457" s="82"/>
      <c r="BN457" s="81">
        <v>0</v>
      </c>
      <c r="BO457" s="81">
        <v>0</v>
      </c>
      <c r="BP457" s="81">
        <v>2</v>
      </c>
      <c r="BQ457" s="81">
        <v>0</v>
      </c>
      <c r="BR457" s="81">
        <v>0</v>
      </c>
      <c r="BS457" s="81">
        <v>0</v>
      </c>
      <c r="BT457"/>
      <c r="BU457" s="80">
        <v>11.135999999999999</v>
      </c>
      <c r="BV457" s="80">
        <v>0</v>
      </c>
      <c r="BW457" s="80">
        <v>0</v>
      </c>
      <c r="BX457" s="80">
        <v>0</v>
      </c>
      <c r="BY457" s="80">
        <v>0</v>
      </c>
      <c r="BZ457" s="80">
        <v>0</v>
      </c>
      <c r="CA457" s="80">
        <v>0</v>
      </c>
      <c r="CB457" s="80">
        <v>0</v>
      </c>
      <c r="CC457" s="80">
        <v>0</v>
      </c>
    </row>
    <row r="458" spans="1:81">
      <c r="A458" s="80" t="s">
        <v>2355</v>
      </c>
      <c r="B458" s="80">
        <v>115</v>
      </c>
      <c r="C458" s="80">
        <v>13</v>
      </c>
      <c r="D458" s="80">
        <v>7</v>
      </c>
      <c r="E458" s="80">
        <v>2016</v>
      </c>
      <c r="F458" s="80" t="s">
        <v>92</v>
      </c>
      <c r="G458" s="80" t="s">
        <v>2342</v>
      </c>
      <c r="H458" s="80" t="s">
        <v>2343</v>
      </c>
      <c r="I458" s="177"/>
      <c r="J458" s="81">
        <v>57.8943909563231</v>
      </c>
      <c r="K458" s="81">
        <v>2.243356784098411</v>
      </c>
      <c r="L458" s="81">
        <v>11.455128117660335</v>
      </c>
      <c r="M458" s="81">
        <v>40.998266188341418</v>
      </c>
      <c r="N458" s="81">
        <v>41.328465402353991</v>
      </c>
      <c r="O458" s="81">
        <v>35.714627181985414</v>
      </c>
      <c r="P458" s="81">
        <v>32.772079445239548</v>
      </c>
      <c r="Q458" s="81">
        <v>2.3453364848026186</v>
      </c>
      <c r="R458" s="81">
        <v>0</v>
      </c>
      <c r="S458" s="81">
        <v>3.1088715765678936</v>
      </c>
      <c r="T458" s="82"/>
      <c r="U458" s="81">
        <v>5930321</v>
      </c>
      <c r="V458" s="81">
        <v>994</v>
      </c>
      <c r="W458" s="81">
        <v>271</v>
      </c>
      <c r="X458" s="81">
        <v>11080</v>
      </c>
      <c r="Y458" s="81">
        <v>12961</v>
      </c>
      <c r="Z458" s="81">
        <v>21005</v>
      </c>
      <c r="AA458" s="81">
        <v>6745</v>
      </c>
      <c r="AB458" s="81">
        <v>33205</v>
      </c>
      <c r="AC458" s="81">
        <v>0</v>
      </c>
      <c r="AD458" s="81">
        <v>3.108871576567894</v>
      </c>
      <c r="AE458" s="82"/>
      <c r="AF458" s="81">
        <v>62928641.575088657</v>
      </c>
      <c r="AG458" s="81">
        <v>1676380.746794547</v>
      </c>
      <c r="AH458" s="81">
        <v>2038965.4115830839</v>
      </c>
      <c r="AI458" s="81">
        <v>64638829.877742812</v>
      </c>
      <c r="AJ458" s="81">
        <v>69485666.18669115</v>
      </c>
      <c r="AK458" s="81">
        <v>0</v>
      </c>
      <c r="AL458" s="81">
        <v>0</v>
      </c>
      <c r="AM458" s="81">
        <v>4554141.3345934581</v>
      </c>
      <c r="AN458" s="81">
        <v>0</v>
      </c>
      <c r="AO458" s="81">
        <v>0</v>
      </c>
      <c r="AP458" s="82"/>
      <c r="AQ458" s="81">
        <v>1269</v>
      </c>
      <c r="AR458" s="81">
        <v>209</v>
      </c>
      <c r="AS458" s="81">
        <v>0</v>
      </c>
      <c r="AT458" s="81">
        <v>0</v>
      </c>
      <c r="AU458" s="81">
        <v>0</v>
      </c>
      <c r="AV458" s="81">
        <v>0</v>
      </c>
      <c r="AW458" s="81" t="s">
        <v>564</v>
      </c>
      <c r="AX458" s="82"/>
      <c r="AY458" s="81">
        <v>5641.2129999999997</v>
      </c>
      <c r="AZ458" s="81">
        <v>16487.099999999999</v>
      </c>
      <c r="BA458" s="81">
        <v>0</v>
      </c>
      <c r="BB458" s="81">
        <v>0</v>
      </c>
      <c r="BC458" s="81">
        <v>0</v>
      </c>
      <c r="BD458" s="81">
        <v>0</v>
      </c>
      <c r="BE458" s="81" t="s">
        <v>564</v>
      </c>
      <c r="BF458" s="82"/>
      <c r="BG458" s="81">
        <v>0</v>
      </c>
      <c r="BH458" s="81">
        <v>0</v>
      </c>
      <c r="BI458" s="81">
        <v>10.499000000000001</v>
      </c>
      <c r="BJ458" s="81">
        <v>0</v>
      </c>
      <c r="BK458" s="81">
        <v>0</v>
      </c>
      <c r="BL458" s="81">
        <v>0</v>
      </c>
      <c r="BM458" s="82"/>
      <c r="BN458" s="81">
        <v>0</v>
      </c>
      <c r="BO458" s="81">
        <v>0</v>
      </c>
      <c r="BP458" s="81">
        <v>2</v>
      </c>
      <c r="BQ458" s="81">
        <v>0</v>
      </c>
      <c r="BR458" s="81">
        <v>0</v>
      </c>
      <c r="BS458" s="81">
        <v>0</v>
      </c>
      <c r="BT458"/>
      <c r="BU458" s="80">
        <v>10.499000000000001</v>
      </c>
      <c r="BV458" s="80">
        <v>0</v>
      </c>
      <c r="BW458" s="80">
        <v>0</v>
      </c>
      <c r="BX458" s="80">
        <v>0</v>
      </c>
      <c r="BY458" s="80">
        <v>0</v>
      </c>
      <c r="BZ458" s="80">
        <v>0</v>
      </c>
      <c r="CA458" s="80">
        <v>0</v>
      </c>
      <c r="CB458" s="80">
        <v>0</v>
      </c>
      <c r="CC458" s="80">
        <v>0</v>
      </c>
    </row>
    <row r="459" spans="1:81">
      <c r="A459" s="80" t="s">
        <v>2356</v>
      </c>
      <c r="B459" s="80">
        <v>116</v>
      </c>
      <c r="C459" s="80">
        <v>14</v>
      </c>
      <c r="D459" s="80">
        <v>7</v>
      </c>
      <c r="E459" s="80">
        <v>2017</v>
      </c>
      <c r="F459" s="80" t="s">
        <v>71</v>
      </c>
      <c r="G459" s="80" t="s">
        <v>2342</v>
      </c>
      <c r="H459" s="80" t="s">
        <v>2343</v>
      </c>
      <c r="I459" s="177"/>
      <c r="J459" s="81">
        <v>55.755963067556131</v>
      </c>
      <c r="K459" s="81">
        <v>2.1593760215935291</v>
      </c>
      <c r="L459" s="81">
        <v>10.576911259127664</v>
      </c>
      <c r="M459" s="81">
        <v>37.311629614056997</v>
      </c>
      <c r="N459" s="81">
        <v>39.198025790228968</v>
      </c>
      <c r="O459" s="81">
        <v>35.618560739830087</v>
      </c>
      <c r="P459" s="81">
        <v>34.988107744569476</v>
      </c>
      <c r="Q459" s="81">
        <v>2.2576099781385741</v>
      </c>
      <c r="R459" s="81">
        <v>0</v>
      </c>
      <c r="S459" s="81">
        <v>3.6435256439912647</v>
      </c>
      <c r="T459" s="82"/>
      <c r="U459" s="81">
        <v>6190217</v>
      </c>
      <c r="V459" s="81">
        <v>994</v>
      </c>
      <c r="W459" s="81">
        <v>271</v>
      </c>
      <c r="X459" s="81">
        <v>11080</v>
      </c>
      <c r="Y459" s="81">
        <v>13051</v>
      </c>
      <c r="Z459" s="81">
        <v>21296</v>
      </c>
      <c r="AA459" s="81">
        <v>7247</v>
      </c>
      <c r="AB459" s="81">
        <v>33054</v>
      </c>
      <c r="AC459" s="81">
        <v>0</v>
      </c>
      <c r="AD459" s="81">
        <v>3.6435256439912651</v>
      </c>
      <c r="AE459" s="82"/>
      <c r="AF459" s="81">
        <v>68485087.916977167</v>
      </c>
      <c r="AG459" s="81">
        <v>1646390.7695189719</v>
      </c>
      <c r="AH459" s="81">
        <v>2462315.5011657798</v>
      </c>
      <c r="AI459" s="81">
        <v>62271080.657737397</v>
      </c>
      <c r="AJ459" s="81">
        <v>70389969.224638104</v>
      </c>
      <c r="AK459" s="81">
        <v>0</v>
      </c>
      <c r="AL459" s="81">
        <v>0</v>
      </c>
      <c r="AM459" s="81">
        <v>4540524.9234266328</v>
      </c>
      <c r="AN459" s="81">
        <v>0</v>
      </c>
      <c r="AO459" s="81">
        <v>0</v>
      </c>
      <c r="AP459" s="82"/>
      <c r="AQ459" s="81">
        <v>1440</v>
      </c>
      <c r="AR459" s="81">
        <v>226</v>
      </c>
      <c r="AS459" s="81">
        <v>0</v>
      </c>
      <c r="AT459" s="81">
        <v>0</v>
      </c>
      <c r="AU459" s="81">
        <v>0</v>
      </c>
      <c r="AV459" s="81">
        <v>0</v>
      </c>
      <c r="AW459" s="81" t="s">
        <v>564</v>
      </c>
      <c r="AX459" s="82"/>
      <c r="AY459" s="81">
        <v>6493.3130000000001</v>
      </c>
      <c r="AZ459" s="81">
        <v>56456.100000000013</v>
      </c>
      <c r="BA459" s="81">
        <v>0</v>
      </c>
      <c r="BB459" s="81">
        <v>0</v>
      </c>
      <c r="BC459" s="81">
        <v>0</v>
      </c>
      <c r="BD459" s="81">
        <v>0</v>
      </c>
      <c r="BE459" s="81" t="s">
        <v>564</v>
      </c>
      <c r="BF459" s="82"/>
      <c r="BG459" s="81">
        <v>0</v>
      </c>
      <c r="BH459" s="81">
        <v>0</v>
      </c>
      <c r="BI459" s="81">
        <v>9.2089999999999996</v>
      </c>
      <c r="BJ459" s="81">
        <v>0</v>
      </c>
      <c r="BK459" s="81">
        <v>0</v>
      </c>
      <c r="BL459" s="81">
        <v>0</v>
      </c>
      <c r="BM459" s="82"/>
      <c r="BN459" s="81">
        <v>0</v>
      </c>
      <c r="BO459" s="81">
        <v>0</v>
      </c>
      <c r="BP459" s="81">
        <v>2</v>
      </c>
      <c r="BQ459" s="81">
        <v>0</v>
      </c>
      <c r="BR459" s="81">
        <v>0</v>
      </c>
      <c r="BS459" s="81">
        <v>0</v>
      </c>
      <c r="BT459"/>
      <c r="BU459" s="80">
        <v>9.2089999999999996</v>
      </c>
      <c r="BV459" s="80">
        <v>0</v>
      </c>
      <c r="BW459" s="80">
        <v>0</v>
      </c>
      <c r="BX459" s="80">
        <v>0</v>
      </c>
      <c r="BY459" s="80">
        <v>0</v>
      </c>
      <c r="BZ459" s="80">
        <v>0</v>
      </c>
      <c r="CA459" s="80">
        <v>0</v>
      </c>
      <c r="CB459" s="80">
        <v>0</v>
      </c>
      <c r="CC459" s="80">
        <v>0</v>
      </c>
    </row>
    <row r="460" spans="1:81">
      <c r="A460" s="80" t="s">
        <v>2357</v>
      </c>
      <c r="B460" s="80">
        <v>117</v>
      </c>
      <c r="C460" s="80">
        <v>15</v>
      </c>
      <c r="D460" s="80">
        <v>7</v>
      </c>
      <c r="E460" s="80">
        <v>2018</v>
      </c>
      <c r="F460" s="80" t="s">
        <v>93</v>
      </c>
      <c r="G460" s="80" t="s">
        <v>2342</v>
      </c>
      <c r="H460" s="80" t="s">
        <v>2343</v>
      </c>
      <c r="I460" s="177"/>
      <c r="J460" s="81">
        <v>51.897141191204923</v>
      </c>
      <c r="K460" s="81">
        <v>1.8909327431098948</v>
      </c>
      <c r="L460" s="81">
        <v>9.2725457015188315</v>
      </c>
      <c r="M460" s="81">
        <v>33.826754954203921</v>
      </c>
      <c r="N460" s="81">
        <v>29.758075582580041</v>
      </c>
      <c r="O460" s="81">
        <v>35.612379606631137</v>
      </c>
      <c r="P460" s="81">
        <v>34.945740466189079</v>
      </c>
      <c r="Q460" s="81">
        <v>2.0894341053189027</v>
      </c>
      <c r="R460" s="81">
        <v>0</v>
      </c>
      <c r="S460" s="81">
        <v>3.2520812707190316</v>
      </c>
      <c r="T460" s="82"/>
      <c r="U460" s="81">
        <v>6365570</v>
      </c>
      <c r="V460" s="81">
        <v>994</v>
      </c>
      <c r="W460" s="81">
        <v>271</v>
      </c>
      <c r="X460" s="81">
        <v>11080</v>
      </c>
      <c r="Y460" s="81">
        <v>13204</v>
      </c>
      <c r="Z460" s="81">
        <v>21700</v>
      </c>
      <c r="AA460" s="81">
        <v>7311</v>
      </c>
      <c r="AB460" s="81">
        <v>32967</v>
      </c>
      <c r="AC460" s="81">
        <v>0</v>
      </c>
      <c r="AD460" s="81">
        <v>3.2520812707190321</v>
      </c>
      <c r="AE460" s="82"/>
      <c r="AF460" s="81">
        <v>74983105.351256266</v>
      </c>
      <c r="AG460" s="81">
        <v>1466110.7724665741</v>
      </c>
      <c r="AH460" s="81">
        <v>2240567.9651806462</v>
      </c>
      <c r="AI460" s="81">
        <v>61142298.383604683</v>
      </c>
      <c r="AJ460" s="81">
        <v>63888842.846037492</v>
      </c>
      <c r="AK460" s="81">
        <v>0</v>
      </c>
      <c r="AL460" s="81">
        <v>0</v>
      </c>
      <c r="AM460" s="81">
        <v>4537944.1668309271</v>
      </c>
      <c r="AN460" s="81">
        <v>0</v>
      </c>
      <c r="AO460" s="81">
        <v>0</v>
      </c>
      <c r="AP460" s="82"/>
      <c r="AQ460" s="81">
        <v>1687</v>
      </c>
      <c r="AR460" s="81">
        <v>251</v>
      </c>
      <c r="AS460" s="81">
        <v>0</v>
      </c>
      <c r="AT460" s="81">
        <v>0</v>
      </c>
      <c r="AU460" s="81">
        <v>0</v>
      </c>
      <c r="AV460" s="81">
        <v>0</v>
      </c>
      <c r="AW460" s="81" t="s">
        <v>564</v>
      </c>
      <c r="AX460" s="82"/>
      <c r="AY460" s="81">
        <v>7809.3030000000008</v>
      </c>
      <c r="AZ460" s="81">
        <v>62732.800000000003</v>
      </c>
      <c r="BA460" s="81">
        <v>0</v>
      </c>
      <c r="BB460" s="81">
        <v>0</v>
      </c>
      <c r="BC460" s="81">
        <v>0</v>
      </c>
      <c r="BD460" s="81">
        <v>0</v>
      </c>
      <c r="BE460" s="81" t="s">
        <v>564</v>
      </c>
      <c r="BF460" s="82"/>
      <c r="BG460" s="81">
        <v>0</v>
      </c>
      <c r="BH460" s="81">
        <v>0</v>
      </c>
      <c r="BI460" s="81">
        <v>8.5229999999999997</v>
      </c>
      <c r="BJ460" s="81">
        <v>0</v>
      </c>
      <c r="BK460" s="81">
        <v>0</v>
      </c>
      <c r="BL460" s="81">
        <v>0</v>
      </c>
      <c r="BM460" s="82"/>
      <c r="BN460" s="81">
        <v>0</v>
      </c>
      <c r="BO460" s="81">
        <v>0</v>
      </c>
      <c r="BP460" s="81">
        <v>2</v>
      </c>
      <c r="BQ460" s="81">
        <v>0</v>
      </c>
      <c r="BR460" s="81">
        <v>0</v>
      </c>
      <c r="BS460" s="81">
        <v>0</v>
      </c>
      <c r="BT460"/>
      <c r="BU460" s="80">
        <v>8.5229999999999997</v>
      </c>
      <c r="BV460" s="80">
        <v>0</v>
      </c>
      <c r="BW460" s="80">
        <v>0</v>
      </c>
      <c r="BX460" s="80">
        <v>0</v>
      </c>
      <c r="BY460" s="80">
        <v>0</v>
      </c>
      <c r="BZ460" s="80">
        <v>0</v>
      </c>
      <c r="CA460" s="80">
        <v>0</v>
      </c>
      <c r="CB460" s="80">
        <v>0</v>
      </c>
      <c r="CC460" s="80">
        <v>0</v>
      </c>
    </row>
    <row r="461" spans="1:81">
      <c r="A461" s="80" t="s">
        <v>2358</v>
      </c>
      <c r="B461" s="80">
        <v>118</v>
      </c>
      <c r="C461" s="80">
        <v>16</v>
      </c>
      <c r="D461" s="80">
        <v>7</v>
      </c>
      <c r="E461" s="80">
        <v>2019</v>
      </c>
      <c r="F461" s="80" t="s">
        <v>73</v>
      </c>
      <c r="G461" s="80" t="s">
        <v>2342</v>
      </c>
      <c r="H461" s="80" t="s">
        <v>2343</v>
      </c>
      <c r="I461" s="177"/>
      <c r="J461" s="81">
        <v>52.344179009872434</v>
      </c>
      <c r="K461" s="81">
        <v>1.7785010456877768</v>
      </c>
      <c r="L461" s="81">
        <v>9.4507211018794521</v>
      </c>
      <c r="M461" s="81">
        <v>37.798039671312239</v>
      </c>
      <c r="N461" s="81">
        <v>28.608349591235424</v>
      </c>
      <c r="O461" s="81">
        <v>34.865193228683474</v>
      </c>
      <c r="P461" s="81">
        <v>34.771012766435945</v>
      </c>
      <c r="Q461" s="81">
        <v>2.0424992375882827</v>
      </c>
      <c r="R461" s="81">
        <v>0</v>
      </c>
      <c r="S461" s="81">
        <v>3.5192835834422493</v>
      </c>
      <c r="T461" s="82"/>
      <c r="U461" s="81">
        <v>6301814</v>
      </c>
      <c r="V461" s="81">
        <v>994</v>
      </c>
      <c r="W461" s="81">
        <v>271</v>
      </c>
      <c r="X461" s="81">
        <v>11080</v>
      </c>
      <c r="Y461" s="81">
        <v>13379</v>
      </c>
      <c r="Z461" s="81">
        <v>21828</v>
      </c>
      <c r="AA461" s="81">
        <v>7220</v>
      </c>
      <c r="AB461" s="81">
        <v>33099</v>
      </c>
      <c r="AC461" s="81">
        <v>0</v>
      </c>
      <c r="AD461" s="81">
        <v>3.5192835834422489</v>
      </c>
      <c r="AE461" s="82"/>
      <c r="AF461" s="81">
        <v>73850292.040776297</v>
      </c>
      <c r="AG461" s="81">
        <v>1420588.181137159</v>
      </c>
      <c r="AH461" s="81">
        <v>2491206.8348354208</v>
      </c>
      <c r="AI461" s="81">
        <v>61630926.596847162</v>
      </c>
      <c r="AJ461" s="81">
        <v>58538029.838627182</v>
      </c>
      <c r="AK461" s="81">
        <v>0</v>
      </c>
      <c r="AL461" s="81">
        <v>0</v>
      </c>
      <c r="AM461" s="81">
        <v>4507834.6308614044</v>
      </c>
      <c r="AN461" s="81">
        <v>0</v>
      </c>
      <c r="AO461" s="81">
        <v>0</v>
      </c>
      <c r="AP461" s="82"/>
      <c r="AQ461" s="81">
        <v>1877</v>
      </c>
      <c r="AR461" s="81">
        <v>265</v>
      </c>
      <c r="AS461" s="81">
        <v>0</v>
      </c>
      <c r="AT461" s="81">
        <v>0</v>
      </c>
      <c r="AU461" s="81">
        <v>0</v>
      </c>
      <c r="AV461" s="81">
        <v>0</v>
      </c>
      <c r="AW461" s="81" t="s">
        <v>564</v>
      </c>
      <c r="AX461" s="82"/>
      <c r="AY461" s="81">
        <v>8888.5129999999972</v>
      </c>
      <c r="AZ461" s="81">
        <v>63937</v>
      </c>
      <c r="BA461" s="81">
        <v>0</v>
      </c>
      <c r="BB461" s="81">
        <v>0</v>
      </c>
      <c r="BC461" s="81">
        <v>0</v>
      </c>
      <c r="BD461" s="81">
        <v>0</v>
      </c>
      <c r="BE461" s="81" t="s">
        <v>564</v>
      </c>
      <c r="BF461" s="82"/>
      <c r="BG461" s="81">
        <v>0</v>
      </c>
      <c r="BH461" s="81">
        <v>0</v>
      </c>
      <c r="BI461" s="81">
        <v>7.4960000000000004</v>
      </c>
      <c r="BJ461" s="81">
        <v>0</v>
      </c>
      <c r="BK461" s="81">
        <v>0</v>
      </c>
      <c r="BL461" s="81">
        <v>0</v>
      </c>
      <c r="BM461" s="82"/>
      <c r="BN461" s="81">
        <v>0</v>
      </c>
      <c r="BO461" s="81">
        <v>0</v>
      </c>
      <c r="BP461" s="81">
        <v>2</v>
      </c>
      <c r="BQ461" s="81">
        <v>0</v>
      </c>
      <c r="BR461" s="81">
        <v>0</v>
      </c>
      <c r="BS461" s="81">
        <v>0</v>
      </c>
      <c r="BT461"/>
      <c r="BU461" s="80">
        <v>7.4960000000000004</v>
      </c>
      <c r="BV461" s="80">
        <v>0</v>
      </c>
      <c r="BW461" s="80">
        <v>0</v>
      </c>
      <c r="BX461" s="80">
        <v>0</v>
      </c>
      <c r="BY461" s="80">
        <v>0</v>
      </c>
      <c r="BZ461" s="80">
        <v>0</v>
      </c>
      <c r="CA461" s="80">
        <v>0</v>
      </c>
      <c r="CB461" s="80">
        <v>0</v>
      </c>
      <c r="CC461" s="80">
        <v>0</v>
      </c>
    </row>
    <row r="462" spans="1:81">
      <c r="A462" s="80" t="s">
        <v>2359</v>
      </c>
      <c r="B462" s="80">
        <v>119</v>
      </c>
      <c r="C462" s="80">
        <v>17</v>
      </c>
      <c r="D462" s="80">
        <v>7</v>
      </c>
      <c r="E462" s="80">
        <v>2020</v>
      </c>
      <c r="F462" s="80" t="s">
        <v>218</v>
      </c>
      <c r="G462" s="174" t="s">
        <v>2342</v>
      </c>
      <c r="H462" s="80" t="s">
        <v>2343</v>
      </c>
      <c r="I462" s="177"/>
      <c r="J462" s="81">
        <v>53.768568611769382</v>
      </c>
      <c r="K462" s="81">
        <v>2.1488914608225342</v>
      </c>
      <c r="L462" s="81">
        <v>11.79360604606225</v>
      </c>
      <c r="M462" s="81">
        <v>34.648836513267995</v>
      </c>
      <c r="N462" s="81">
        <v>30.74638321143161</v>
      </c>
      <c r="O462" s="81">
        <v>30.464276147040806</v>
      </c>
      <c r="P462" s="81">
        <v>32.730215225269852</v>
      </c>
      <c r="Q462" s="81">
        <v>1.9668344967881701</v>
      </c>
      <c r="R462" s="81">
        <v>0</v>
      </c>
      <c r="S462" s="81">
        <v>3.7365660549982032</v>
      </c>
      <c r="T462" s="82"/>
      <c r="U462" s="81">
        <v>6476808</v>
      </c>
      <c r="V462" s="81">
        <v>1102</v>
      </c>
      <c r="W462" s="81">
        <v>380</v>
      </c>
      <c r="X462" s="81">
        <v>10735</v>
      </c>
      <c r="Y462" s="81">
        <v>13692</v>
      </c>
      <c r="Z462" s="81">
        <v>21769</v>
      </c>
      <c r="AA462" s="81">
        <v>7384</v>
      </c>
      <c r="AB462" s="81">
        <v>33357</v>
      </c>
      <c r="AC462" s="81">
        <v>0</v>
      </c>
      <c r="AD462" s="81">
        <v>3.7365660549982032</v>
      </c>
      <c r="AE462" s="82"/>
      <c r="AF462" s="81">
        <v>74709052.732979909</v>
      </c>
      <c r="AG462" s="81">
        <v>1580249.878459204</v>
      </c>
      <c r="AH462" s="81">
        <v>3617164.3183715101</v>
      </c>
      <c r="AI462" s="81">
        <v>55071658.803839795</v>
      </c>
      <c r="AJ462" s="81">
        <v>63643116.068850607</v>
      </c>
      <c r="AK462" s="81"/>
      <c r="AL462" s="81"/>
      <c r="AM462" s="81">
        <v>4353459.1039997051</v>
      </c>
      <c r="AN462" s="81"/>
      <c r="AO462" s="81"/>
      <c r="AP462" s="82"/>
      <c r="AQ462" s="81">
        <v>1980</v>
      </c>
      <c r="AR462" s="81">
        <v>270</v>
      </c>
      <c r="AS462" s="81">
        <v>0</v>
      </c>
      <c r="AT462" s="81">
        <v>0</v>
      </c>
      <c r="AU462" s="81">
        <v>0</v>
      </c>
      <c r="AV462" s="81">
        <v>0</v>
      </c>
      <c r="AW462" s="81">
        <v>0</v>
      </c>
      <c r="AX462" s="82"/>
      <c r="AY462" s="81">
        <v>9479.9829999999893</v>
      </c>
      <c r="AZ462" s="81">
        <v>65066.599999999991</v>
      </c>
      <c r="BA462" s="81">
        <v>0</v>
      </c>
      <c r="BB462" s="81">
        <v>0</v>
      </c>
      <c r="BC462" s="81">
        <v>0</v>
      </c>
      <c r="BD462" s="81">
        <v>0</v>
      </c>
      <c r="BE462" s="81">
        <v>0</v>
      </c>
      <c r="BF462" s="82"/>
      <c r="BG462" s="81">
        <v>0</v>
      </c>
      <c r="BH462" s="81">
        <v>0</v>
      </c>
      <c r="BI462" s="81">
        <v>7.2830000000000004</v>
      </c>
      <c r="BJ462" s="81">
        <v>0</v>
      </c>
      <c r="BK462" s="81">
        <v>0</v>
      </c>
      <c r="BL462" s="81">
        <v>0</v>
      </c>
      <c r="BM462" s="82"/>
      <c r="BN462" s="81">
        <v>0</v>
      </c>
      <c r="BO462" s="81">
        <v>0</v>
      </c>
      <c r="BP462" s="81">
        <v>2</v>
      </c>
      <c r="BQ462" s="81">
        <v>0</v>
      </c>
      <c r="BR462" s="81">
        <v>0</v>
      </c>
      <c r="BS462" s="81">
        <v>0</v>
      </c>
      <c r="BT462"/>
      <c r="BU462" s="80">
        <v>7.2830000000000004</v>
      </c>
      <c r="BV462" s="80">
        <v>0</v>
      </c>
      <c r="BW462" s="80">
        <v>0</v>
      </c>
      <c r="BX462" s="80">
        <v>0</v>
      </c>
      <c r="BY462" s="80">
        <v>0</v>
      </c>
      <c r="BZ462" s="80">
        <v>0</v>
      </c>
      <c r="CA462" s="80">
        <v>0</v>
      </c>
      <c r="CB462" s="80">
        <v>0</v>
      </c>
      <c r="CC462" s="80">
        <v>0</v>
      </c>
    </row>
    <row r="463" spans="1:81">
      <c r="A463" s="80" t="s">
        <v>2360</v>
      </c>
      <c r="B463" s="80">
        <v>119</v>
      </c>
      <c r="C463" s="80">
        <v>18</v>
      </c>
      <c r="D463" s="80">
        <v>7</v>
      </c>
      <c r="E463" s="80">
        <v>2021</v>
      </c>
      <c r="F463" s="80" t="s">
        <v>75</v>
      </c>
      <c r="G463" s="174" t="s">
        <v>2342</v>
      </c>
      <c r="H463" s="80" t="s">
        <v>2343</v>
      </c>
      <c r="I463" s="177"/>
      <c r="J463" s="81">
        <v>45.962836281516545</v>
      </c>
      <c r="K463" s="81">
        <v>2.1998631579881094</v>
      </c>
      <c r="L463" s="81">
        <v>10.536647041749641</v>
      </c>
      <c r="M463" s="81">
        <v>31.795820159344121</v>
      </c>
      <c r="N463" s="81">
        <v>23.536206346422521</v>
      </c>
      <c r="O463" s="81">
        <v>29.731429263947657</v>
      </c>
      <c r="P463" s="81">
        <v>33.680613066294356</v>
      </c>
      <c r="Q463" s="81">
        <v>1.9982549774274845</v>
      </c>
      <c r="R463" s="81">
        <v>0</v>
      </c>
      <c r="S463" s="81">
        <v>2.9162160158282249</v>
      </c>
      <c r="T463" s="82"/>
      <c r="U463" s="81">
        <v>7074928</v>
      </c>
      <c r="V463" s="81">
        <v>1102</v>
      </c>
      <c r="W463" s="81">
        <v>380</v>
      </c>
      <c r="X463" s="81">
        <v>10735</v>
      </c>
      <c r="Y463" s="81">
        <v>13888</v>
      </c>
      <c r="Z463" s="81">
        <v>21876</v>
      </c>
      <c r="AA463" s="81">
        <v>7410</v>
      </c>
      <c r="AB463" s="81">
        <v>33488</v>
      </c>
      <c r="AC463" s="81">
        <v>0</v>
      </c>
      <c r="AD463" s="81">
        <v>2.9162160158282249</v>
      </c>
      <c r="AE463" s="82"/>
      <c r="AF463" s="81">
        <v>71139001.258905128</v>
      </c>
      <c r="AG463" s="81">
        <v>1691541.2899964054</v>
      </c>
      <c r="AH463" s="81">
        <v>3346457.62839323</v>
      </c>
      <c r="AI463" s="81">
        <v>60544038.392499566</v>
      </c>
      <c r="AJ463" s="81">
        <v>58016221.217063397</v>
      </c>
      <c r="AK463" s="81">
        <v>0</v>
      </c>
      <c r="AL463" s="81">
        <v>0</v>
      </c>
      <c r="AM463" s="81">
        <v>4395765.0749077043</v>
      </c>
      <c r="AN463" s="81">
        <v>0</v>
      </c>
      <c r="AO463" s="81">
        <v>0</v>
      </c>
      <c r="AP463" s="82"/>
      <c r="AQ463" s="81">
        <v>2088</v>
      </c>
      <c r="AR463" s="81">
        <v>277</v>
      </c>
      <c r="AS463" s="81">
        <v>0</v>
      </c>
      <c r="AT463" s="81">
        <v>0</v>
      </c>
      <c r="AU463" s="81">
        <v>0</v>
      </c>
      <c r="AV463" s="81">
        <v>0</v>
      </c>
      <c r="AW463" s="81"/>
      <c r="AX463" s="82"/>
      <c r="AY463" s="81">
        <v>10119.33299999999</v>
      </c>
      <c r="AZ463" s="81">
        <v>67281.099999999991</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2361</v>
      </c>
      <c r="B464" s="80">
        <v>119</v>
      </c>
      <c r="C464" s="80">
        <v>19</v>
      </c>
      <c r="D464" s="80">
        <v>7</v>
      </c>
      <c r="E464" s="80">
        <v>2022</v>
      </c>
      <c r="F464" s="80" t="s">
        <v>568</v>
      </c>
      <c r="G464" s="80" t="s">
        <v>2342</v>
      </c>
      <c r="H464" s="80" t="s">
        <v>2343</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2248</v>
      </c>
      <c r="AR464" s="81">
        <v>279</v>
      </c>
      <c r="AS464" s="81">
        <v>0</v>
      </c>
      <c r="AT464" s="81">
        <v>0</v>
      </c>
      <c r="AU464" s="81">
        <v>0</v>
      </c>
      <c r="AV464" s="81">
        <v>0</v>
      </c>
      <c r="AW464" s="81"/>
      <c r="AX464" s="82"/>
      <c r="AY464" s="81">
        <v>11163.852999999977</v>
      </c>
      <c r="AZ464" s="81">
        <v>67611.799999999988</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2362</v>
      </c>
      <c r="B465" s="80">
        <v>239</v>
      </c>
      <c r="C465" s="80">
        <v>1</v>
      </c>
      <c r="D465" s="80">
        <v>15</v>
      </c>
      <c r="E465" s="80">
        <v>1990</v>
      </c>
      <c r="F465" s="80" t="s">
        <v>562</v>
      </c>
      <c r="G465" s="80" t="s">
        <v>2363</v>
      </c>
      <c r="H465" s="80" t="s">
        <v>2364</v>
      </c>
      <c r="I465" s="177"/>
      <c r="J465" s="81">
        <v>75.732121994939519</v>
      </c>
      <c r="K465" s="81">
        <v>6.8087934556959349</v>
      </c>
      <c r="L465" s="81">
        <v>50.676695128768785</v>
      </c>
      <c r="M465" s="81">
        <v>26.103234628526792</v>
      </c>
      <c r="N465" s="81">
        <v>37.054393460655028</v>
      </c>
      <c r="O465" s="81">
        <v>31.178301504956206</v>
      </c>
      <c r="P465" s="81">
        <v>72.756148623454052</v>
      </c>
      <c r="Q465" s="81">
        <v>2.9249960362391407</v>
      </c>
      <c r="R465" s="81">
        <v>0</v>
      </c>
      <c r="S465" s="81">
        <v>2.3365464136867677</v>
      </c>
      <c r="T465" s="82"/>
      <c r="U465" s="81">
        <v>7914589</v>
      </c>
      <c r="V465" s="81">
        <v>1694</v>
      </c>
      <c r="W465" s="81">
        <v>559</v>
      </c>
      <c r="X465" s="81">
        <v>9749</v>
      </c>
      <c r="Y465" s="81">
        <v>17559</v>
      </c>
      <c r="Z465" s="81">
        <v>12824</v>
      </c>
      <c r="AA465" s="81">
        <v>17666</v>
      </c>
      <c r="AB465" s="81">
        <v>47492</v>
      </c>
      <c r="AC465" s="81">
        <v>0</v>
      </c>
      <c r="AD465" s="81">
        <v>2.3365464136867677</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2365</v>
      </c>
      <c r="B466" s="80">
        <v>240</v>
      </c>
      <c r="C466" s="80">
        <v>2</v>
      </c>
      <c r="D466" s="80">
        <v>15</v>
      </c>
      <c r="E466" s="80">
        <v>2005</v>
      </c>
      <c r="F466" s="80" t="s">
        <v>565</v>
      </c>
      <c r="G466" s="80" t="s">
        <v>2363</v>
      </c>
      <c r="H466" s="80" t="s">
        <v>2364</v>
      </c>
      <c r="I466" s="177"/>
      <c r="J466" s="81">
        <v>78.060414012547753</v>
      </c>
      <c r="K466" s="81">
        <v>3.3803155312779127</v>
      </c>
      <c r="L466" s="81">
        <v>39.301158807544461</v>
      </c>
      <c r="M466" s="81">
        <v>35.9748589033874</v>
      </c>
      <c r="N466" s="81">
        <v>46.019396779450595</v>
      </c>
      <c r="O466" s="81">
        <v>48.495055014265326</v>
      </c>
      <c r="P466" s="81">
        <v>77.602335255984102</v>
      </c>
      <c r="Q466" s="81">
        <v>2.5751660344777472</v>
      </c>
      <c r="R466" s="81">
        <v>0</v>
      </c>
      <c r="S466" s="81">
        <v>0.91597733999999986</v>
      </c>
      <c r="T466" s="82"/>
      <c r="U466" s="81">
        <v>8429100</v>
      </c>
      <c r="V466" s="81">
        <v>1256</v>
      </c>
      <c r="W466" s="81">
        <v>418</v>
      </c>
      <c r="X466" s="81">
        <v>7712</v>
      </c>
      <c r="Y466" s="81">
        <v>18433</v>
      </c>
      <c r="Z466" s="81">
        <v>23082</v>
      </c>
      <c r="AA466" s="81">
        <v>15432</v>
      </c>
      <c r="AB466" s="81">
        <v>43710</v>
      </c>
      <c r="AC466" s="81">
        <v>0</v>
      </c>
      <c r="AD466" s="81">
        <v>0.91597733999999986</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2366</v>
      </c>
      <c r="B467" s="80">
        <v>241</v>
      </c>
      <c r="C467" s="80">
        <v>3</v>
      </c>
      <c r="D467" s="80">
        <v>15</v>
      </c>
      <c r="E467" s="80">
        <v>2006</v>
      </c>
      <c r="F467" s="80" t="s">
        <v>566</v>
      </c>
      <c r="G467" s="80" t="s">
        <v>2363</v>
      </c>
      <c r="H467" s="80" t="s">
        <v>2364</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2367</v>
      </c>
      <c r="B468" s="80">
        <v>242</v>
      </c>
      <c r="C468" s="80">
        <v>4</v>
      </c>
      <c r="D468" s="80">
        <v>15</v>
      </c>
      <c r="E468" s="80">
        <v>2007</v>
      </c>
      <c r="F468" s="80" t="s">
        <v>567</v>
      </c>
      <c r="G468" s="80" t="s">
        <v>2363</v>
      </c>
      <c r="H468" s="80" t="s">
        <v>2364</v>
      </c>
      <c r="I468" s="177"/>
      <c r="J468" s="81">
        <v>77.476614892776979</v>
      </c>
      <c r="K468" s="81">
        <v>3.5126843032711621</v>
      </c>
      <c r="L468" s="81">
        <v>6.7864366056760748</v>
      </c>
      <c r="M468" s="81">
        <v>40.810436174490768</v>
      </c>
      <c r="N468" s="81">
        <v>45.859884714972885</v>
      </c>
      <c r="O468" s="81">
        <v>47.130984207263936</v>
      </c>
      <c r="P468" s="81">
        <v>76.526030136071341</v>
      </c>
      <c r="Q468" s="81">
        <v>2.645682076762041</v>
      </c>
      <c r="R468" s="81">
        <v>0</v>
      </c>
      <c r="S468" s="81">
        <v>1.3734826159999998</v>
      </c>
      <c r="T468" s="82"/>
      <c r="U468" s="81">
        <v>10451470</v>
      </c>
      <c r="V468" s="81">
        <v>1347</v>
      </c>
      <c r="W468" s="81">
        <v>97</v>
      </c>
      <c r="X468" s="81">
        <v>10243</v>
      </c>
      <c r="Y468" s="81">
        <v>18488</v>
      </c>
      <c r="Z468" s="81">
        <v>23320</v>
      </c>
      <c r="AA468" s="81">
        <v>14986</v>
      </c>
      <c r="AB468" s="81">
        <v>42532</v>
      </c>
      <c r="AC468" s="81">
        <v>0</v>
      </c>
      <c r="AD468" s="81">
        <v>1.3734826159999998</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2368</v>
      </c>
      <c r="B469" s="80">
        <v>243</v>
      </c>
      <c r="C469" s="80">
        <v>5</v>
      </c>
      <c r="D469" s="80">
        <v>15</v>
      </c>
      <c r="E469" s="80">
        <v>2008</v>
      </c>
      <c r="F469" s="80" t="s">
        <v>84</v>
      </c>
      <c r="G469" s="80" t="s">
        <v>2363</v>
      </c>
      <c r="H469" s="80" t="s">
        <v>2364</v>
      </c>
      <c r="I469" s="177"/>
      <c r="J469" s="81">
        <v>59.926065308434559</v>
      </c>
      <c r="K469" s="81">
        <v>2.7400553382547623</v>
      </c>
      <c r="L469" s="81">
        <v>29.51195255709856</v>
      </c>
      <c r="M469" s="81">
        <v>43.443763113257695</v>
      </c>
      <c r="N469" s="81">
        <v>41.56249690363564</v>
      </c>
      <c r="O469" s="81">
        <v>45.710540283463871</v>
      </c>
      <c r="P469" s="81">
        <v>74.842303995079078</v>
      </c>
      <c r="Q469" s="81">
        <v>2.5592146225524819</v>
      </c>
      <c r="R469" s="81">
        <v>0</v>
      </c>
      <c r="S469" s="81">
        <v>1.0532667175999999</v>
      </c>
      <c r="T469" s="82"/>
      <c r="U469" s="81">
        <v>8743164</v>
      </c>
      <c r="V469" s="81">
        <v>1347</v>
      </c>
      <c r="W469" s="81">
        <v>488</v>
      </c>
      <c r="X469" s="81">
        <v>10243</v>
      </c>
      <c r="Y469" s="81">
        <v>18611</v>
      </c>
      <c r="Z469" s="81">
        <v>23411</v>
      </c>
      <c r="AA469" s="81">
        <v>14673</v>
      </c>
      <c r="AB469" s="81">
        <v>41818</v>
      </c>
      <c r="AC469" s="81">
        <v>0</v>
      </c>
      <c r="AD469" s="81">
        <v>1.0532667175999999</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2369</v>
      </c>
      <c r="B470" s="80">
        <v>244</v>
      </c>
      <c r="C470" s="80">
        <v>6</v>
      </c>
      <c r="D470" s="80">
        <v>15</v>
      </c>
      <c r="E470" s="80">
        <v>2009</v>
      </c>
      <c r="F470" s="80" t="s">
        <v>85</v>
      </c>
      <c r="G470" s="80" t="s">
        <v>2363</v>
      </c>
      <c r="H470" s="80" t="s">
        <v>2364</v>
      </c>
      <c r="I470" s="177"/>
      <c r="J470" s="81">
        <v>58.301921055121063</v>
      </c>
      <c r="K470" s="81">
        <v>2.3872554550212892</v>
      </c>
      <c r="L470" s="81">
        <v>24.870030431993769</v>
      </c>
      <c r="M470" s="81">
        <v>39.245820168852511</v>
      </c>
      <c r="N470" s="81">
        <v>39.069020051478546</v>
      </c>
      <c r="O470" s="81">
        <v>46.328127552402734</v>
      </c>
      <c r="P470" s="81">
        <v>71.689864298130203</v>
      </c>
      <c r="Q470" s="81">
        <v>2.4066670213470012</v>
      </c>
      <c r="R470" s="81">
        <v>0</v>
      </c>
      <c r="S470" s="81">
        <v>1.4548522281599998</v>
      </c>
      <c r="T470" s="82"/>
      <c r="U470" s="81">
        <v>8085888</v>
      </c>
      <c r="V470" s="81">
        <v>1107</v>
      </c>
      <c r="W470" s="81">
        <v>608</v>
      </c>
      <c r="X470" s="81">
        <v>10313</v>
      </c>
      <c r="Y470" s="81">
        <v>18627</v>
      </c>
      <c r="Z470" s="81">
        <v>23420</v>
      </c>
      <c r="AA470" s="81">
        <v>14429</v>
      </c>
      <c r="AB470" s="81">
        <v>41282</v>
      </c>
      <c r="AC470" s="81">
        <v>0</v>
      </c>
      <c r="AD470" s="81">
        <v>1.4548522281599998</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15.977</v>
      </c>
      <c r="BJ470" s="81">
        <v>0</v>
      </c>
      <c r="BK470" s="81">
        <v>0</v>
      </c>
      <c r="BL470" s="81">
        <v>0</v>
      </c>
      <c r="BM470" s="82"/>
      <c r="BN470" s="81">
        <v>0</v>
      </c>
      <c r="BO470" s="81">
        <v>0</v>
      </c>
      <c r="BP470" s="81">
        <v>3</v>
      </c>
      <c r="BQ470" s="81">
        <v>0</v>
      </c>
      <c r="BR470" s="81">
        <v>0</v>
      </c>
      <c r="BS470" s="81">
        <v>0</v>
      </c>
      <c r="BT470"/>
      <c r="BU470" s="80"/>
      <c r="BV470" s="80"/>
      <c r="BW470" s="80"/>
      <c r="BX470" s="80"/>
      <c r="BY470" s="80"/>
      <c r="BZ470" s="80"/>
      <c r="CA470" s="80"/>
      <c r="CB470" s="80"/>
      <c r="CC470" s="80"/>
    </row>
    <row r="471" spans="1:81">
      <c r="A471" s="80" t="s">
        <v>2370</v>
      </c>
      <c r="B471" s="80">
        <v>245</v>
      </c>
      <c r="C471" s="80">
        <v>7</v>
      </c>
      <c r="D471" s="80">
        <v>15</v>
      </c>
      <c r="E471" s="80">
        <v>2010</v>
      </c>
      <c r="F471" s="80" t="s">
        <v>86</v>
      </c>
      <c r="G471" s="80" t="s">
        <v>2363</v>
      </c>
      <c r="H471" s="80" t="s">
        <v>2364</v>
      </c>
      <c r="I471" s="177"/>
      <c r="J471" s="81">
        <v>51.918774339879938</v>
      </c>
      <c r="K471" s="81">
        <v>2.5366544555423434</v>
      </c>
      <c r="L471" s="81">
        <v>22.896130000034098</v>
      </c>
      <c r="M471" s="81">
        <v>42.298767457512895</v>
      </c>
      <c r="N471" s="81">
        <v>45.921118849489567</v>
      </c>
      <c r="O471" s="81">
        <v>46.302869205207024</v>
      </c>
      <c r="P471" s="81">
        <v>72.058515714868904</v>
      </c>
      <c r="Q471" s="81">
        <v>2.4725285170380609</v>
      </c>
      <c r="R471" s="81">
        <v>0</v>
      </c>
      <c r="S471" s="81">
        <v>1.2416172319200001</v>
      </c>
      <c r="T471" s="82"/>
      <c r="U471" s="81">
        <v>7578455</v>
      </c>
      <c r="V471" s="81">
        <v>1107</v>
      </c>
      <c r="W471" s="81">
        <v>608</v>
      </c>
      <c r="X471" s="81">
        <v>10313</v>
      </c>
      <c r="Y471" s="81">
        <v>18577</v>
      </c>
      <c r="Z471" s="81">
        <v>23516</v>
      </c>
      <c r="AA471" s="81">
        <v>14141</v>
      </c>
      <c r="AB471" s="81">
        <v>40639</v>
      </c>
      <c r="AC471" s="81">
        <v>0</v>
      </c>
      <c r="AD471" s="81">
        <v>1.2416172319200001</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14.856999999999999</v>
      </c>
      <c r="BJ471" s="81">
        <v>0</v>
      </c>
      <c r="BK471" s="81">
        <v>0</v>
      </c>
      <c r="BL471" s="81">
        <v>0</v>
      </c>
      <c r="BM471" s="82"/>
      <c r="BN471" s="81">
        <v>0</v>
      </c>
      <c r="BO471" s="81">
        <v>0</v>
      </c>
      <c r="BP471" s="81">
        <v>3</v>
      </c>
      <c r="BQ471" s="81">
        <v>0</v>
      </c>
      <c r="BR471" s="81">
        <v>0</v>
      </c>
      <c r="BS471" s="81">
        <v>0</v>
      </c>
      <c r="BT471"/>
      <c r="BU471" s="80">
        <v>14.856999999999999</v>
      </c>
      <c r="BV471" s="80">
        <v>0</v>
      </c>
      <c r="BW471" s="80">
        <v>0</v>
      </c>
      <c r="BX471" s="80">
        <v>0</v>
      </c>
      <c r="BY471" s="80">
        <v>0</v>
      </c>
      <c r="BZ471" s="80">
        <v>0</v>
      </c>
      <c r="CA471" s="80">
        <v>0</v>
      </c>
      <c r="CB471" s="80">
        <v>0</v>
      </c>
      <c r="CC471" s="80">
        <v>0</v>
      </c>
    </row>
    <row r="472" spans="1:81">
      <c r="A472" s="80" t="s">
        <v>2371</v>
      </c>
      <c r="B472" s="80">
        <v>246</v>
      </c>
      <c r="C472" s="80">
        <v>8</v>
      </c>
      <c r="D472" s="80">
        <v>15</v>
      </c>
      <c r="E472" s="80">
        <v>2011</v>
      </c>
      <c r="F472" s="80" t="s">
        <v>87</v>
      </c>
      <c r="G472" s="80" t="s">
        <v>2363</v>
      </c>
      <c r="H472" s="80" t="s">
        <v>2364</v>
      </c>
      <c r="I472" s="177"/>
      <c r="J472" s="81">
        <v>57.114881257659327</v>
      </c>
      <c r="K472" s="81">
        <v>3.3557695370541198</v>
      </c>
      <c r="L472" s="81">
        <v>30.806984172165041</v>
      </c>
      <c r="M472" s="81">
        <v>50.347724130605464</v>
      </c>
      <c r="N472" s="81">
        <v>56.705081595856065</v>
      </c>
      <c r="O472" s="81">
        <v>45.734587869712634</v>
      </c>
      <c r="P472" s="81">
        <v>69.238817108809783</v>
      </c>
      <c r="Q472" s="81">
        <v>2.8164663468412754</v>
      </c>
      <c r="R472" s="81">
        <v>0</v>
      </c>
      <c r="S472" s="81">
        <v>1.2668653712</v>
      </c>
      <c r="T472" s="82"/>
      <c r="U472" s="81">
        <v>7026014</v>
      </c>
      <c r="V472" s="81">
        <v>1107</v>
      </c>
      <c r="W472" s="81">
        <v>608</v>
      </c>
      <c r="X472" s="81">
        <v>10313</v>
      </c>
      <c r="Y472" s="81">
        <v>18630</v>
      </c>
      <c r="Z472" s="81">
        <v>23732</v>
      </c>
      <c r="AA472" s="81">
        <v>13992</v>
      </c>
      <c r="AB472" s="81">
        <v>40133</v>
      </c>
      <c r="AC472" s="81">
        <v>0</v>
      </c>
      <c r="AD472" s="81">
        <v>1.2668653712</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15.332000000000001</v>
      </c>
      <c r="BJ472" s="81">
        <v>0</v>
      </c>
      <c r="BK472" s="81">
        <v>0</v>
      </c>
      <c r="BL472" s="81">
        <v>0</v>
      </c>
      <c r="BM472" s="82"/>
      <c r="BN472" s="81">
        <v>0</v>
      </c>
      <c r="BO472" s="81">
        <v>0</v>
      </c>
      <c r="BP472" s="81">
        <v>3</v>
      </c>
      <c r="BQ472" s="81">
        <v>0</v>
      </c>
      <c r="BR472" s="81">
        <v>0</v>
      </c>
      <c r="BS472" s="81">
        <v>0</v>
      </c>
      <c r="BT472"/>
      <c r="BU472" s="80">
        <v>15.332000000000001</v>
      </c>
      <c r="BV472" s="80">
        <v>0</v>
      </c>
      <c r="BW472" s="80">
        <v>0</v>
      </c>
      <c r="BX472" s="80">
        <v>0</v>
      </c>
      <c r="BY472" s="80">
        <v>0</v>
      </c>
      <c r="BZ472" s="80">
        <v>0</v>
      </c>
      <c r="CA472" s="80">
        <v>0</v>
      </c>
      <c r="CB472" s="80">
        <v>0</v>
      </c>
      <c r="CC472" s="80">
        <v>0</v>
      </c>
    </row>
    <row r="473" spans="1:81">
      <c r="A473" s="80" t="s">
        <v>2372</v>
      </c>
      <c r="B473" s="80">
        <v>247</v>
      </c>
      <c r="C473" s="80">
        <v>9</v>
      </c>
      <c r="D473" s="80">
        <v>15</v>
      </c>
      <c r="E473" s="80">
        <v>2012</v>
      </c>
      <c r="F473" s="80" t="s">
        <v>88</v>
      </c>
      <c r="G473" s="80" t="s">
        <v>2363</v>
      </c>
      <c r="H473" s="80" t="s">
        <v>2364</v>
      </c>
      <c r="I473" s="177"/>
      <c r="J473" s="81">
        <v>65.113995477999353</v>
      </c>
      <c r="K473" s="81">
        <v>3.4367662798488308</v>
      </c>
      <c r="L473" s="81">
        <v>31.219887095763607</v>
      </c>
      <c r="M473" s="81">
        <v>56.317265788479311</v>
      </c>
      <c r="N473" s="81">
        <v>58.661383279475267</v>
      </c>
      <c r="O473" s="81">
        <v>46.032408704879806</v>
      </c>
      <c r="P473" s="81">
        <v>68.12484646036792</v>
      </c>
      <c r="Q473" s="81">
        <v>3.0347093421253812</v>
      </c>
      <c r="R473" s="81">
        <v>0</v>
      </c>
      <c r="S473" s="81">
        <v>1.8336596592999999</v>
      </c>
      <c r="T473" s="82"/>
      <c r="U473" s="81">
        <v>7775751</v>
      </c>
      <c r="V473" s="81">
        <v>1107</v>
      </c>
      <c r="W473" s="81">
        <v>608</v>
      </c>
      <c r="X473" s="81">
        <v>10313</v>
      </c>
      <c r="Y473" s="81">
        <v>18698</v>
      </c>
      <c r="Z473" s="81">
        <v>24076</v>
      </c>
      <c r="AA473" s="81">
        <v>13689</v>
      </c>
      <c r="AB473" s="81">
        <v>39801</v>
      </c>
      <c r="AC473" s="81">
        <v>0</v>
      </c>
      <c r="AD473" s="81">
        <v>1.8336596592999999</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28.105</v>
      </c>
      <c r="BJ473" s="81">
        <v>0</v>
      </c>
      <c r="BK473" s="81">
        <v>0</v>
      </c>
      <c r="BL473" s="81">
        <v>0</v>
      </c>
      <c r="BM473" s="82"/>
      <c r="BN473" s="81">
        <v>0</v>
      </c>
      <c r="BO473" s="81">
        <v>0</v>
      </c>
      <c r="BP473" s="81">
        <v>5</v>
      </c>
      <c r="BQ473" s="81">
        <v>0</v>
      </c>
      <c r="BR473" s="81">
        <v>0</v>
      </c>
      <c r="BS473" s="81">
        <v>0</v>
      </c>
      <c r="BT473"/>
      <c r="BU473" s="80">
        <v>28.105</v>
      </c>
      <c r="BV473" s="80">
        <v>0</v>
      </c>
      <c r="BW473" s="80">
        <v>0</v>
      </c>
      <c r="BX473" s="80">
        <v>0</v>
      </c>
      <c r="BY473" s="80">
        <v>0</v>
      </c>
      <c r="BZ473" s="80">
        <v>0</v>
      </c>
      <c r="CA473" s="80">
        <v>0</v>
      </c>
      <c r="CB473" s="80">
        <v>0</v>
      </c>
      <c r="CC473" s="80">
        <v>0</v>
      </c>
    </row>
    <row r="474" spans="1:81">
      <c r="A474" s="80" t="s">
        <v>2373</v>
      </c>
      <c r="B474" s="80">
        <v>248</v>
      </c>
      <c r="C474" s="80">
        <v>10</v>
      </c>
      <c r="D474" s="80">
        <v>15</v>
      </c>
      <c r="E474" s="80">
        <v>2013</v>
      </c>
      <c r="F474" s="80" t="s">
        <v>89</v>
      </c>
      <c r="G474" s="80" t="s">
        <v>2363</v>
      </c>
      <c r="H474" s="80" t="s">
        <v>2364</v>
      </c>
      <c r="I474" s="177"/>
      <c r="J474" s="81">
        <v>75.407011072363119</v>
      </c>
      <c r="K474" s="81">
        <v>3.026266013198307</v>
      </c>
      <c r="L474" s="81">
        <v>28.575041403725017</v>
      </c>
      <c r="M474" s="81">
        <v>56.408628877976561</v>
      </c>
      <c r="N474" s="81">
        <v>62.97597762136661</v>
      </c>
      <c r="O474" s="81">
        <v>44.302919929014742</v>
      </c>
      <c r="P474" s="81">
        <v>66.927882720664456</v>
      </c>
      <c r="Q474" s="81">
        <v>3.048995239089249</v>
      </c>
      <c r="R474" s="81">
        <v>0</v>
      </c>
      <c r="S474" s="81">
        <v>1.8642513302000003</v>
      </c>
      <c r="T474" s="82"/>
      <c r="U474" s="81">
        <v>8092389</v>
      </c>
      <c r="V474" s="81">
        <v>1107</v>
      </c>
      <c r="W474" s="81">
        <v>608</v>
      </c>
      <c r="X474" s="81">
        <v>10313</v>
      </c>
      <c r="Y474" s="81">
        <v>18705</v>
      </c>
      <c r="Z474" s="81">
        <v>24206</v>
      </c>
      <c r="AA474" s="81">
        <v>13398</v>
      </c>
      <c r="AB474" s="81">
        <v>39415</v>
      </c>
      <c r="AC474" s="81">
        <v>0</v>
      </c>
      <c r="AD474" s="81">
        <v>1.8642513302000003</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31.370999999999999</v>
      </c>
      <c r="BJ474" s="81">
        <v>0</v>
      </c>
      <c r="BK474" s="81">
        <v>0</v>
      </c>
      <c r="BL474" s="81">
        <v>0</v>
      </c>
      <c r="BM474" s="82"/>
      <c r="BN474" s="81">
        <v>0</v>
      </c>
      <c r="BO474" s="81">
        <v>0</v>
      </c>
      <c r="BP474" s="81">
        <v>5</v>
      </c>
      <c r="BQ474" s="81">
        <v>0</v>
      </c>
      <c r="BR474" s="81">
        <v>0</v>
      </c>
      <c r="BS474" s="81">
        <v>0</v>
      </c>
      <c r="BT474"/>
      <c r="BU474" s="80">
        <v>31.370999999999999</v>
      </c>
      <c r="BV474" s="80">
        <v>0</v>
      </c>
      <c r="BW474" s="80">
        <v>0</v>
      </c>
      <c r="BX474" s="80">
        <v>0</v>
      </c>
      <c r="BY474" s="80">
        <v>0</v>
      </c>
      <c r="BZ474" s="80">
        <v>0</v>
      </c>
      <c r="CA474" s="80">
        <v>0</v>
      </c>
      <c r="CB474" s="80">
        <v>0</v>
      </c>
      <c r="CC474" s="80">
        <v>0</v>
      </c>
    </row>
    <row r="475" spans="1:81">
      <c r="A475" s="80" t="s">
        <v>2374</v>
      </c>
      <c r="B475" s="80">
        <v>249</v>
      </c>
      <c r="C475" s="80">
        <v>11</v>
      </c>
      <c r="D475" s="80">
        <v>15</v>
      </c>
      <c r="E475" s="80">
        <v>2014</v>
      </c>
      <c r="F475" s="80" t="s">
        <v>90</v>
      </c>
      <c r="G475" s="80" t="s">
        <v>2363</v>
      </c>
      <c r="H475" s="80" t="s">
        <v>2364</v>
      </c>
      <c r="I475" s="177"/>
      <c r="J475" s="81">
        <v>66.715160040850364</v>
      </c>
      <c r="K475" s="81">
        <v>3.2282596085122841</v>
      </c>
      <c r="L475" s="81">
        <v>27.796493885156519</v>
      </c>
      <c r="M475" s="81">
        <v>47.515395230890668</v>
      </c>
      <c r="N475" s="81">
        <v>60.261762653418053</v>
      </c>
      <c r="O475" s="81">
        <v>42.636339007900155</v>
      </c>
      <c r="P475" s="81">
        <v>66.10098558863595</v>
      </c>
      <c r="Q475" s="81">
        <v>2.8918259044768155</v>
      </c>
      <c r="R475" s="81">
        <v>0</v>
      </c>
      <c r="S475" s="81">
        <v>1.47976895088</v>
      </c>
      <c r="T475" s="82"/>
      <c r="U475" s="81">
        <v>8312674</v>
      </c>
      <c r="V475" s="81">
        <v>1031</v>
      </c>
      <c r="W475" s="81">
        <v>595</v>
      </c>
      <c r="X475" s="81">
        <v>9359</v>
      </c>
      <c r="Y475" s="81">
        <v>18675</v>
      </c>
      <c r="Z475" s="81">
        <v>24535</v>
      </c>
      <c r="AA475" s="81">
        <v>13164</v>
      </c>
      <c r="AB475" s="81">
        <v>38963</v>
      </c>
      <c r="AC475" s="81">
        <v>0</v>
      </c>
      <c r="AD475" s="81">
        <v>1.47976895088</v>
      </c>
      <c r="AE475" s="82"/>
      <c r="AF475" s="81">
        <v>80145098.734670192</v>
      </c>
      <c r="AG475" s="81">
        <v>2636049.1920172395</v>
      </c>
      <c r="AH475" s="81">
        <v>5849603.5325920209</v>
      </c>
      <c r="AI475" s="81">
        <v>55433291.52709581</v>
      </c>
      <c r="AJ475" s="81">
        <v>83378806.83096993</v>
      </c>
      <c r="AK475" s="81">
        <v>0</v>
      </c>
      <c r="AL475" s="81">
        <v>0</v>
      </c>
      <c r="AM475" s="81">
        <v>5349037.6675152201</v>
      </c>
      <c r="AN475" s="81">
        <v>0</v>
      </c>
      <c r="AO475" s="81">
        <v>0</v>
      </c>
      <c r="AP475" s="82"/>
      <c r="AQ475" s="81">
        <v>1166</v>
      </c>
      <c r="AR475" s="81">
        <v>337</v>
      </c>
      <c r="AS475" s="81">
        <v>0</v>
      </c>
      <c r="AT475" s="81">
        <v>0</v>
      </c>
      <c r="AU475" s="81">
        <v>0</v>
      </c>
      <c r="AV475" s="81">
        <v>0</v>
      </c>
      <c r="AW475" s="81" t="s">
        <v>564</v>
      </c>
      <c r="AX475" s="82"/>
      <c r="AY475" s="81">
        <v>5407.2210000000005</v>
      </c>
      <c r="AZ475" s="81">
        <v>32352.799999999999</v>
      </c>
      <c r="BA475" s="81">
        <v>0</v>
      </c>
      <c r="BB475" s="81">
        <v>0</v>
      </c>
      <c r="BC475" s="81">
        <v>0</v>
      </c>
      <c r="BD475" s="81">
        <v>0</v>
      </c>
      <c r="BE475" s="81" t="s">
        <v>564</v>
      </c>
      <c r="BF475" s="82"/>
      <c r="BG475" s="81">
        <v>0</v>
      </c>
      <c r="BH475" s="81">
        <v>0</v>
      </c>
      <c r="BI475" s="81">
        <v>24.542999999999999</v>
      </c>
      <c r="BJ475" s="81">
        <v>0</v>
      </c>
      <c r="BK475" s="81">
        <v>0</v>
      </c>
      <c r="BL475" s="81">
        <v>0</v>
      </c>
      <c r="BM475" s="82"/>
      <c r="BN475" s="81">
        <v>0</v>
      </c>
      <c r="BO475" s="81">
        <v>0</v>
      </c>
      <c r="BP475" s="81">
        <v>4</v>
      </c>
      <c r="BQ475" s="81">
        <v>0</v>
      </c>
      <c r="BR475" s="81">
        <v>0</v>
      </c>
      <c r="BS475" s="81">
        <v>0</v>
      </c>
      <c r="BT475"/>
      <c r="BU475" s="80">
        <v>24.542999999999999</v>
      </c>
      <c r="BV475" s="80">
        <v>0</v>
      </c>
      <c r="BW475" s="80">
        <v>0</v>
      </c>
      <c r="BX475" s="80">
        <v>0</v>
      </c>
      <c r="BY475" s="80">
        <v>0</v>
      </c>
      <c r="BZ475" s="80">
        <v>0</v>
      </c>
      <c r="CA475" s="80">
        <v>0</v>
      </c>
      <c r="CB475" s="80">
        <v>0</v>
      </c>
      <c r="CC475" s="80">
        <v>0</v>
      </c>
    </row>
    <row r="476" spans="1:81">
      <c r="A476" s="80" t="s">
        <v>2375</v>
      </c>
      <c r="B476" s="80">
        <v>250</v>
      </c>
      <c r="C476" s="80">
        <v>12</v>
      </c>
      <c r="D476" s="80">
        <v>15</v>
      </c>
      <c r="E476" s="80">
        <v>2015</v>
      </c>
      <c r="F476" s="80" t="s">
        <v>91</v>
      </c>
      <c r="G476" s="80" t="s">
        <v>2363</v>
      </c>
      <c r="H476" s="80" t="s">
        <v>2364</v>
      </c>
      <c r="I476" s="177"/>
      <c r="J476" s="81">
        <v>59.686059913163739</v>
      </c>
      <c r="K476" s="81">
        <v>2.6993345745414978</v>
      </c>
      <c r="L476" s="81">
        <v>29.849105413388351</v>
      </c>
      <c r="M476" s="81">
        <v>47.559449429845003</v>
      </c>
      <c r="N476" s="81">
        <v>52.19449801024539</v>
      </c>
      <c r="O476" s="81">
        <v>41.979895213722472</v>
      </c>
      <c r="P476" s="81">
        <v>64.906721575364429</v>
      </c>
      <c r="Q476" s="81">
        <v>2.7913556651619005</v>
      </c>
      <c r="R476" s="81">
        <v>0</v>
      </c>
      <c r="S476" s="81">
        <v>1.2025906816</v>
      </c>
      <c r="T476" s="82"/>
      <c r="U476" s="81">
        <v>8546060</v>
      </c>
      <c r="V476" s="81">
        <v>1031</v>
      </c>
      <c r="W476" s="81">
        <v>595</v>
      </c>
      <c r="X476" s="81">
        <v>9359</v>
      </c>
      <c r="Y476" s="81">
        <v>18537</v>
      </c>
      <c r="Z476" s="81">
        <v>24390</v>
      </c>
      <c r="AA476" s="81">
        <v>12916</v>
      </c>
      <c r="AB476" s="81">
        <v>38418</v>
      </c>
      <c r="AC476" s="81">
        <v>0</v>
      </c>
      <c r="AD476" s="81">
        <v>1.2025906816</v>
      </c>
      <c r="AE476" s="82"/>
      <c r="AF476" s="81">
        <v>80781934.711062953</v>
      </c>
      <c r="AG476" s="81">
        <v>2316981.2755786399</v>
      </c>
      <c r="AH476" s="81">
        <v>4991915.4463230204</v>
      </c>
      <c r="AI476" s="81">
        <v>57487669.288570873</v>
      </c>
      <c r="AJ476" s="81">
        <v>76500563.398298234</v>
      </c>
      <c r="AK476" s="81">
        <v>0</v>
      </c>
      <c r="AL476" s="81">
        <v>0</v>
      </c>
      <c r="AM476" s="81">
        <v>5265025.7425512467</v>
      </c>
      <c r="AN476" s="81">
        <v>0</v>
      </c>
      <c r="AO476" s="81">
        <v>0</v>
      </c>
      <c r="AP476" s="82"/>
      <c r="AQ476" s="81">
        <v>1260</v>
      </c>
      <c r="AR476" s="81">
        <v>438</v>
      </c>
      <c r="AS476" s="81">
        <v>0</v>
      </c>
      <c r="AT476" s="81">
        <v>0</v>
      </c>
      <c r="AU476" s="81">
        <v>0</v>
      </c>
      <c r="AV476" s="81">
        <v>0</v>
      </c>
      <c r="AW476" s="81" t="s">
        <v>564</v>
      </c>
      <c r="AX476" s="82"/>
      <c r="AY476" s="81">
        <v>6070.7209999999995</v>
      </c>
      <c r="AZ476" s="81">
        <v>38698.6</v>
      </c>
      <c r="BA476" s="81">
        <v>0</v>
      </c>
      <c r="BB476" s="81">
        <v>0</v>
      </c>
      <c r="BC476" s="81">
        <v>0</v>
      </c>
      <c r="BD476" s="81">
        <v>0</v>
      </c>
      <c r="BE476" s="81" t="s">
        <v>564</v>
      </c>
      <c r="BF476" s="82"/>
      <c r="BG476" s="81">
        <v>0</v>
      </c>
      <c r="BH476" s="81">
        <v>0</v>
      </c>
      <c r="BI476" s="81">
        <v>29.032</v>
      </c>
      <c r="BJ476" s="81">
        <v>0</v>
      </c>
      <c r="BK476" s="81">
        <v>0</v>
      </c>
      <c r="BL476" s="81">
        <v>0</v>
      </c>
      <c r="BM476" s="82"/>
      <c r="BN476" s="81">
        <v>0</v>
      </c>
      <c r="BO476" s="81">
        <v>0</v>
      </c>
      <c r="BP476" s="81">
        <v>5</v>
      </c>
      <c r="BQ476" s="81">
        <v>0</v>
      </c>
      <c r="BR476" s="81">
        <v>0</v>
      </c>
      <c r="BS476" s="81">
        <v>0</v>
      </c>
      <c r="BT476"/>
      <c r="BU476" s="80">
        <v>29.032</v>
      </c>
      <c r="BV476" s="80">
        <v>0</v>
      </c>
      <c r="BW476" s="80">
        <v>0</v>
      </c>
      <c r="BX476" s="80">
        <v>0</v>
      </c>
      <c r="BY476" s="80">
        <v>0</v>
      </c>
      <c r="BZ476" s="80">
        <v>0</v>
      </c>
      <c r="CA476" s="80">
        <v>0</v>
      </c>
      <c r="CB476" s="80">
        <v>0</v>
      </c>
      <c r="CC476" s="80">
        <v>0</v>
      </c>
    </row>
    <row r="477" spans="1:81">
      <c r="A477" s="80" t="s">
        <v>2376</v>
      </c>
      <c r="B477" s="80">
        <v>251</v>
      </c>
      <c r="C477" s="80">
        <v>13</v>
      </c>
      <c r="D477" s="80">
        <v>15</v>
      </c>
      <c r="E477" s="80">
        <v>2016</v>
      </c>
      <c r="F477" s="80" t="s">
        <v>92</v>
      </c>
      <c r="G477" s="80" t="s">
        <v>2363</v>
      </c>
      <c r="H477" s="80" t="s">
        <v>2364</v>
      </c>
      <c r="I477" s="177"/>
      <c r="J477" s="81">
        <v>52.245456438834857</v>
      </c>
      <c r="K477" s="81">
        <v>2.6112750029158636</v>
      </c>
      <c r="L477" s="81">
        <v>26.351846937098443</v>
      </c>
      <c r="M477" s="81">
        <v>36.961015193240023</v>
      </c>
      <c r="N477" s="81">
        <v>47.581911382827762</v>
      </c>
      <c r="O477" s="81">
        <v>41.533025383211509</v>
      </c>
      <c r="P477" s="81">
        <v>62.886437992547876</v>
      </c>
      <c r="Q477" s="81">
        <v>2.6580951041282015</v>
      </c>
      <c r="R477" s="81">
        <v>0</v>
      </c>
      <c r="S477" s="81">
        <v>2.1552874896000005</v>
      </c>
      <c r="T477" s="82"/>
      <c r="U477" s="81">
        <v>8018480</v>
      </c>
      <c r="V477" s="81">
        <v>1031</v>
      </c>
      <c r="W477" s="81">
        <v>595</v>
      </c>
      <c r="X477" s="81">
        <v>9359</v>
      </c>
      <c r="Y477" s="81">
        <v>18383</v>
      </c>
      <c r="Z477" s="81">
        <v>24427</v>
      </c>
      <c r="AA477" s="81">
        <v>12943</v>
      </c>
      <c r="AB477" s="81">
        <v>37633</v>
      </c>
      <c r="AC477" s="81">
        <v>0</v>
      </c>
      <c r="AD477" s="81">
        <v>2.1552874896000001</v>
      </c>
      <c r="AE477" s="82"/>
      <c r="AF477" s="81">
        <v>72914945.466134936</v>
      </c>
      <c r="AG477" s="81">
        <v>2232808.3186573749</v>
      </c>
      <c r="AH477" s="81">
        <v>4206865.4719716432</v>
      </c>
      <c r="AI477" s="81">
        <v>57860863.227242358</v>
      </c>
      <c r="AJ477" s="81">
        <v>77165426.576357976</v>
      </c>
      <c r="AK477" s="81">
        <v>0</v>
      </c>
      <c r="AL477" s="81">
        <v>0</v>
      </c>
      <c r="AM477" s="81">
        <v>5161451.6140567875</v>
      </c>
      <c r="AN477" s="81">
        <v>0</v>
      </c>
      <c r="AO477" s="81">
        <v>0</v>
      </c>
      <c r="AP477" s="82"/>
      <c r="AQ477" s="81">
        <v>1349</v>
      </c>
      <c r="AR477" s="81">
        <v>536</v>
      </c>
      <c r="AS477" s="81">
        <v>0</v>
      </c>
      <c r="AT477" s="81">
        <v>0</v>
      </c>
      <c r="AU477" s="81">
        <v>0</v>
      </c>
      <c r="AV477" s="81">
        <v>0</v>
      </c>
      <c r="AW477" s="81" t="s">
        <v>564</v>
      </c>
      <c r="AX477" s="82"/>
      <c r="AY477" s="81">
        <v>6703.1210000000001</v>
      </c>
      <c r="AZ477" s="81">
        <v>60870.9</v>
      </c>
      <c r="BA477" s="81">
        <v>0</v>
      </c>
      <c r="BB477" s="81">
        <v>0</v>
      </c>
      <c r="BC477" s="81">
        <v>0</v>
      </c>
      <c r="BD477" s="81">
        <v>0</v>
      </c>
      <c r="BE477" s="81" t="s">
        <v>564</v>
      </c>
      <c r="BF477" s="82"/>
      <c r="BG477" s="81">
        <v>0</v>
      </c>
      <c r="BH477" s="81">
        <v>0</v>
      </c>
      <c r="BI477" s="81">
        <v>26.658999999999999</v>
      </c>
      <c r="BJ477" s="81">
        <v>0</v>
      </c>
      <c r="BK477" s="81">
        <v>0</v>
      </c>
      <c r="BL477" s="81">
        <v>0</v>
      </c>
      <c r="BM477" s="82"/>
      <c r="BN477" s="81">
        <v>0</v>
      </c>
      <c r="BO477" s="81">
        <v>0</v>
      </c>
      <c r="BP477" s="81">
        <v>5</v>
      </c>
      <c r="BQ477" s="81">
        <v>0</v>
      </c>
      <c r="BR477" s="81">
        <v>0</v>
      </c>
      <c r="BS477" s="81">
        <v>0</v>
      </c>
      <c r="BT477"/>
      <c r="BU477" s="80">
        <v>26.658999999999999</v>
      </c>
      <c r="BV477" s="80">
        <v>0</v>
      </c>
      <c r="BW477" s="80">
        <v>0</v>
      </c>
      <c r="BX477" s="80">
        <v>0</v>
      </c>
      <c r="BY477" s="80">
        <v>0</v>
      </c>
      <c r="BZ477" s="80">
        <v>0</v>
      </c>
      <c r="CA477" s="80">
        <v>0</v>
      </c>
      <c r="CB477" s="80">
        <v>0</v>
      </c>
      <c r="CC477" s="80">
        <v>0</v>
      </c>
    </row>
    <row r="478" spans="1:81">
      <c r="A478" s="80" t="s">
        <v>2377</v>
      </c>
      <c r="B478" s="80">
        <v>252</v>
      </c>
      <c r="C478" s="80">
        <v>14</v>
      </c>
      <c r="D478" s="80">
        <v>15</v>
      </c>
      <c r="E478" s="80">
        <v>2017</v>
      </c>
      <c r="F478" s="80" t="s">
        <v>71</v>
      </c>
      <c r="G478" s="80" t="s">
        <v>2363</v>
      </c>
      <c r="H478" s="80" t="s">
        <v>2364</v>
      </c>
      <c r="I478" s="177"/>
      <c r="J478" s="81">
        <v>51.589301112086325</v>
      </c>
      <c r="K478" s="81">
        <v>2.7091989149530895</v>
      </c>
      <c r="L478" s="81">
        <v>24.044689137421447</v>
      </c>
      <c r="M478" s="81">
        <v>33.477092578315897</v>
      </c>
      <c r="N478" s="81">
        <v>48.834065937586793</v>
      </c>
      <c r="O478" s="81">
        <v>40.780040756880979</v>
      </c>
      <c r="P478" s="81">
        <v>61.826646581614007</v>
      </c>
      <c r="Q478" s="81">
        <v>2.5278073846102931</v>
      </c>
      <c r="R478" s="81">
        <v>0</v>
      </c>
      <c r="S478" s="81">
        <v>1.21576241046</v>
      </c>
      <c r="T478" s="82"/>
      <c r="U478" s="81">
        <v>9128976</v>
      </c>
      <c r="V478" s="81">
        <v>1031</v>
      </c>
      <c r="W478" s="81">
        <v>595</v>
      </c>
      <c r="X478" s="81">
        <v>9359</v>
      </c>
      <c r="Y478" s="81">
        <v>18294</v>
      </c>
      <c r="Z478" s="81">
        <v>24382</v>
      </c>
      <c r="AA478" s="81">
        <v>12806</v>
      </c>
      <c r="AB478" s="81">
        <v>37010</v>
      </c>
      <c r="AC478" s="81">
        <v>0</v>
      </c>
      <c r="AD478" s="81">
        <v>1.21576241046</v>
      </c>
      <c r="AE478" s="82"/>
      <c r="AF478" s="81">
        <v>77226057.297615618</v>
      </c>
      <c r="AG478" s="81">
        <v>2321850.177468542</v>
      </c>
      <c r="AH478" s="81">
        <v>4947770.9237774927</v>
      </c>
      <c r="AI478" s="81">
        <v>55295661.872029439</v>
      </c>
      <c r="AJ478" s="81">
        <v>85876272.926995963</v>
      </c>
      <c r="AK478" s="81">
        <v>0</v>
      </c>
      <c r="AL478" s="81">
        <v>0</v>
      </c>
      <c r="AM478" s="81">
        <v>5083948.3093126304</v>
      </c>
      <c r="AN478" s="81">
        <v>0</v>
      </c>
      <c r="AO478" s="81">
        <v>0</v>
      </c>
      <c r="AP478" s="82"/>
      <c r="AQ478" s="81">
        <v>1404</v>
      </c>
      <c r="AR478" s="81">
        <v>595</v>
      </c>
      <c r="AS478" s="81">
        <v>0</v>
      </c>
      <c r="AT478" s="81">
        <v>0</v>
      </c>
      <c r="AU478" s="81">
        <v>0</v>
      </c>
      <c r="AV478" s="81">
        <v>0</v>
      </c>
      <c r="AW478" s="81" t="s">
        <v>564</v>
      </c>
      <c r="AX478" s="82"/>
      <c r="AY478" s="81">
        <v>7071.4210000000003</v>
      </c>
      <c r="AZ478" s="81">
        <v>65903.39999999998</v>
      </c>
      <c r="BA478" s="81">
        <v>0</v>
      </c>
      <c r="BB478" s="81">
        <v>0</v>
      </c>
      <c r="BC478" s="81">
        <v>0</v>
      </c>
      <c r="BD478" s="81">
        <v>0</v>
      </c>
      <c r="BE478" s="81" t="s">
        <v>564</v>
      </c>
      <c r="BF478" s="82"/>
      <c r="BG478" s="81">
        <v>0</v>
      </c>
      <c r="BH478" s="81">
        <v>0</v>
      </c>
      <c r="BI478" s="81">
        <v>22.405999999999999</v>
      </c>
      <c r="BJ478" s="81">
        <v>0</v>
      </c>
      <c r="BK478" s="81">
        <v>0</v>
      </c>
      <c r="BL478" s="81">
        <v>0</v>
      </c>
      <c r="BM478" s="82"/>
      <c r="BN478" s="81">
        <v>0</v>
      </c>
      <c r="BO478" s="81">
        <v>0</v>
      </c>
      <c r="BP478" s="81">
        <v>4</v>
      </c>
      <c r="BQ478" s="81">
        <v>0</v>
      </c>
      <c r="BR478" s="81">
        <v>0</v>
      </c>
      <c r="BS478" s="81">
        <v>0</v>
      </c>
      <c r="BT478"/>
      <c r="BU478" s="80">
        <v>22.405999999999999</v>
      </c>
      <c r="BV478" s="80">
        <v>0</v>
      </c>
      <c r="BW478" s="80">
        <v>0</v>
      </c>
      <c r="BX478" s="80">
        <v>0</v>
      </c>
      <c r="BY478" s="80">
        <v>0</v>
      </c>
      <c r="BZ478" s="80">
        <v>0</v>
      </c>
      <c r="CA478" s="80">
        <v>0</v>
      </c>
      <c r="CB478" s="80">
        <v>0</v>
      </c>
      <c r="CC478" s="80">
        <v>0</v>
      </c>
    </row>
    <row r="479" spans="1:81">
      <c r="A479" s="80" t="s">
        <v>2378</v>
      </c>
      <c r="B479" s="80">
        <v>253</v>
      </c>
      <c r="C479" s="80">
        <v>15</v>
      </c>
      <c r="D479" s="80">
        <v>15</v>
      </c>
      <c r="E479" s="80">
        <v>2018</v>
      </c>
      <c r="F479" s="80" t="s">
        <v>93</v>
      </c>
      <c r="G479" s="80" t="s">
        <v>2363</v>
      </c>
      <c r="H479" s="80" t="s">
        <v>2364</v>
      </c>
      <c r="I479" s="177"/>
      <c r="J479" s="81">
        <v>41.589528238589025</v>
      </c>
      <c r="K479" s="81">
        <v>2.3526216404558125</v>
      </c>
      <c r="L479" s="81">
        <v>21.378967311860592</v>
      </c>
      <c r="M479" s="81">
        <v>29.926918699068796</v>
      </c>
      <c r="N479" s="81">
        <v>34.101118337266733</v>
      </c>
      <c r="O479" s="81">
        <v>39.889147406395224</v>
      </c>
      <c r="P479" s="81">
        <v>60.212213466363536</v>
      </c>
      <c r="Q479" s="81">
        <v>2.2947838945394339</v>
      </c>
      <c r="R479" s="81">
        <v>0</v>
      </c>
      <c r="S479" s="81">
        <v>0.84903729373999981</v>
      </c>
      <c r="T479" s="82"/>
      <c r="U479" s="81">
        <v>8571610</v>
      </c>
      <c r="V479" s="81">
        <v>1031</v>
      </c>
      <c r="W479" s="81">
        <v>595</v>
      </c>
      <c r="X479" s="81">
        <v>9359</v>
      </c>
      <c r="Y479" s="81">
        <v>18082</v>
      </c>
      <c r="Z479" s="81">
        <v>24306</v>
      </c>
      <c r="AA479" s="81">
        <v>12597</v>
      </c>
      <c r="AB479" s="81">
        <v>36207</v>
      </c>
      <c r="AC479" s="81">
        <v>0</v>
      </c>
      <c r="AD479" s="81">
        <v>0.84903729373999981</v>
      </c>
      <c r="AE479" s="82"/>
      <c r="AF479" s="81">
        <v>73918677.396324426</v>
      </c>
      <c r="AG479" s="81">
        <v>2128579.6309678899</v>
      </c>
      <c r="AH479" s="81">
        <v>4391358.2250138549</v>
      </c>
      <c r="AI479" s="81">
        <v>52923422.662003607</v>
      </c>
      <c r="AJ479" s="81">
        <v>80982852.084232494</v>
      </c>
      <c r="AK479" s="81">
        <v>0</v>
      </c>
      <c r="AL479" s="81">
        <v>0</v>
      </c>
      <c r="AM479" s="81">
        <v>4983933.7655366706</v>
      </c>
      <c r="AN479" s="81">
        <v>0</v>
      </c>
      <c r="AO479" s="81">
        <v>0</v>
      </c>
      <c r="AP479" s="82"/>
      <c r="AQ479" s="81">
        <v>1468</v>
      </c>
      <c r="AR479" s="81">
        <v>724</v>
      </c>
      <c r="AS479" s="81">
        <v>0</v>
      </c>
      <c r="AT479" s="81">
        <v>0</v>
      </c>
      <c r="AU479" s="81">
        <v>0</v>
      </c>
      <c r="AV479" s="81">
        <v>0</v>
      </c>
      <c r="AW479" s="81" t="s">
        <v>564</v>
      </c>
      <c r="AX479" s="82"/>
      <c r="AY479" s="81">
        <v>7485.1810000000023</v>
      </c>
      <c r="AZ479" s="81">
        <v>72493</v>
      </c>
      <c r="BA479" s="81">
        <v>0</v>
      </c>
      <c r="BB479" s="81">
        <v>0</v>
      </c>
      <c r="BC479" s="81">
        <v>0</v>
      </c>
      <c r="BD479" s="81">
        <v>0</v>
      </c>
      <c r="BE479" s="81" t="s">
        <v>564</v>
      </c>
      <c r="BF479" s="82"/>
      <c r="BG479" s="81">
        <v>0</v>
      </c>
      <c r="BH479" s="81">
        <v>0</v>
      </c>
      <c r="BI479" s="81">
        <v>22.366</v>
      </c>
      <c r="BJ479" s="81">
        <v>0</v>
      </c>
      <c r="BK479" s="81">
        <v>0</v>
      </c>
      <c r="BL479" s="81">
        <v>0</v>
      </c>
      <c r="BM479" s="82"/>
      <c r="BN479" s="81">
        <v>0</v>
      </c>
      <c r="BO479" s="81">
        <v>0</v>
      </c>
      <c r="BP479" s="81">
        <v>4</v>
      </c>
      <c r="BQ479" s="81">
        <v>0</v>
      </c>
      <c r="BR479" s="81">
        <v>0</v>
      </c>
      <c r="BS479" s="81">
        <v>0</v>
      </c>
      <c r="BT479"/>
      <c r="BU479" s="80">
        <v>22.366</v>
      </c>
      <c r="BV479" s="80">
        <v>0</v>
      </c>
      <c r="BW479" s="80">
        <v>0</v>
      </c>
      <c r="BX479" s="80">
        <v>0</v>
      </c>
      <c r="BY479" s="80">
        <v>0</v>
      </c>
      <c r="BZ479" s="80">
        <v>0</v>
      </c>
      <c r="CA479" s="80">
        <v>0</v>
      </c>
      <c r="CB479" s="80">
        <v>0</v>
      </c>
      <c r="CC479" s="80">
        <v>0</v>
      </c>
    </row>
    <row r="480" spans="1:81">
      <c r="A480" s="80" t="s">
        <v>2379</v>
      </c>
      <c r="B480" s="80">
        <v>254</v>
      </c>
      <c r="C480" s="80">
        <v>16</v>
      </c>
      <c r="D480" s="80">
        <v>15</v>
      </c>
      <c r="E480" s="80">
        <v>2019</v>
      </c>
      <c r="F480" s="80" t="s">
        <v>73</v>
      </c>
      <c r="G480" s="80" t="s">
        <v>2363</v>
      </c>
      <c r="H480" s="80" t="s">
        <v>2364</v>
      </c>
      <c r="I480" s="177"/>
      <c r="J480" s="81">
        <v>43.546290622965152</v>
      </c>
      <c r="K480" s="81">
        <v>2.2480809093635403</v>
      </c>
      <c r="L480" s="81">
        <v>21.836281161024719</v>
      </c>
      <c r="M480" s="81">
        <v>32.313947656403045</v>
      </c>
      <c r="N480" s="81">
        <v>37.227439125006576</v>
      </c>
      <c r="O480" s="81">
        <v>38.521342546094893</v>
      </c>
      <c r="P480" s="81">
        <v>58.475018976463332</v>
      </c>
      <c r="Q480" s="81">
        <v>2.1915876740369153</v>
      </c>
      <c r="R480" s="81">
        <v>0</v>
      </c>
      <c r="S480" s="81">
        <v>1.1915541617200001</v>
      </c>
      <c r="T480" s="82"/>
      <c r="U480" s="81">
        <v>8431820</v>
      </c>
      <c r="V480" s="81">
        <v>1031</v>
      </c>
      <c r="W480" s="81">
        <v>595</v>
      </c>
      <c r="X480" s="81">
        <v>9359</v>
      </c>
      <c r="Y480" s="81">
        <v>17932</v>
      </c>
      <c r="Z480" s="81">
        <v>24117</v>
      </c>
      <c r="AA480" s="81">
        <v>12142</v>
      </c>
      <c r="AB480" s="81">
        <v>35515</v>
      </c>
      <c r="AC480" s="81">
        <v>0</v>
      </c>
      <c r="AD480" s="81">
        <v>1.1915541617200001</v>
      </c>
      <c r="AE480" s="82"/>
      <c r="AF480" s="81">
        <v>75545521.857746333</v>
      </c>
      <c r="AG480" s="81">
        <v>2075463.930014712</v>
      </c>
      <c r="AH480" s="81">
        <v>5079455.4304964477</v>
      </c>
      <c r="AI480" s="81">
        <v>53468574.234011278</v>
      </c>
      <c r="AJ480" s="81">
        <v>81010486.053821608</v>
      </c>
      <c r="AK480" s="81">
        <v>0</v>
      </c>
      <c r="AL480" s="81">
        <v>0</v>
      </c>
      <c r="AM480" s="81">
        <v>4836875.6432231423</v>
      </c>
      <c r="AN480" s="81">
        <v>0</v>
      </c>
      <c r="AO480" s="81">
        <v>0</v>
      </c>
      <c r="AP480" s="82"/>
      <c r="AQ480" s="81">
        <v>1524</v>
      </c>
      <c r="AR480" s="81">
        <v>864</v>
      </c>
      <c r="AS480" s="81">
        <v>0</v>
      </c>
      <c r="AT480" s="81">
        <v>0</v>
      </c>
      <c r="AU480" s="81">
        <v>0</v>
      </c>
      <c r="AV480" s="81">
        <v>0</v>
      </c>
      <c r="AW480" s="81" t="s">
        <v>564</v>
      </c>
      <c r="AX480" s="82"/>
      <c r="AY480" s="81">
        <v>7842.221000000005</v>
      </c>
      <c r="AZ480" s="81">
        <v>81110.600000000006</v>
      </c>
      <c r="BA480" s="81">
        <v>0</v>
      </c>
      <c r="BB480" s="81">
        <v>0</v>
      </c>
      <c r="BC480" s="81">
        <v>0</v>
      </c>
      <c r="BD480" s="81">
        <v>0</v>
      </c>
      <c r="BE480" s="81" t="s">
        <v>564</v>
      </c>
      <c r="BF480" s="82"/>
      <c r="BG480" s="81">
        <v>0</v>
      </c>
      <c r="BH480" s="81">
        <v>0</v>
      </c>
      <c r="BI480" s="81">
        <v>26.925000000000001</v>
      </c>
      <c r="BJ480" s="81">
        <v>0</v>
      </c>
      <c r="BK480" s="81">
        <v>0</v>
      </c>
      <c r="BL480" s="81">
        <v>0</v>
      </c>
      <c r="BM480" s="82"/>
      <c r="BN480" s="81">
        <v>0</v>
      </c>
      <c r="BO480" s="81">
        <v>0</v>
      </c>
      <c r="BP480" s="81">
        <v>6</v>
      </c>
      <c r="BQ480" s="81">
        <v>0</v>
      </c>
      <c r="BR480" s="81">
        <v>0</v>
      </c>
      <c r="BS480" s="81">
        <v>0</v>
      </c>
      <c r="BT480"/>
      <c r="BU480" s="80">
        <v>26.925000000000001</v>
      </c>
      <c r="BV480" s="80">
        <v>0</v>
      </c>
      <c r="BW480" s="80">
        <v>0</v>
      </c>
      <c r="BX480" s="80">
        <v>0</v>
      </c>
      <c r="BY480" s="80">
        <v>0</v>
      </c>
      <c r="BZ480" s="80">
        <v>0</v>
      </c>
      <c r="CA480" s="80">
        <v>0</v>
      </c>
      <c r="CB480" s="80">
        <v>0</v>
      </c>
      <c r="CC480" s="80">
        <v>0</v>
      </c>
    </row>
    <row r="481" spans="1:81">
      <c r="A481" s="80" t="s">
        <v>2380</v>
      </c>
      <c r="B481" s="80">
        <v>255</v>
      </c>
      <c r="C481" s="80">
        <v>17</v>
      </c>
      <c r="D481" s="80">
        <v>15</v>
      </c>
      <c r="E481" s="80">
        <v>2020</v>
      </c>
      <c r="F481" s="80" t="s">
        <v>218</v>
      </c>
      <c r="G481" s="80" t="s">
        <v>2363</v>
      </c>
      <c r="H481" s="80" t="s">
        <v>2364</v>
      </c>
      <c r="I481" s="177"/>
      <c r="J481" s="81">
        <v>43.180578694685892</v>
      </c>
      <c r="K481" s="81">
        <v>2.222441044103947</v>
      </c>
      <c r="L481" s="81">
        <v>38.763894254288964</v>
      </c>
      <c r="M481" s="81">
        <v>31.731837922110358</v>
      </c>
      <c r="N481" s="81">
        <v>35.928058956934279</v>
      </c>
      <c r="O481" s="81">
        <v>33.4114838996095</v>
      </c>
      <c r="P481" s="81">
        <v>54.600594683758679</v>
      </c>
      <c r="Q481" s="81">
        <v>2.0550434006822584</v>
      </c>
      <c r="R481" s="81">
        <v>0</v>
      </c>
      <c r="S481" s="81">
        <v>1.1440694890800001</v>
      </c>
      <c r="T481" s="82"/>
      <c r="U481" s="81">
        <v>8568863</v>
      </c>
      <c r="V481" s="81">
        <v>904</v>
      </c>
      <c r="W481" s="81">
        <v>922</v>
      </c>
      <c r="X481" s="81">
        <v>9395</v>
      </c>
      <c r="Y481" s="81">
        <v>17737</v>
      </c>
      <c r="Z481" s="81">
        <v>23875</v>
      </c>
      <c r="AA481" s="81">
        <v>12318</v>
      </c>
      <c r="AB481" s="81">
        <v>34853</v>
      </c>
      <c r="AC481" s="81">
        <v>0</v>
      </c>
      <c r="AD481" s="81">
        <v>1.1440694890800001</v>
      </c>
      <c r="AE481" s="82"/>
      <c r="AF481" s="81">
        <v>72432766.269544646</v>
      </c>
      <c r="AG481" s="81">
        <v>1906902.3540673398</v>
      </c>
      <c r="AH481" s="81">
        <v>10446851.226181537</v>
      </c>
      <c r="AI481" s="81">
        <v>50577277.584219031</v>
      </c>
      <c r="AJ481" s="81">
        <v>73894904.644707367</v>
      </c>
      <c r="AK481" s="81"/>
      <c r="AL481" s="81"/>
      <c r="AM481" s="81">
        <v>4548703.7249063672</v>
      </c>
      <c r="AN481" s="81"/>
      <c r="AO481" s="81"/>
      <c r="AP481" s="82"/>
      <c r="AQ481" s="81">
        <v>1573</v>
      </c>
      <c r="AR481" s="81">
        <v>972</v>
      </c>
      <c r="AS481" s="81">
        <v>0</v>
      </c>
      <c r="AT481" s="81">
        <v>0</v>
      </c>
      <c r="AU481" s="81">
        <v>0</v>
      </c>
      <c r="AV481" s="81">
        <v>0</v>
      </c>
      <c r="AW481" s="81">
        <v>0</v>
      </c>
      <c r="AX481" s="82"/>
      <c r="AY481" s="81">
        <v>8160.9309999999996</v>
      </c>
      <c r="AZ481" s="81">
        <v>88769.099999999991</v>
      </c>
      <c r="BA481" s="81">
        <v>0</v>
      </c>
      <c r="BB481" s="81">
        <v>0</v>
      </c>
      <c r="BC481" s="81">
        <v>0</v>
      </c>
      <c r="BD481" s="81">
        <v>0</v>
      </c>
      <c r="BE481" s="81">
        <v>0</v>
      </c>
      <c r="BF481" s="82"/>
      <c r="BG481" s="81">
        <v>0</v>
      </c>
      <c r="BH481" s="81">
        <v>0</v>
      </c>
      <c r="BI481" s="81">
        <v>26.651</v>
      </c>
      <c r="BJ481" s="81">
        <v>0</v>
      </c>
      <c r="BK481" s="81">
        <v>0</v>
      </c>
      <c r="BL481" s="81">
        <v>0</v>
      </c>
      <c r="BM481" s="82"/>
      <c r="BN481" s="81">
        <v>0</v>
      </c>
      <c r="BO481" s="81">
        <v>0</v>
      </c>
      <c r="BP481" s="81">
        <v>6</v>
      </c>
      <c r="BQ481" s="81">
        <v>0</v>
      </c>
      <c r="BR481" s="81">
        <v>0</v>
      </c>
      <c r="BS481" s="81">
        <v>0</v>
      </c>
      <c r="BT481"/>
      <c r="BU481" s="80">
        <v>26.651</v>
      </c>
      <c r="BV481" s="80">
        <v>0</v>
      </c>
      <c r="BW481" s="80">
        <v>0</v>
      </c>
      <c r="BX481" s="80">
        <v>0</v>
      </c>
      <c r="BY481" s="80">
        <v>0</v>
      </c>
      <c r="BZ481" s="80">
        <v>0</v>
      </c>
      <c r="CA481" s="80">
        <v>0</v>
      </c>
      <c r="CB481" s="80">
        <v>0</v>
      </c>
      <c r="CC481" s="80">
        <v>0</v>
      </c>
    </row>
    <row r="482" spans="1:81">
      <c r="A482" s="80" t="s">
        <v>2381</v>
      </c>
      <c r="B482" s="80">
        <v>255</v>
      </c>
      <c r="C482" s="80">
        <v>18</v>
      </c>
      <c r="D482" s="80">
        <v>15</v>
      </c>
      <c r="E482" s="80">
        <v>2021</v>
      </c>
      <c r="F482" s="80" t="s">
        <v>75</v>
      </c>
      <c r="G482" s="174" t="s">
        <v>2363</v>
      </c>
      <c r="H482" s="80" t="s">
        <v>2364</v>
      </c>
      <c r="I482" s="177"/>
      <c r="J482" s="81">
        <v>35.820139492467007</v>
      </c>
      <c r="K482" s="81">
        <v>2.2553726878774172</v>
      </c>
      <c r="L482" s="81">
        <v>33.92378237764509</v>
      </c>
      <c r="M482" s="81">
        <v>29.7083728670795</v>
      </c>
      <c r="N482" s="81">
        <v>29.441572106389685</v>
      </c>
      <c r="O482" s="81">
        <v>32.268848281857252</v>
      </c>
      <c r="P482" s="81">
        <v>55.620737124459396</v>
      </c>
      <c r="Q482" s="81">
        <v>2.0332817234783067</v>
      </c>
      <c r="R482" s="81">
        <v>0</v>
      </c>
      <c r="S482" s="81">
        <v>1.4216228318999999</v>
      </c>
      <c r="T482" s="82"/>
      <c r="U482" s="81">
        <v>9228037</v>
      </c>
      <c r="V482" s="81">
        <v>904</v>
      </c>
      <c r="W482" s="81">
        <v>922</v>
      </c>
      <c r="X482" s="81">
        <v>9395</v>
      </c>
      <c r="Y482" s="81">
        <v>17473</v>
      </c>
      <c r="Z482" s="81">
        <v>23743</v>
      </c>
      <c r="AA482" s="81">
        <v>12237</v>
      </c>
      <c r="AB482" s="81">
        <v>34075</v>
      </c>
      <c r="AC482" s="81">
        <v>0</v>
      </c>
      <c r="AD482" s="81">
        <v>1.4216228318999999</v>
      </c>
      <c r="AE482" s="82"/>
      <c r="AF482" s="81">
        <v>68656144.551031634</v>
      </c>
      <c r="AG482" s="81">
        <v>1934525.9249166471</v>
      </c>
      <c r="AH482" s="81">
        <v>9639693.4764225464</v>
      </c>
      <c r="AI482" s="81">
        <v>56406204.166128643</v>
      </c>
      <c r="AJ482" s="81">
        <v>73965299.959733233</v>
      </c>
      <c r="AK482" s="81">
        <v>0</v>
      </c>
      <c r="AL482" s="81">
        <v>0</v>
      </c>
      <c r="AM482" s="81">
        <v>4472816.9770508846</v>
      </c>
      <c r="AN482" s="81">
        <v>0</v>
      </c>
      <c r="AO482" s="81">
        <v>0</v>
      </c>
      <c r="AP482" s="82"/>
      <c r="AQ482" s="81">
        <v>1620</v>
      </c>
      <c r="AR482" s="81">
        <v>1038</v>
      </c>
      <c r="AS482" s="81">
        <v>0</v>
      </c>
      <c r="AT482" s="81">
        <v>0</v>
      </c>
      <c r="AU482" s="81">
        <v>0</v>
      </c>
      <c r="AV482" s="81">
        <v>0</v>
      </c>
      <c r="AW482" s="81"/>
      <c r="AX482" s="82"/>
      <c r="AY482" s="81">
        <v>8476.1609999999964</v>
      </c>
      <c r="AZ482" s="81">
        <v>91975.599999999991</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2382</v>
      </c>
      <c r="B483" s="80">
        <v>255</v>
      </c>
      <c r="C483" s="80">
        <v>19</v>
      </c>
      <c r="D483" s="80">
        <v>15</v>
      </c>
      <c r="E483" s="80">
        <v>2022</v>
      </c>
      <c r="F483" s="80" t="s">
        <v>568</v>
      </c>
      <c r="G483" s="174" t="s">
        <v>2363</v>
      </c>
      <c r="H483" s="80" t="s">
        <v>2364</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1671</v>
      </c>
      <c r="AR483" s="81">
        <v>1075</v>
      </c>
      <c r="AS483" s="81">
        <v>0</v>
      </c>
      <c r="AT483" s="81">
        <v>1</v>
      </c>
      <c r="AU483" s="81">
        <v>0</v>
      </c>
      <c r="AV483" s="81">
        <v>0</v>
      </c>
      <c r="AW483" s="81"/>
      <c r="AX483" s="82"/>
      <c r="AY483" s="81">
        <v>8837.2609999999913</v>
      </c>
      <c r="AZ483" s="81">
        <v>95725.599999999948</v>
      </c>
      <c r="BA483" s="81">
        <v>0</v>
      </c>
      <c r="BB483" s="81">
        <v>49.9</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2383</v>
      </c>
      <c r="B484" s="80">
        <v>171</v>
      </c>
      <c r="C484" s="80">
        <v>1</v>
      </c>
      <c r="D484" s="80">
        <v>11</v>
      </c>
      <c r="E484" s="80">
        <v>1990</v>
      </c>
      <c r="F484" s="80" t="s">
        <v>562</v>
      </c>
      <c r="G484" s="80" t="s">
        <v>1852</v>
      </c>
      <c r="H484" s="80" t="s">
        <v>1853</v>
      </c>
      <c r="I484" s="177"/>
      <c r="J484" s="81">
        <v>147.54868587034574</v>
      </c>
      <c r="K484" s="81">
        <v>9.6974532106291775</v>
      </c>
      <c r="L484" s="81">
        <v>33.917783092434192</v>
      </c>
      <c r="M484" s="81">
        <v>34.587316064633299</v>
      </c>
      <c r="N484" s="81">
        <v>54.692492122943349</v>
      </c>
      <c r="O484" s="81">
        <v>31.577025884776301</v>
      </c>
      <c r="P484" s="81">
        <v>44.256627029754178</v>
      </c>
      <c r="Q484" s="81">
        <v>2.9081821745804763</v>
      </c>
      <c r="R484" s="81">
        <v>17.150451102506622</v>
      </c>
      <c r="S484" s="81">
        <v>2.6542072204515685</v>
      </c>
      <c r="T484" s="82"/>
      <c r="U484" s="81">
        <v>10983988</v>
      </c>
      <c r="V484" s="81">
        <v>2830</v>
      </c>
      <c r="W484" s="81">
        <v>366</v>
      </c>
      <c r="X484" s="81">
        <v>13009</v>
      </c>
      <c r="Y484" s="81">
        <v>14191</v>
      </c>
      <c r="Z484" s="81">
        <v>12988</v>
      </c>
      <c r="AA484" s="81">
        <v>10746</v>
      </c>
      <c r="AB484" s="81">
        <v>47219</v>
      </c>
      <c r="AC484" s="81">
        <v>2970489</v>
      </c>
      <c r="AD484" s="81">
        <v>2.6542072204515685</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2384</v>
      </c>
      <c r="B485" s="80">
        <v>172</v>
      </c>
      <c r="C485" s="80">
        <v>2</v>
      </c>
      <c r="D485" s="80">
        <v>11</v>
      </c>
      <c r="E485" s="80">
        <v>2005</v>
      </c>
      <c r="F485" s="80" t="s">
        <v>565</v>
      </c>
      <c r="G485" s="80" t="s">
        <v>1852</v>
      </c>
      <c r="H485" s="80" t="s">
        <v>1853</v>
      </c>
      <c r="I485" s="177"/>
      <c r="J485" s="81">
        <v>73.396290950992025</v>
      </c>
      <c r="K485" s="81">
        <v>7.9506128643465379</v>
      </c>
      <c r="L485" s="81">
        <v>35.203498005153023</v>
      </c>
      <c r="M485" s="81">
        <v>69.20777570132465</v>
      </c>
      <c r="N485" s="81">
        <v>84.583421092960947</v>
      </c>
      <c r="O485" s="81">
        <v>45.053633122169032</v>
      </c>
      <c r="P485" s="81">
        <v>44.267324861225241</v>
      </c>
      <c r="Q485" s="81">
        <v>2.5389334306982043</v>
      </c>
      <c r="R485" s="81">
        <v>14.12349697207333</v>
      </c>
      <c r="S485" s="81">
        <v>0</v>
      </c>
      <c r="T485" s="82"/>
      <c r="U485" s="81">
        <v>5927160</v>
      </c>
      <c r="V485" s="81">
        <v>2468</v>
      </c>
      <c r="W485" s="81">
        <v>351</v>
      </c>
      <c r="X485" s="81">
        <v>10954</v>
      </c>
      <c r="Y485" s="81">
        <v>14688</v>
      </c>
      <c r="Z485" s="81">
        <v>21444</v>
      </c>
      <c r="AA485" s="81">
        <v>8803</v>
      </c>
      <c r="AB485" s="81">
        <v>43095</v>
      </c>
      <c r="AC485" s="81">
        <v>2497448</v>
      </c>
      <c r="AD485" s="81">
        <v>0</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2385</v>
      </c>
      <c r="B486" s="80">
        <v>173</v>
      </c>
      <c r="C486" s="80">
        <v>3</v>
      </c>
      <c r="D486" s="80">
        <v>11</v>
      </c>
      <c r="E486" s="80">
        <v>2006</v>
      </c>
      <c r="F486" s="80" t="s">
        <v>566</v>
      </c>
      <c r="G486" s="80" t="s">
        <v>1852</v>
      </c>
      <c r="H486" s="80" t="s">
        <v>1853</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2386</v>
      </c>
      <c r="B487" s="80">
        <v>174</v>
      </c>
      <c r="C487" s="80">
        <v>4</v>
      </c>
      <c r="D487" s="80">
        <v>11</v>
      </c>
      <c r="E487" s="80">
        <v>2007</v>
      </c>
      <c r="F487" s="80" t="s">
        <v>567</v>
      </c>
      <c r="G487" s="80" t="s">
        <v>1852</v>
      </c>
      <c r="H487" s="80" t="s">
        <v>1853</v>
      </c>
      <c r="I487" s="177"/>
      <c r="J487" s="81">
        <v>69.091841007401754</v>
      </c>
      <c r="K487" s="81">
        <v>6.9877399194485159</v>
      </c>
      <c r="L487" s="81">
        <v>31.713800782528786</v>
      </c>
      <c r="M487" s="81">
        <v>62.384883658520216</v>
      </c>
      <c r="N487" s="81">
        <v>83.742233382645509</v>
      </c>
      <c r="O487" s="81">
        <v>43.266728555279002</v>
      </c>
      <c r="P487" s="81">
        <v>42.925250855719717</v>
      </c>
      <c r="Q487" s="81">
        <v>2.6066798510936078</v>
      </c>
      <c r="R487" s="81">
        <v>11.662903945701983</v>
      </c>
      <c r="S487" s="81">
        <v>0</v>
      </c>
      <c r="T487" s="82"/>
      <c r="U487" s="81">
        <v>6263972</v>
      </c>
      <c r="V487" s="81">
        <v>2309</v>
      </c>
      <c r="W487" s="81">
        <v>415</v>
      </c>
      <c r="X487" s="81">
        <v>13257</v>
      </c>
      <c r="Y487" s="81">
        <v>14590</v>
      </c>
      <c r="Z487" s="81">
        <v>21408</v>
      </c>
      <c r="AA487" s="81">
        <v>8406</v>
      </c>
      <c r="AB487" s="81">
        <v>41905</v>
      </c>
      <c r="AC487" s="81">
        <v>2121517</v>
      </c>
      <c r="AD487" s="81">
        <v>0</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2387</v>
      </c>
      <c r="B488" s="80">
        <v>175</v>
      </c>
      <c r="C488" s="80">
        <v>5</v>
      </c>
      <c r="D488" s="80">
        <v>11</v>
      </c>
      <c r="E488" s="80">
        <v>2008</v>
      </c>
      <c r="F488" s="80" t="s">
        <v>84</v>
      </c>
      <c r="G488" s="80" t="s">
        <v>1852</v>
      </c>
      <c r="H488" s="80" t="s">
        <v>1853</v>
      </c>
      <c r="I488" s="177"/>
      <c r="J488" s="81">
        <v>66.851427063733226</v>
      </c>
      <c r="K488" s="81">
        <v>5.078988806839285</v>
      </c>
      <c r="L488" s="81">
        <v>27.931620700681794</v>
      </c>
      <c r="M488" s="81">
        <v>65.428969023115144</v>
      </c>
      <c r="N488" s="81">
        <v>69.056089648817746</v>
      </c>
      <c r="O488" s="81">
        <v>41.803539680874863</v>
      </c>
      <c r="P488" s="81">
        <v>41.96330913702144</v>
      </c>
      <c r="Q488" s="81">
        <v>2.5335110943715065</v>
      </c>
      <c r="R488" s="81">
        <v>10.952253534509383</v>
      </c>
      <c r="S488" s="81">
        <v>0</v>
      </c>
      <c r="T488" s="82"/>
      <c r="U488" s="81">
        <v>6543189</v>
      </c>
      <c r="V488" s="81">
        <v>2309</v>
      </c>
      <c r="W488" s="81">
        <v>415</v>
      </c>
      <c r="X488" s="81">
        <v>13257</v>
      </c>
      <c r="Y488" s="81">
        <v>14613</v>
      </c>
      <c r="Z488" s="81">
        <v>21410</v>
      </c>
      <c r="AA488" s="81">
        <v>8227</v>
      </c>
      <c r="AB488" s="81">
        <v>41398</v>
      </c>
      <c r="AC488" s="81">
        <v>2068730</v>
      </c>
      <c r="AD488" s="81">
        <v>0</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2388</v>
      </c>
      <c r="B489" s="80">
        <v>176</v>
      </c>
      <c r="C489" s="80">
        <v>6</v>
      </c>
      <c r="D489" s="80">
        <v>11</v>
      </c>
      <c r="E489" s="80">
        <v>2009</v>
      </c>
      <c r="F489" s="80" t="s">
        <v>85</v>
      </c>
      <c r="G489" s="80" t="s">
        <v>1852</v>
      </c>
      <c r="H489" s="80" t="s">
        <v>1853</v>
      </c>
      <c r="I489" s="177"/>
      <c r="J489" s="81">
        <v>83.197374902847898</v>
      </c>
      <c r="K489" s="81">
        <v>5.2117040290880903</v>
      </c>
      <c r="L489" s="81">
        <v>25.508955137701168</v>
      </c>
      <c r="M489" s="81">
        <v>67.531663859062178</v>
      </c>
      <c r="N489" s="81">
        <v>65.949685799412464</v>
      </c>
      <c r="O489" s="81">
        <v>42.460856443737178</v>
      </c>
      <c r="P489" s="81">
        <v>39.876834905869629</v>
      </c>
      <c r="Q489" s="81">
        <v>2.3911596954500411</v>
      </c>
      <c r="R489" s="81">
        <v>12.23615409600909</v>
      </c>
      <c r="S489" s="81">
        <v>0</v>
      </c>
      <c r="T489" s="82"/>
      <c r="U489" s="81">
        <v>6219783</v>
      </c>
      <c r="V489" s="81">
        <v>1918</v>
      </c>
      <c r="W489" s="81">
        <v>519</v>
      </c>
      <c r="X489" s="81">
        <v>13743</v>
      </c>
      <c r="Y489" s="81">
        <v>14651</v>
      </c>
      <c r="Z489" s="81">
        <v>21465</v>
      </c>
      <c r="AA489" s="81">
        <v>8026</v>
      </c>
      <c r="AB489" s="81">
        <v>41016</v>
      </c>
      <c r="AC489" s="81">
        <v>2254801</v>
      </c>
      <c r="AD489" s="81">
        <v>0</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7.5010000000000003</v>
      </c>
      <c r="BI489" s="81">
        <v>1367.7729999999999</v>
      </c>
      <c r="BJ489" s="81">
        <v>0</v>
      </c>
      <c r="BK489" s="81">
        <v>6.75</v>
      </c>
      <c r="BL489" s="81">
        <v>0</v>
      </c>
      <c r="BM489" s="82"/>
      <c r="BN489" s="81">
        <v>0</v>
      </c>
      <c r="BO489" s="81">
        <v>1</v>
      </c>
      <c r="BP489" s="81">
        <v>3</v>
      </c>
      <c r="BQ489" s="81">
        <v>0</v>
      </c>
      <c r="BR489" s="81">
        <v>1</v>
      </c>
      <c r="BS489" s="81">
        <v>0</v>
      </c>
      <c r="BT489"/>
      <c r="BU489" s="80"/>
      <c r="BV489" s="80"/>
      <c r="BW489" s="80"/>
      <c r="BX489" s="80"/>
      <c r="BY489" s="80"/>
      <c r="BZ489" s="80"/>
      <c r="CA489" s="80"/>
      <c r="CB489" s="80"/>
      <c r="CC489" s="80"/>
    </row>
    <row r="490" spans="1:81">
      <c r="A490" s="80" t="s">
        <v>2389</v>
      </c>
      <c r="B490" s="80">
        <v>177</v>
      </c>
      <c r="C490" s="80">
        <v>7</v>
      </c>
      <c r="D490" s="80">
        <v>11</v>
      </c>
      <c r="E490" s="80">
        <v>2010</v>
      </c>
      <c r="F490" s="80" t="s">
        <v>86</v>
      </c>
      <c r="G490" s="80" t="s">
        <v>1852</v>
      </c>
      <c r="H490" s="80" t="s">
        <v>1853</v>
      </c>
      <c r="I490" s="177"/>
      <c r="J490" s="81">
        <v>62.249629041371371</v>
      </c>
      <c r="K490" s="81">
        <v>4.9695835157079671</v>
      </c>
      <c r="L490" s="81">
        <v>23.659187990041112</v>
      </c>
      <c r="M490" s="81">
        <v>64.491591359774802</v>
      </c>
      <c r="N490" s="81">
        <v>67.923956227245554</v>
      </c>
      <c r="O490" s="81">
        <v>42.110880408732889</v>
      </c>
      <c r="P490" s="81">
        <v>40.398834070255333</v>
      </c>
      <c r="Q490" s="81">
        <v>2.4469751821342496</v>
      </c>
      <c r="R490" s="81">
        <v>11.307170679152383</v>
      </c>
      <c r="S490" s="81">
        <v>0.78869449926505464</v>
      </c>
      <c r="T490" s="82"/>
      <c r="U490" s="81">
        <v>5469173</v>
      </c>
      <c r="V490" s="81">
        <v>1918</v>
      </c>
      <c r="W490" s="81">
        <v>519</v>
      </c>
      <c r="X490" s="81">
        <v>13743</v>
      </c>
      <c r="Y490" s="81">
        <v>14520</v>
      </c>
      <c r="Z490" s="81">
        <v>21387</v>
      </c>
      <c r="AA490" s="81">
        <v>7928</v>
      </c>
      <c r="AB490" s="81">
        <v>40219</v>
      </c>
      <c r="AC490" s="81">
        <v>1974555</v>
      </c>
      <c r="AD490" s="81">
        <v>0.78869449926505464</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7.5620000000000003</v>
      </c>
      <c r="BI490" s="81">
        <v>1503.078</v>
      </c>
      <c r="BJ490" s="81">
        <v>0</v>
      </c>
      <c r="BK490" s="81">
        <v>7.0190000000000001</v>
      </c>
      <c r="BL490" s="81">
        <v>0</v>
      </c>
      <c r="BM490" s="82"/>
      <c r="BN490" s="81">
        <v>0</v>
      </c>
      <c r="BO490" s="81">
        <v>1</v>
      </c>
      <c r="BP490" s="81">
        <v>1</v>
      </c>
      <c r="BQ490" s="81">
        <v>0</v>
      </c>
      <c r="BR490" s="81">
        <v>1</v>
      </c>
      <c r="BS490" s="81">
        <v>0</v>
      </c>
      <c r="BT490"/>
      <c r="BU490" s="80">
        <v>653.58100000000002</v>
      </c>
      <c r="BV490" s="80">
        <v>829.01800000000003</v>
      </c>
      <c r="BW490" s="80">
        <v>32.268000000000001</v>
      </c>
      <c r="BX490" s="80">
        <v>1.411</v>
      </c>
      <c r="BY490" s="80">
        <v>1.381</v>
      </c>
      <c r="BZ490" s="80">
        <v>0</v>
      </c>
      <c r="CA490" s="80">
        <v>0</v>
      </c>
      <c r="CB490" s="80">
        <v>0</v>
      </c>
      <c r="CC490" s="80">
        <v>0</v>
      </c>
    </row>
    <row r="491" spans="1:81">
      <c r="A491" s="80" t="s">
        <v>2390</v>
      </c>
      <c r="B491" s="80">
        <v>178</v>
      </c>
      <c r="C491" s="80">
        <v>8</v>
      </c>
      <c r="D491" s="80">
        <v>11</v>
      </c>
      <c r="E491" s="80">
        <v>2011</v>
      </c>
      <c r="F491" s="80" t="s">
        <v>87</v>
      </c>
      <c r="G491" s="80" t="s">
        <v>1852</v>
      </c>
      <c r="H491" s="80" t="s">
        <v>1853</v>
      </c>
      <c r="I491" s="177"/>
      <c r="J491" s="81">
        <v>19.894222971847412</v>
      </c>
      <c r="K491" s="81">
        <v>6.064793309990737</v>
      </c>
      <c r="L491" s="81">
        <v>25.914237703271599</v>
      </c>
      <c r="M491" s="81">
        <v>79.433041874661441</v>
      </c>
      <c r="N491" s="81">
        <v>82.008243820916675</v>
      </c>
      <c r="O491" s="81">
        <v>41.645223489991999</v>
      </c>
      <c r="P491" s="81">
        <v>39.686629017485309</v>
      </c>
      <c r="Q491" s="81">
        <v>2.754077824120774</v>
      </c>
      <c r="R491" s="81">
        <v>3.9153893040995236</v>
      </c>
      <c r="S491" s="81">
        <v>3.8538266519283599</v>
      </c>
      <c r="T491" s="82"/>
      <c r="U491" s="81">
        <v>1935706</v>
      </c>
      <c r="V491" s="81">
        <v>1918</v>
      </c>
      <c r="W491" s="81">
        <v>519</v>
      </c>
      <c r="X491" s="81">
        <v>13743</v>
      </c>
      <c r="Y491" s="81">
        <v>14420</v>
      </c>
      <c r="Z491" s="81">
        <v>21610</v>
      </c>
      <c r="AA491" s="81">
        <v>8020</v>
      </c>
      <c r="AB491" s="81">
        <v>39244</v>
      </c>
      <c r="AC491" s="81">
        <v>682608</v>
      </c>
      <c r="AD491" s="81">
        <v>3.8538266519283599</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4.9779999999999998</v>
      </c>
      <c r="BI491" s="81">
        <v>298.11599999999999</v>
      </c>
      <c r="BJ491" s="81">
        <v>0</v>
      </c>
      <c r="BK491" s="81">
        <v>6.2149999999999999</v>
      </c>
      <c r="BL491" s="81">
        <v>0</v>
      </c>
      <c r="BM491" s="82"/>
      <c r="BN491" s="81">
        <v>0</v>
      </c>
      <c r="BO491" s="81">
        <v>1</v>
      </c>
      <c r="BP491" s="81">
        <v>2</v>
      </c>
      <c r="BQ491" s="81">
        <v>0</v>
      </c>
      <c r="BR491" s="81">
        <v>1</v>
      </c>
      <c r="BS491" s="81">
        <v>0</v>
      </c>
      <c r="BT491"/>
      <c r="BU491" s="80">
        <v>134.143</v>
      </c>
      <c r="BV491" s="80">
        <v>171.37899999999999</v>
      </c>
      <c r="BW491" s="80">
        <v>3.1890000000000001</v>
      </c>
      <c r="BX491" s="80">
        <v>0.30199999999999999</v>
      </c>
      <c r="BY491" s="80">
        <v>0.29599999999999999</v>
      </c>
      <c r="BZ491" s="80">
        <v>0</v>
      </c>
      <c r="CA491" s="80">
        <v>0</v>
      </c>
      <c r="CB491" s="80">
        <v>0</v>
      </c>
      <c r="CC491" s="80">
        <v>0</v>
      </c>
    </row>
    <row r="492" spans="1:81">
      <c r="A492" s="80" t="s">
        <v>2391</v>
      </c>
      <c r="B492" s="80">
        <v>179</v>
      </c>
      <c r="C492" s="80">
        <v>9</v>
      </c>
      <c r="D492" s="80">
        <v>11</v>
      </c>
      <c r="E492" s="80">
        <v>2012</v>
      </c>
      <c r="F492" s="80" t="s">
        <v>88</v>
      </c>
      <c r="G492" s="80" t="s">
        <v>1852</v>
      </c>
      <c r="H492" s="80" t="s">
        <v>1853</v>
      </c>
      <c r="I492" s="177"/>
      <c r="J492" s="81">
        <v>61.227952726635017</v>
      </c>
      <c r="K492" s="81">
        <v>5.7998363194838776</v>
      </c>
      <c r="L492" s="81">
        <v>25.341301047623123</v>
      </c>
      <c r="M492" s="81">
        <v>79.197793582170718</v>
      </c>
      <c r="N492" s="81">
        <v>88.951812741191219</v>
      </c>
      <c r="O492" s="81">
        <v>42.623379600344137</v>
      </c>
      <c r="P492" s="81">
        <v>42.191719504054298</v>
      </c>
      <c r="Q492" s="81">
        <v>2.9825563512454094</v>
      </c>
      <c r="R492" s="81">
        <v>9.1864875320287886</v>
      </c>
      <c r="S492" s="81">
        <v>5.6072139060214718</v>
      </c>
      <c r="T492" s="82"/>
      <c r="U492" s="81">
        <v>5198054</v>
      </c>
      <c r="V492" s="81">
        <v>1918</v>
      </c>
      <c r="W492" s="81">
        <v>519</v>
      </c>
      <c r="X492" s="81">
        <v>13743</v>
      </c>
      <c r="Y492" s="81">
        <v>14616</v>
      </c>
      <c r="Z492" s="81">
        <v>22293</v>
      </c>
      <c r="AA492" s="81">
        <v>8478</v>
      </c>
      <c r="AB492" s="81">
        <v>39117</v>
      </c>
      <c r="AC492" s="81">
        <v>1560088</v>
      </c>
      <c r="AD492" s="81">
        <v>5.6072139060214718</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9.5239999999999991</v>
      </c>
      <c r="BI492" s="81">
        <v>1286.4960000000001</v>
      </c>
      <c r="BJ492" s="81">
        <v>0</v>
      </c>
      <c r="BK492" s="81">
        <v>7.3019999999999996</v>
      </c>
      <c r="BL492" s="81">
        <v>0</v>
      </c>
      <c r="BM492" s="82"/>
      <c r="BN492" s="81">
        <v>0</v>
      </c>
      <c r="BO492" s="81">
        <v>1</v>
      </c>
      <c r="BP492" s="81">
        <v>2</v>
      </c>
      <c r="BQ492" s="81">
        <v>0</v>
      </c>
      <c r="BR492" s="81">
        <v>1</v>
      </c>
      <c r="BS492" s="81">
        <v>0</v>
      </c>
      <c r="BT492"/>
      <c r="BU492" s="80">
        <v>590.05899999999997</v>
      </c>
      <c r="BV492" s="80">
        <v>696.101</v>
      </c>
      <c r="BW492" s="80">
        <v>17.161999999999999</v>
      </c>
      <c r="BX492" s="80">
        <v>0</v>
      </c>
      <c r="BY492" s="80">
        <v>0</v>
      </c>
      <c r="BZ492" s="80">
        <v>0</v>
      </c>
      <c r="CA492" s="80">
        <v>0</v>
      </c>
      <c r="CB492" s="80">
        <v>0</v>
      </c>
      <c r="CC492" s="80">
        <v>0</v>
      </c>
    </row>
    <row r="493" spans="1:81">
      <c r="A493" s="80" t="s">
        <v>2392</v>
      </c>
      <c r="B493" s="80">
        <v>180</v>
      </c>
      <c r="C493" s="80">
        <v>10</v>
      </c>
      <c r="D493" s="80">
        <v>11</v>
      </c>
      <c r="E493" s="80">
        <v>2013</v>
      </c>
      <c r="F493" s="80" t="s">
        <v>89</v>
      </c>
      <c r="G493" s="80" t="s">
        <v>1852</v>
      </c>
      <c r="H493" s="80" t="s">
        <v>1853</v>
      </c>
      <c r="I493" s="177"/>
      <c r="J493" s="81">
        <v>96.751520969241696</v>
      </c>
      <c r="K493" s="81">
        <v>5.6369100530902925</v>
      </c>
      <c r="L493" s="81">
        <v>20.599631646431671</v>
      </c>
      <c r="M493" s="81">
        <v>75.984617494899581</v>
      </c>
      <c r="N493" s="81">
        <v>77.634674874065226</v>
      </c>
      <c r="O493" s="81">
        <v>41.687499265602284</v>
      </c>
      <c r="P493" s="81">
        <v>44.443750751287631</v>
      </c>
      <c r="Q493" s="81">
        <v>3.0272581424969851</v>
      </c>
      <c r="R493" s="81">
        <v>11.61616684504294</v>
      </c>
      <c r="S493" s="81">
        <v>6.1651749351081637</v>
      </c>
      <c r="T493" s="82"/>
      <c r="U493" s="81">
        <v>7700711</v>
      </c>
      <c r="V493" s="81">
        <v>1918</v>
      </c>
      <c r="W493" s="81">
        <v>519</v>
      </c>
      <c r="X493" s="81">
        <v>13743</v>
      </c>
      <c r="Y493" s="81">
        <v>14803</v>
      </c>
      <c r="Z493" s="81">
        <v>22777</v>
      </c>
      <c r="AA493" s="81">
        <v>8897</v>
      </c>
      <c r="AB493" s="81">
        <v>39134</v>
      </c>
      <c r="AC493" s="81">
        <v>1925633</v>
      </c>
      <c r="AD493" s="81">
        <v>6.1651749351081637</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11.2</v>
      </c>
      <c r="BI493" s="81">
        <v>1594.6469999999999</v>
      </c>
      <c r="BJ493" s="81">
        <v>0</v>
      </c>
      <c r="BK493" s="81">
        <v>7.81</v>
      </c>
      <c r="BL493" s="81">
        <v>0</v>
      </c>
      <c r="BM493" s="82"/>
      <c r="BN493" s="81">
        <v>0</v>
      </c>
      <c r="BO493" s="81">
        <v>1</v>
      </c>
      <c r="BP493" s="81">
        <v>2</v>
      </c>
      <c r="BQ493" s="81">
        <v>0</v>
      </c>
      <c r="BR493" s="81">
        <v>1</v>
      </c>
      <c r="BS493" s="81">
        <v>0</v>
      </c>
      <c r="BT493"/>
      <c r="BU493" s="80">
        <v>658.27800000000002</v>
      </c>
      <c r="BV493" s="80">
        <v>938.29300000000001</v>
      </c>
      <c r="BW493" s="80">
        <v>17.085999999999999</v>
      </c>
      <c r="BX493" s="80">
        <v>0</v>
      </c>
      <c r="BY493" s="80">
        <v>0</v>
      </c>
      <c r="BZ493" s="80">
        <v>0</v>
      </c>
      <c r="CA493" s="80">
        <v>0</v>
      </c>
      <c r="CB493" s="80">
        <v>0</v>
      </c>
      <c r="CC493" s="80">
        <v>0</v>
      </c>
    </row>
    <row r="494" spans="1:81">
      <c r="A494" s="80" t="s">
        <v>2393</v>
      </c>
      <c r="B494" s="80">
        <v>181</v>
      </c>
      <c r="C494" s="80">
        <v>11</v>
      </c>
      <c r="D494" s="80">
        <v>11</v>
      </c>
      <c r="E494" s="80">
        <v>2014</v>
      </c>
      <c r="F494" s="80" t="s">
        <v>90</v>
      </c>
      <c r="G494" s="80" t="s">
        <v>1852</v>
      </c>
      <c r="H494" s="80" t="s">
        <v>1853</v>
      </c>
      <c r="I494" s="177"/>
      <c r="J494" s="81">
        <v>95.251230097750309</v>
      </c>
      <c r="K494" s="81">
        <v>6.8407110182035273</v>
      </c>
      <c r="L494" s="81">
        <v>12.434735578508953</v>
      </c>
      <c r="M494" s="81">
        <v>69.214429358873929</v>
      </c>
      <c r="N494" s="81">
        <v>69.078255176659496</v>
      </c>
      <c r="O494" s="81">
        <v>40.00708362094467</v>
      </c>
      <c r="P494" s="81">
        <v>45.719346230973123</v>
      </c>
      <c r="Q494" s="81">
        <v>2.8868531781569753</v>
      </c>
      <c r="R494" s="81">
        <v>13.255285702674641</v>
      </c>
      <c r="S494" s="81">
        <v>4.8721121881636282</v>
      </c>
      <c r="T494" s="82"/>
      <c r="U494" s="81">
        <v>7560494</v>
      </c>
      <c r="V494" s="81">
        <v>2366</v>
      </c>
      <c r="W494" s="81">
        <v>269</v>
      </c>
      <c r="X494" s="81">
        <v>12800</v>
      </c>
      <c r="Y494" s="81">
        <v>14999</v>
      </c>
      <c r="Z494" s="81">
        <v>23022</v>
      </c>
      <c r="AA494" s="81">
        <v>9105</v>
      </c>
      <c r="AB494" s="81">
        <v>38896</v>
      </c>
      <c r="AC494" s="81">
        <v>2204262</v>
      </c>
      <c r="AD494" s="81">
        <v>4.8721121881636282</v>
      </c>
      <c r="AE494" s="82"/>
      <c r="AF494" s="81">
        <v>85309759.383520037</v>
      </c>
      <c r="AG494" s="81">
        <v>4873269.9432139331</v>
      </c>
      <c r="AH494" s="81">
        <v>2347226.6152823046</v>
      </c>
      <c r="AI494" s="81">
        <v>81192500.801101997</v>
      </c>
      <c r="AJ494" s="81">
        <v>77863395.547251478</v>
      </c>
      <c r="AK494" s="81">
        <v>0</v>
      </c>
      <c r="AL494" s="81">
        <v>0</v>
      </c>
      <c r="AM494" s="81">
        <v>5339839.5687106233</v>
      </c>
      <c r="AN494" s="81">
        <v>0</v>
      </c>
      <c r="AO494" s="81">
        <v>0</v>
      </c>
      <c r="AP494" s="82"/>
      <c r="AQ494" s="81">
        <v>703</v>
      </c>
      <c r="AR494" s="81">
        <v>47</v>
      </c>
      <c r="AS494" s="81">
        <v>0</v>
      </c>
      <c r="AT494" s="81">
        <v>1</v>
      </c>
      <c r="AU494" s="81">
        <v>0</v>
      </c>
      <c r="AV494" s="81">
        <v>0</v>
      </c>
      <c r="AW494" s="81" t="s">
        <v>564</v>
      </c>
      <c r="AX494" s="82"/>
      <c r="AY494" s="81">
        <v>3017.3</v>
      </c>
      <c r="AZ494" s="81">
        <v>1551.4</v>
      </c>
      <c r="BA494" s="81">
        <v>0</v>
      </c>
      <c r="BB494" s="81">
        <v>280</v>
      </c>
      <c r="BC494" s="81">
        <v>0</v>
      </c>
      <c r="BD494" s="81">
        <v>0</v>
      </c>
      <c r="BE494" s="81" t="s">
        <v>564</v>
      </c>
      <c r="BF494" s="82"/>
      <c r="BG494" s="81">
        <v>0</v>
      </c>
      <c r="BH494" s="81">
        <v>11.851000000000001</v>
      </c>
      <c r="BI494" s="81">
        <v>1650.7529999999999</v>
      </c>
      <c r="BJ494" s="81">
        <v>0</v>
      </c>
      <c r="BK494" s="81">
        <v>7.9139999999999997</v>
      </c>
      <c r="BL494" s="81">
        <v>0</v>
      </c>
      <c r="BM494" s="82"/>
      <c r="BN494" s="81">
        <v>0</v>
      </c>
      <c r="BO494" s="81">
        <v>1</v>
      </c>
      <c r="BP494" s="81">
        <v>3</v>
      </c>
      <c r="BQ494" s="81">
        <v>0</v>
      </c>
      <c r="BR494" s="81">
        <v>1</v>
      </c>
      <c r="BS494" s="81">
        <v>0</v>
      </c>
      <c r="BT494"/>
      <c r="BU494" s="80">
        <v>683.83600000000001</v>
      </c>
      <c r="BV494" s="80">
        <v>961.49300000000005</v>
      </c>
      <c r="BW494" s="80">
        <v>22.227</v>
      </c>
      <c r="BX494" s="80">
        <v>1.623</v>
      </c>
      <c r="BY494" s="80">
        <v>1.339</v>
      </c>
      <c r="BZ494" s="80">
        <v>0</v>
      </c>
      <c r="CA494" s="80">
        <v>0</v>
      </c>
      <c r="CB494" s="80">
        <v>0</v>
      </c>
      <c r="CC494" s="80">
        <v>0</v>
      </c>
    </row>
    <row r="495" spans="1:81">
      <c r="A495" s="80" t="s">
        <v>2394</v>
      </c>
      <c r="B495" s="80">
        <v>182</v>
      </c>
      <c r="C495" s="80">
        <v>12</v>
      </c>
      <c r="D495" s="80">
        <v>11</v>
      </c>
      <c r="E495" s="80">
        <v>2015</v>
      </c>
      <c r="F495" s="80" t="s">
        <v>91</v>
      </c>
      <c r="G495" s="80" t="s">
        <v>1852</v>
      </c>
      <c r="H495" s="80" t="s">
        <v>1853</v>
      </c>
      <c r="I495" s="177"/>
      <c r="J495" s="81">
        <v>85.306152413293248</v>
      </c>
      <c r="K495" s="81">
        <v>7.0411111487803586</v>
      </c>
      <c r="L495" s="81">
        <v>10.887016985310686</v>
      </c>
      <c r="M495" s="81">
        <v>73.045406299504435</v>
      </c>
      <c r="N495" s="81">
        <v>78.210488812298181</v>
      </c>
      <c r="O495" s="81">
        <v>39.792259017878223</v>
      </c>
      <c r="P495" s="81">
        <v>45.765369571604502</v>
      </c>
      <c r="Q495" s="81">
        <v>2.791573637648638</v>
      </c>
      <c r="R495" s="81">
        <v>12.279484427132473</v>
      </c>
      <c r="S495" s="81">
        <v>5.5957383771053086</v>
      </c>
      <c r="T495" s="82"/>
      <c r="U495" s="81">
        <v>7731781</v>
      </c>
      <c r="V495" s="81">
        <v>2366</v>
      </c>
      <c r="W495" s="81">
        <v>269</v>
      </c>
      <c r="X495" s="81">
        <v>12800</v>
      </c>
      <c r="Y495" s="81">
        <v>15066</v>
      </c>
      <c r="Z495" s="81">
        <v>23119</v>
      </c>
      <c r="AA495" s="81">
        <v>9107</v>
      </c>
      <c r="AB495" s="81">
        <v>38421</v>
      </c>
      <c r="AC495" s="81">
        <v>2103510</v>
      </c>
      <c r="AD495" s="81">
        <v>5.5957383771053086</v>
      </c>
      <c r="AE495" s="82"/>
      <c r="AF495" s="81">
        <v>72995708.848312691</v>
      </c>
      <c r="AG495" s="81">
        <v>4667372.0295293061</v>
      </c>
      <c r="AH495" s="81">
        <v>1621481.8491839922</v>
      </c>
      <c r="AI495" s="81">
        <v>86025340.51388</v>
      </c>
      <c r="AJ495" s="81">
        <v>89737434.532481208</v>
      </c>
      <c r="AK495" s="81">
        <v>0</v>
      </c>
      <c r="AL495" s="81">
        <v>0</v>
      </c>
      <c r="AM495" s="81">
        <v>5265436.8799667209</v>
      </c>
      <c r="AN495" s="81">
        <v>0</v>
      </c>
      <c r="AO495" s="81">
        <v>0</v>
      </c>
      <c r="AP495" s="82"/>
      <c r="AQ495" s="81">
        <v>816</v>
      </c>
      <c r="AR495" s="81">
        <v>75</v>
      </c>
      <c r="AS495" s="81">
        <v>0</v>
      </c>
      <c r="AT495" s="81">
        <v>1</v>
      </c>
      <c r="AU495" s="81">
        <v>0</v>
      </c>
      <c r="AV495" s="81">
        <v>0</v>
      </c>
      <c r="AW495" s="81" t="s">
        <v>564</v>
      </c>
      <c r="AX495" s="82"/>
      <c r="AY495" s="81">
        <v>3599.8999999999996</v>
      </c>
      <c r="AZ495" s="81">
        <v>20739.599999999999</v>
      </c>
      <c r="BA495" s="81">
        <v>0</v>
      </c>
      <c r="BB495" s="81">
        <v>280</v>
      </c>
      <c r="BC495" s="81">
        <v>0</v>
      </c>
      <c r="BD495" s="81">
        <v>0</v>
      </c>
      <c r="BE495" s="81" t="s">
        <v>564</v>
      </c>
      <c r="BF495" s="82"/>
      <c r="BG495" s="81">
        <v>0</v>
      </c>
      <c r="BH495" s="81">
        <v>12.853</v>
      </c>
      <c r="BI495" s="81">
        <v>1526.1089999999999</v>
      </c>
      <c r="BJ495" s="81">
        <v>0</v>
      </c>
      <c r="BK495" s="81">
        <v>7.4240000000000004</v>
      </c>
      <c r="BL495" s="81">
        <v>0</v>
      </c>
      <c r="BM495" s="82"/>
      <c r="BN495" s="81">
        <v>0</v>
      </c>
      <c r="BO495" s="81">
        <v>1</v>
      </c>
      <c r="BP495" s="81">
        <v>3</v>
      </c>
      <c r="BQ495" s="81">
        <v>0</v>
      </c>
      <c r="BR495" s="81">
        <v>1</v>
      </c>
      <c r="BS495" s="81">
        <v>0</v>
      </c>
      <c r="BT495"/>
      <c r="BU495" s="80">
        <v>633.41700000000003</v>
      </c>
      <c r="BV495" s="80">
        <v>872.16300000000001</v>
      </c>
      <c r="BW495" s="80">
        <v>37.999000000000002</v>
      </c>
      <c r="BX495" s="80">
        <v>1.538</v>
      </c>
      <c r="BY495" s="80">
        <v>1.2689999999999999</v>
      </c>
      <c r="BZ495" s="80">
        <v>0</v>
      </c>
      <c r="CA495" s="80">
        <v>0</v>
      </c>
      <c r="CB495" s="80">
        <v>0</v>
      </c>
      <c r="CC495" s="80">
        <v>0</v>
      </c>
    </row>
    <row r="496" spans="1:81">
      <c r="A496" s="80" t="s">
        <v>2395</v>
      </c>
      <c r="B496" s="80">
        <v>183</v>
      </c>
      <c r="C496" s="80">
        <v>13</v>
      </c>
      <c r="D496" s="80">
        <v>11</v>
      </c>
      <c r="E496" s="80">
        <v>2016</v>
      </c>
      <c r="F496" s="80" t="s">
        <v>92</v>
      </c>
      <c r="G496" s="80" t="s">
        <v>1852</v>
      </c>
      <c r="H496" s="80" t="s">
        <v>1853</v>
      </c>
      <c r="I496" s="177"/>
      <c r="J496" s="81">
        <v>73.759138192958645</v>
      </c>
      <c r="K496" s="81">
        <v>6.8826171726936511</v>
      </c>
      <c r="L496" s="81">
        <v>13.180373062279413</v>
      </c>
      <c r="M496" s="81">
        <v>58.310714328036319</v>
      </c>
      <c r="N496" s="81">
        <v>70.613170993070511</v>
      </c>
      <c r="O496" s="81">
        <v>39.662704511981616</v>
      </c>
      <c r="P496" s="81">
        <v>45.409615195731469</v>
      </c>
      <c r="Q496" s="81">
        <v>2.6763181673138385</v>
      </c>
      <c r="R496" s="81">
        <v>11.66018641459948</v>
      </c>
      <c r="S496" s="81">
        <v>4.3294983568873908</v>
      </c>
      <c r="T496" s="82"/>
      <c r="U496" s="81">
        <v>6742722</v>
      </c>
      <c r="V496" s="81">
        <v>2366</v>
      </c>
      <c r="W496" s="81">
        <v>269</v>
      </c>
      <c r="X496" s="81">
        <v>12800</v>
      </c>
      <c r="Y496" s="81">
        <v>15005</v>
      </c>
      <c r="Z496" s="81">
        <v>23327</v>
      </c>
      <c r="AA496" s="81">
        <v>9346</v>
      </c>
      <c r="AB496" s="81">
        <v>37891</v>
      </c>
      <c r="AC496" s="81">
        <v>1991445.06280127</v>
      </c>
      <c r="AD496" s="81">
        <v>4.3294983568873908</v>
      </c>
      <c r="AE496" s="82"/>
      <c r="AF496" s="81">
        <v>62999739.73911912</v>
      </c>
      <c r="AG496" s="81">
        <v>4587894.4992591254</v>
      </c>
      <c r="AH496" s="81">
        <v>1562961.4275115081</v>
      </c>
      <c r="AI496" s="81">
        <v>79003716.678473547</v>
      </c>
      <c r="AJ496" s="81">
        <v>73831939.100096494</v>
      </c>
      <c r="AK496" s="81">
        <v>0</v>
      </c>
      <c r="AL496" s="81">
        <v>0</v>
      </c>
      <c r="AM496" s="81">
        <v>5196836.9013425903</v>
      </c>
      <c r="AN496" s="81">
        <v>0</v>
      </c>
      <c r="AO496" s="81">
        <v>0</v>
      </c>
      <c r="AP496" s="82"/>
      <c r="AQ496" s="81">
        <v>883</v>
      </c>
      <c r="AR496" s="81">
        <v>88</v>
      </c>
      <c r="AS496" s="81">
        <v>0</v>
      </c>
      <c r="AT496" s="81">
        <v>1</v>
      </c>
      <c r="AU496" s="81">
        <v>0</v>
      </c>
      <c r="AV496" s="81">
        <v>0</v>
      </c>
      <c r="AW496" s="81" t="s">
        <v>564</v>
      </c>
      <c r="AX496" s="82"/>
      <c r="AY496" s="81">
        <v>3980.8</v>
      </c>
      <c r="AZ496" s="81">
        <v>20997.1</v>
      </c>
      <c r="BA496" s="81">
        <v>0</v>
      </c>
      <c r="BB496" s="81">
        <v>280</v>
      </c>
      <c r="BC496" s="81">
        <v>0</v>
      </c>
      <c r="BD496" s="81">
        <v>0</v>
      </c>
      <c r="BE496" s="81" t="s">
        <v>564</v>
      </c>
      <c r="BF496" s="82"/>
      <c r="BG496" s="81">
        <v>0</v>
      </c>
      <c r="BH496" s="81">
        <v>12.319000000000001</v>
      </c>
      <c r="BI496" s="81">
        <v>1572.047</v>
      </c>
      <c r="BJ496" s="81">
        <v>0</v>
      </c>
      <c r="BK496" s="81">
        <v>6.8710000000000004</v>
      </c>
      <c r="BL496" s="81">
        <v>0</v>
      </c>
      <c r="BM496" s="82"/>
      <c r="BN496" s="81">
        <v>0</v>
      </c>
      <c r="BO496" s="81">
        <v>1</v>
      </c>
      <c r="BP496" s="81">
        <v>2</v>
      </c>
      <c r="BQ496" s="81">
        <v>0</v>
      </c>
      <c r="BR496" s="81">
        <v>1</v>
      </c>
      <c r="BS496" s="81">
        <v>0</v>
      </c>
      <c r="BT496"/>
      <c r="BU496" s="80">
        <v>615.72199999999998</v>
      </c>
      <c r="BV496" s="80">
        <v>911.38800000000003</v>
      </c>
      <c r="BW496" s="80">
        <v>61.243000000000002</v>
      </c>
      <c r="BX496" s="80">
        <v>1.5760000000000001</v>
      </c>
      <c r="BY496" s="80">
        <v>1.3080000000000001</v>
      </c>
      <c r="BZ496" s="80">
        <v>0</v>
      </c>
      <c r="CA496" s="80">
        <v>0</v>
      </c>
      <c r="CB496" s="80">
        <v>0</v>
      </c>
      <c r="CC496" s="80">
        <v>0</v>
      </c>
    </row>
    <row r="497" spans="1:81">
      <c r="A497" s="80" t="s">
        <v>2396</v>
      </c>
      <c r="B497" s="80">
        <v>184</v>
      </c>
      <c r="C497" s="80">
        <v>14</v>
      </c>
      <c r="D497" s="80">
        <v>11</v>
      </c>
      <c r="E497" s="80">
        <v>2017</v>
      </c>
      <c r="F497" s="80" t="s">
        <v>71</v>
      </c>
      <c r="G497" s="80" t="s">
        <v>1852</v>
      </c>
      <c r="H497" s="80" t="s">
        <v>1853</v>
      </c>
      <c r="I497" s="177"/>
      <c r="J497" s="81">
        <v>68.548145246035659</v>
      </c>
      <c r="K497" s="81">
        <v>6.9792895641458648</v>
      </c>
      <c r="L497" s="81">
        <v>11.724362493274366</v>
      </c>
      <c r="M497" s="81">
        <v>52.338759817055156</v>
      </c>
      <c r="N497" s="81">
        <v>69.859162461282708</v>
      </c>
      <c r="O497" s="81">
        <v>39.064007543175791</v>
      </c>
      <c r="P497" s="81">
        <v>44.040502117560749</v>
      </c>
      <c r="Q497" s="81">
        <v>2.5451557519621177</v>
      </c>
      <c r="R497" s="81">
        <v>12.866724137961722</v>
      </c>
      <c r="S497" s="81">
        <v>4.2082352325546593</v>
      </c>
      <c r="T497" s="82"/>
      <c r="U497" s="81">
        <v>7162794</v>
      </c>
      <c r="V497" s="81">
        <v>2366</v>
      </c>
      <c r="W497" s="81">
        <v>269</v>
      </c>
      <c r="X497" s="81">
        <v>12800</v>
      </c>
      <c r="Y497" s="81">
        <v>14994</v>
      </c>
      <c r="Z497" s="81">
        <v>23356</v>
      </c>
      <c r="AA497" s="81">
        <v>9122</v>
      </c>
      <c r="AB497" s="81">
        <v>37264</v>
      </c>
      <c r="AC497" s="81">
        <v>2241113</v>
      </c>
      <c r="AD497" s="81">
        <v>4.2082352325546593</v>
      </c>
      <c r="AE497" s="82"/>
      <c r="AF497" s="81">
        <v>60043962.129726008</v>
      </c>
      <c r="AG497" s="81">
        <v>4666175.0760929789</v>
      </c>
      <c r="AH497" s="81">
        <v>1858534.524993706</v>
      </c>
      <c r="AI497" s="81">
        <v>75440696.144843295</v>
      </c>
      <c r="AJ497" s="81">
        <v>84011964.251540601</v>
      </c>
      <c r="AK497" s="81">
        <v>0</v>
      </c>
      <c r="AL497" s="81">
        <v>0</v>
      </c>
      <c r="AM497" s="81">
        <v>5118839.4973851899</v>
      </c>
      <c r="AN497" s="81">
        <v>0</v>
      </c>
      <c r="AO497" s="81">
        <v>0</v>
      </c>
      <c r="AP497" s="82"/>
      <c r="AQ497" s="81">
        <v>943</v>
      </c>
      <c r="AR497" s="81">
        <v>95</v>
      </c>
      <c r="AS497" s="81">
        <v>1</v>
      </c>
      <c r="AT497" s="81">
        <v>1</v>
      </c>
      <c r="AU497" s="81">
        <v>0</v>
      </c>
      <c r="AV497" s="81">
        <v>0</v>
      </c>
      <c r="AW497" s="81" t="s">
        <v>564</v>
      </c>
      <c r="AX497" s="82"/>
      <c r="AY497" s="81">
        <v>4310.7</v>
      </c>
      <c r="AZ497" s="81">
        <v>21645.3</v>
      </c>
      <c r="BA497" s="81">
        <v>19.5</v>
      </c>
      <c r="BB497" s="81">
        <v>280</v>
      </c>
      <c r="BC497" s="81">
        <v>0</v>
      </c>
      <c r="BD497" s="81">
        <v>0</v>
      </c>
      <c r="BE497" s="81" t="s">
        <v>564</v>
      </c>
      <c r="BF497" s="82"/>
      <c r="BG497" s="81">
        <v>0</v>
      </c>
      <c r="BH497" s="81">
        <v>11.566000000000001</v>
      </c>
      <c r="BI497" s="81">
        <v>1658.425</v>
      </c>
      <c r="BJ497" s="81">
        <v>0</v>
      </c>
      <c r="BK497" s="81">
        <v>6.6079999999999997</v>
      </c>
      <c r="BL497" s="81">
        <v>0</v>
      </c>
      <c r="BM497" s="82"/>
      <c r="BN497" s="81">
        <v>0</v>
      </c>
      <c r="BO497" s="81">
        <v>1</v>
      </c>
      <c r="BP497" s="81">
        <v>1</v>
      </c>
      <c r="BQ497" s="81">
        <v>0</v>
      </c>
      <c r="BR497" s="81">
        <v>1</v>
      </c>
      <c r="BS497" s="81">
        <v>0</v>
      </c>
      <c r="BT497"/>
      <c r="BU497" s="80">
        <v>642.91600000000005</v>
      </c>
      <c r="BV497" s="80">
        <v>945.37599999999998</v>
      </c>
      <c r="BW497" s="80">
        <v>85.168999999999997</v>
      </c>
      <c r="BX497" s="80">
        <v>1.7130000000000001</v>
      </c>
      <c r="BY497" s="80">
        <v>1.425</v>
      </c>
      <c r="BZ497" s="80">
        <v>0</v>
      </c>
      <c r="CA497" s="80">
        <v>0</v>
      </c>
      <c r="CB497" s="80">
        <v>0</v>
      </c>
      <c r="CC497" s="80">
        <v>0</v>
      </c>
    </row>
    <row r="498" spans="1:81">
      <c r="A498" s="80" t="s">
        <v>2397</v>
      </c>
      <c r="B498" s="80">
        <v>185</v>
      </c>
      <c r="C498" s="80">
        <v>15</v>
      </c>
      <c r="D498" s="80">
        <v>11</v>
      </c>
      <c r="E498" s="80">
        <v>2018</v>
      </c>
      <c r="F498" s="80" t="s">
        <v>93</v>
      </c>
      <c r="G498" s="80" t="s">
        <v>1852</v>
      </c>
      <c r="H498" s="80" t="s">
        <v>1853</v>
      </c>
      <c r="I498" s="177"/>
      <c r="J498" s="81">
        <v>63.38066366587978</v>
      </c>
      <c r="K498" s="81">
        <v>6.6382426339608624</v>
      </c>
      <c r="L498" s="81">
        <v>10.735954406198365</v>
      </c>
      <c r="M498" s="81">
        <v>55.972036259976399</v>
      </c>
      <c r="N498" s="81">
        <v>64.698140493420823</v>
      </c>
      <c r="O498" s="81">
        <v>38.26279403357627</v>
      </c>
      <c r="P498" s="81">
        <v>42.89468950124207</v>
      </c>
      <c r="Q498" s="81">
        <v>2.3231779394686929</v>
      </c>
      <c r="R498" s="81">
        <v>11.507158029349847</v>
      </c>
      <c r="S498" s="81">
        <v>4.7851553829272646</v>
      </c>
      <c r="T498" s="82"/>
      <c r="U498" s="81">
        <v>6790784</v>
      </c>
      <c r="V498" s="81">
        <v>2366</v>
      </c>
      <c r="W498" s="81">
        <v>269</v>
      </c>
      <c r="X498" s="81">
        <v>12800</v>
      </c>
      <c r="Y498" s="81">
        <v>15038</v>
      </c>
      <c r="Z498" s="81">
        <v>23315</v>
      </c>
      <c r="AA498" s="81">
        <v>8974</v>
      </c>
      <c r="AB498" s="81">
        <v>36655</v>
      </c>
      <c r="AC498" s="81">
        <v>1996450</v>
      </c>
      <c r="AD498" s="81">
        <v>4.7851553829272646</v>
      </c>
      <c r="AE498" s="82"/>
      <c r="AF498" s="81">
        <v>58849734.946693793</v>
      </c>
      <c r="AG498" s="81">
        <v>4234242.0875689154</v>
      </c>
      <c r="AH498" s="81">
        <v>1756718.917807457</v>
      </c>
      <c r="AI498" s="81">
        <v>77434044.869883433</v>
      </c>
      <c r="AJ498" s="81">
        <v>76307479.954180971</v>
      </c>
      <c r="AK498" s="81">
        <v>0</v>
      </c>
      <c r="AL498" s="81">
        <v>0</v>
      </c>
      <c r="AM498" s="81">
        <v>5045601.4631354893</v>
      </c>
      <c r="AN498" s="81">
        <v>0</v>
      </c>
      <c r="AO498" s="81">
        <v>0</v>
      </c>
      <c r="AP498" s="82"/>
      <c r="AQ498" s="81">
        <v>1006</v>
      </c>
      <c r="AR498" s="81">
        <v>101</v>
      </c>
      <c r="AS498" s="81">
        <v>2</v>
      </c>
      <c r="AT498" s="81">
        <v>1</v>
      </c>
      <c r="AU498" s="81">
        <v>0</v>
      </c>
      <c r="AV498" s="81">
        <v>0</v>
      </c>
      <c r="AW498" s="81" t="s">
        <v>564</v>
      </c>
      <c r="AX498" s="82"/>
      <c r="AY498" s="81">
        <v>4669.6999999999989</v>
      </c>
      <c r="AZ498" s="81">
        <v>21780</v>
      </c>
      <c r="BA498" s="81">
        <v>39</v>
      </c>
      <c r="BB498" s="81">
        <v>280</v>
      </c>
      <c r="BC498" s="81">
        <v>0</v>
      </c>
      <c r="BD498" s="81">
        <v>0</v>
      </c>
      <c r="BE498" s="81" t="s">
        <v>564</v>
      </c>
      <c r="BF498" s="82"/>
      <c r="BG498" s="81">
        <v>0</v>
      </c>
      <c r="BH498" s="81">
        <v>11.632</v>
      </c>
      <c r="BI498" s="81">
        <v>1753.5830000000001</v>
      </c>
      <c r="BJ498" s="81">
        <v>0</v>
      </c>
      <c r="BK498" s="81">
        <v>6.58</v>
      </c>
      <c r="BL498" s="81">
        <v>0</v>
      </c>
      <c r="BM498" s="82"/>
      <c r="BN498" s="81">
        <v>0</v>
      </c>
      <c r="BO498" s="81">
        <v>1</v>
      </c>
      <c r="BP498" s="81">
        <v>1</v>
      </c>
      <c r="BQ498" s="81">
        <v>0</v>
      </c>
      <c r="BR498" s="81">
        <v>1</v>
      </c>
      <c r="BS498" s="81">
        <v>0</v>
      </c>
      <c r="BT498"/>
      <c r="BU498" s="80">
        <v>665.54200000000003</v>
      </c>
      <c r="BV498" s="80">
        <v>1007.775</v>
      </c>
      <c r="BW498" s="80">
        <v>95.185000000000002</v>
      </c>
      <c r="BX498" s="80">
        <v>1.8069999999999999</v>
      </c>
      <c r="BY498" s="80">
        <v>1.486</v>
      </c>
      <c r="BZ498" s="80">
        <v>0</v>
      </c>
      <c r="CA498" s="80">
        <v>0</v>
      </c>
      <c r="CB498" s="80">
        <v>0</v>
      </c>
      <c r="CC498" s="80">
        <v>0</v>
      </c>
    </row>
    <row r="499" spans="1:81">
      <c r="A499" s="80" t="s">
        <v>2398</v>
      </c>
      <c r="B499" s="80">
        <v>186</v>
      </c>
      <c r="C499" s="80">
        <v>16</v>
      </c>
      <c r="D499" s="80">
        <v>11</v>
      </c>
      <c r="E499" s="80">
        <v>2019</v>
      </c>
      <c r="F499" s="80" t="s">
        <v>73</v>
      </c>
      <c r="G499" s="80" t="s">
        <v>1852</v>
      </c>
      <c r="H499" s="80" t="s">
        <v>1853</v>
      </c>
      <c r="I499" s="177"/>
      <c r="J499" s="81">
        <v>55.719005489184816</v>
      </c>
      <c r="K499" s="81">
        <v>6.2418305383427999</v>
      </c>
      <c r="L499" s="81">
        <v>10.839031739504232</v>
      </c>
      <c r="M499" s="81">
        <v>52.151297028542018</v>
      </c>
      <c r="N499" s="81">
        <v>59.870411264496468</v>
      </c>
      <c r="O499" s="81">
        <v>37.047063026666869</v>
      </c>
      <c r="P499" s="81">
        <v>41.585553357087861</v>
      </c>
      <c r="Q499" s="81">
        <v>2.2121984098704597</v>
      </c>
      <c r="R499" s="81">
        <v>14.013807077849027</v>
      </c>
      <c r="S499" s="81">
        <v>5.3215579180869756</v>
      </c>
      <c r="T499" s="82"/>
      <c r="U499" s="81">
        <v>6340789</v>
      </c>
      <c r="V499" s="81">
        <v>2366</v>
      </c>
      <c r="W499" s="81">
        <v>269</v>
      </c>
      <c r="X499" s="81">
        <v>12800</v>
      </c>
      <c r="Y499" s="81">
        <v>14949</v>
      </c>
      <c r="Z499" s="81">
        <v>23194</v>
      </c>
      <c r="AA499" s="81">
        <v>8635</v>
      </c>
      <c r="AB499" s="81">
        <v>35849</v>
      </c>
      <c r="AC499" s="81">
        <v>2471167</v>
      </c>
      <c r="AD499" s="81">
        <v>5.3215579180869756</v>
      </c>
      <c r="AE499" s="82"/>
      <c r="AF499" s="81">
        <v>54997408.493685097</v>
      </c>
      <c r="AG499" s="81">
        <v>4103273.6895301151</v>
      </c>
      <c r="AH499" s="81">
        <v>1870818.3486895319</v>
      </c>
      <c r="AI499" s="81">
        <v>74260759.751211926</v>
      </c>
      <c r="AJ499" s="81">
        <v>69358306.871597975</v>
      </c>
      <c r="AK499" s="81">
        <v>0</v>
      </c>
      <c r="AL499" s="81">
        <v>0</v>
      </c>
      <c r="AM499" s="81">
        <v>4882363.9288724884</v>
      </c>
      <c r="AN499" s="81">
        <v>0</v>
      </c>
      <c r="AO499" s="81">
        <v>0</v>
      </c>
      <c r="AP499" s="82"/>
      <c r="AQ499" s="81">
        <v>1057</v>
      </c>
      <c r="AR499" s="81">
        <v>110</v>
      </c>
      <c r="AS499" s="81">
        <v>2</v>
      </c>
      <c r="AT499" s="81">
        <v>1</v>
      </c>
      <c r="AU499" s="81">
        <v>0</v>
      </c>
      <c r="AV499" s="81">
        <v>1</v>
      </c>
      <c r="AW499" s="81" t="s">
        <v>564</v>
      </c>
      <c r="AX499" s="82"/>
      <c r="AY499" s="81">
        <v>4976.7000000000025</v>
      </c>
      <c r="AZ499" s="81">
        <v>22117.3</v>
      </c>
      <c r="BA499" s="81">
        <v>39</v>
      </c>
      <c r="BB499" s="81">
        <v>280</v>
      </c>
      <c r="BC499" s="81">
        <v>0</v>
      </c>
      <c r="BD499" s="81">
        <v>74625</v>
      </c>
      <c r="BE499" s="81" t="s">
        <v>564</v>
      </c>
      <c r="BF499" s="82"/>
      <c r="BG499" s="81">
        <v>0</v>
      </c>
      <c r="BH499" s="81">
        <v>12.311999999999999</v>
      </c>
      <c r="BI499" s="81">
        <v>1667.874</v>
      </c>
      <c r="BJ499" s="81">
        <v>0</v>
      </c>
      <c r="BK499" s="81">
        <v>7.7809999999999997</v>
      </c>
      <c r="BL499" s="81">
        <v>0</v>
      </c>
      <c r="BM499" s="82"/>
      <c r="BN499" s="81">
        <v>0</v>
      </c>
      <c r="BO499" s="81">
        <v>1</v>
      </c>
      <c r="BP499" s="81">
        <v>1</v>
      </c>
      <c r="BQ499" s="81">
        <v>0</v>
      </c>
      <c r="BR499" s="81">
        <v>1</v>
      </c>
      <c r="BS499" s="81">
        <v>0</v>
      </c>
      <c r="BT499"/>
      <c r="BU499" s="80">
        <v>608.88599999999997</v>
      </c>
      <c r="BV499" s="80">
        <v>964.76800000000003</v>
      </c>
      <c r="BW499" s="80">
        <v>111.129</v>
      </c>
      <c r="BX499" s="80">
        <v>1.7470000000000001</v>
      </c>
      <c r="BY499" s="80">
        <v>1.4370000000000001</v>
      </c>
      <c r="BZ499" s="80">
        <v>0</v>
      </c>
      <c r="CA499" s="80">
        <v>0</v>
      </c>
      <c r="CB499" s="80">
        <v>0</v>
      </c>
      <c r="CC499" s="80">
        <v>0</v>
      </c>
    </row>
    <row r="500" spans="1:81">
      <c r="A500" s="80" t="s">
        <v>2399</v>
      </c>
      <c r="B500" s="80">
        <v>187</v>
      </c>
      <c r="C500" s="80">
        <v>17</v>
      </c>
      <c r="D500" s="80">
        <v>11</v>
      </c>
      <c r="E500" s="80">
        <v>2020</v>
      </c>
      <c r="F500" s="80" t="s">
        <v>218</v>
      </c>
      <c r="G500" s="80" t="s">
        <v>1852</v>
      </c>
      <c r="H500" s="80" t="s">
        <v>1853</v>
      </c>
      <c r="I500" s="177"/>
      <c r="J500" s="81">
        <v>63.237357645197037</v>
      </c>
      <c r="K500" s="81">
        <v>6.1562551944246815</v>
      </c>
      <c r="L500" s="81">
        <v>9.5651078366539721</v>
      </c>
      <c r="M500" s="81">
        <v>44.082896130368447</v>
      </c>
      <c r="N500" s="81">
        <v>57.18993424832297</v>
      </c>
      <c r="O500" s="81">
        <v>32.378701695717908</v>
      </c>
      <c r="P500" s="81">
        <v>38.727504120149341</v>
      </c>
      <c r="Q500" s="81">
        <v>2.0700200461295166</v>
      </c>
      <c r="R500" s="81">
        <v>12.169969458697626</v>
      </c>
      <c r="S500" s="81">
        <v>4.2110563345198244</v>
      </c>
      <c r="T500" s="82"/>
      <c r="U500" s="81">
        <v>5550352</v>
      </c>
      <c r="V500" s="81">
        <v>2052</v>
      </c>
      <c r="W500" s="81">
        <v>244</v>
      </c>
      <c r="X500" s="81">
        <v>12001</v>
      </c>
      <c r="Y500" s="81">
        <v>14868</v>
      </c>
      <c r="Z500" s="81">
        <v>23137</v>
      </c>
      <c r="AA500" s="81">
        <v>8737</v>
      </c>
      <c r="AB500" s="81">
        <v>35107</v>
      </c>
      <c r="AC500" s="81">
        <v>2157224</v>
      </c>
      <c r="AD500" s="81">
        <v>4.2110563345198244</v>
      </c>
      <c r="AE500" s="82"/>
      <c r="AF500" s="81">
        <v>46213052.118090637</v>
      </c>
      <c r="AG500" s="81">
        <v>4022051.8374831337</v>
      </c>
      <c r="AH500" s="81">
        <v>1673049.074128594</v>
      </c>
      <c r="AI500" s="81">
        <v>66525373.25924699</v>
      </c>
      <c r="AJ500" s="81">
        <v>68271916.544629753</v>
      </c>
      <c r="AK500" s="81"/>
      <c r="AL500" s="81"/>
      <c r="AM500" s="81">
        <v>4581853.546905227</v>
      </c>
      <c r="AN500" s="81"/>
      <c r="AO500" s="81"/>
      <c r="AP500" s="82"/>
      <c r="AQ500" s="81">
        <v>1104</v>
      </c>
      <c r="AR500" s="81">
        <v>117</v>
      </c>
      <c r="AS500" s="81">
        <v>2</v>
      </c>
      <c r="AT500" s="81">
        <v>1</v>
      </c>
      <c r="AU500" s="81">
        <v>0</v>
      </c>
      <c r="AV500" s="81">
        <v>1</v>
      </c>
      <c r="AW500" s="81">
        <v>2</v>
      </c>
      <c r="AX500" s="82"/>
      <c r="AY500" s="81">
        <v>5285.7000000000025</v>
      </c>
      <c r="AZ500" s="81">
        <v>22441.799999999988</v>
      </c>
      <c r="BA500" s="81">
        <v>39</v>
      </c>
      <c r="BB500" s="81">
        <v>280</v>
      </c>
      <c r="BC500" s="81">
        <v>0</v>
      </c>
      <c r="BD500" s="81">
        <v>74625</v>
      </c>
      <c r="BE500" s="81">
        <v>39</v>
      </c>
      <c r="BF500" s="82"/>
      <c r="BG500" s="81">
        <v>0</v>
      </c>
      <c r="BH500" s="81">
        <v>12.420999999999999</v>
      </c>
      <c r="BI500" s="81">
        <v>1499.268</v>
      </c>
      <c r="BJ500" s="81">
        <v>0</v>
      </c>
      <c r="BK500" s="81">
        <v>8.157</v>
      </c>
      <c r="BL500" s="81">
        <v>0</v>
      </c>
      <c r="BM500" s="82"/>
      <c r="BN500" s="81">
        <v>0</v>
      </c>
      <c r="BO500" s="81">
        <v>1</v>
      </c>
      <c r="BP500" s="81">
        <v>1</v>
      </c>
      <c r="BQ500" s="81">
        <v>0</v>
      </c>
      <c r="BR500" s="81">
        <v>1</v>
      </c>
      <c r="BS500" s="81">
        <v>0</v>
      </c>
      <c r="BT500"/>
      <c r="BU500" s="80">
        <v>553.19399999999996</v>
      </c>
      <c r="BV500" s="80">
        <v>865.11900000000003</v>
      </c>
      <c r="BW500" s="80">
        <v>98.650999999999996</v>
      </c>
      <c r="BX500" s="80">
        <v>1.579</v>
      </c>
      <c r="BY500" s="80">
        <v>1.3029999999999999</v>
      </c>
      <c r="BZ500" s="80">
        <v>0</v>
      </c>
      <c r="CA500" s="80">
        <v>0</v>
      </c>
      <c r="CB500" s="80">
        <v>0</v>
      </c>
      <c r="CC500" s="80">
        <v>0</v>
      </c>
    </row>
    <row r="501" spans="1:81">
      <c r="A501" s="80" t="s">
        <v>1854</v>
      </c>
      <c r="B501" s="80">
        <v>187</v>
      </c>
      <c r="C501" s="80">
        <v>18</v>
      </c>
      <c r="D501" s="80">
        <v>11</v>
      </c>
      <c r="E501" s="80">
        <v>2021</v>
      </c>
      <c r="F501" s="80" t="s">
        <v>75</v>
      </c>
      <c r="G501" s="174" t="s">
        <v>1852</v>
      </c>
      <c r="H501" s="80" t="s">
        <v>1853</v>
      </c>
      <c r="I501" s="177"/>
      <c r="J501" s="81">
        <v>64.65870909148282</v>
      </c>
      <c r="K501" s="81">
        <v>6.7149871732275619</v>
      </c>
      <c r="L501" s="81">
        <v>8.7104870610309799</v>
      </c>
      <c r="M501" s="81">
        <v>49.31633539621189</v>
      </c>
      <c r="N501" s="81">
        <v>57.132429592689519</v>
      </c>
      <c r="O501" s="81">
        <v>31.142163565281429</v>
      </c>
      <c r="P501" s="81">
        <v>39.944025320728052</v>
      </c>
      <c r="Q501" s="81">
        <v>2.045812586631071</v>
      </c>
      <c r="R501" s="81">
        <v>12.194018771892738</v>
      </c>
      <c r="S501" s="81">
        <v>4.2054046803409948</v>
      </c>
      <c r="T501" s="82"/>
      <c r="U501" s="81">
        <v>6123738</v>
      </c>
      <c r="V501" s="81">
        <v>2052</v>
      </c>
      <c r="W501" s="81">
        <v>244</v>
      </c>
      <c r="X501" s="81">
        <v>12001</v>
      </c>
      <c r="Y501" s="81">
        <v>14801</v>
      </c>
      <c r="Z501" s="81">
        <v>22914</v>
      </c>
      <c r="AA501" s="81">
        <v>8788</v>
      </c>
      <c r="AB501" s="81">
        <v>34285</v>
      </c>
      <c r="AC501" s="81">
        <v>2095050.9999999998</v>
      </c>
      <c r="AD501" s="81">
        <v>4.2054046803409948</v>
      </c>
      <c r="AE501" s="82"/>
      <c r="AF501" s="81">
        <v>46649247.766240209</v>
      </c>
      <c r="AG501" s="81">
        <v>4228370.8830173444</v>
      </c>
      <c r="AH501" s="81">
        <v>1530434.1903309682</v>
      </c>
      <c r="AI501" s="81">
        <v>72677627.623428777</v>
      </c>
      <c r="AJ501" s="81">
        <v>66599026.843288228</v>
      </c>
      <c r="AK501" s="81">
        <v>0</v>
      </c>
      <c r="AL501" s="81">
        <v>0</v>
      </c>
      <c r="AM501" s="81">
        <v>4500382.3934905231</v>
      </c>
      <c r="AN501" s="81">
        <v>0</v>
      </c>
      <c r="AO501" s="81">
        <v>0</v>
      </c>
      <c r="AP501" s="82"/>
      <c r="AQ501" s="81">
        <v>1165</v>
      </c>
      <c r="AR501" s="81">
        <v>119</v>
      </c>
      <c r="AS501" s="81">
        <v>2</v>
      </c>
      <c r="AT501" s="81">
        <v>1</v>
      </c>
      <c r="AU501" s="81">
        <v>0</v>
      </c>
      <c r="AV501" s="81">
        <v>1</v>
      </c>
      <c r="AW501" s="81"/>
      <c r="AX501" s="82"/>
      <c r="AY501" s="81">
        <v>5697.6000000000022</v>
      </c>
      <c r="AZ501" s="81">
        <v>22514.899999999991</v>
      </c>
      <c r="BA501" s="81">
        <v>39</v>
      </c>
      <c r="BB501" s="81">
        <v>280</v>
      </c>
      <c r="BC501" s="81">
        <v>0</v>
      </c>
      <c r="BD501" s="81">
        <v>74625</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1851</v>
      </c>
      <c r="B502" s="80">
        <v>187</v>
      </c>
      <c r="C502" s="80">
        <v>19</v>
      </c>
      <c r="D502" s="80">
        <v>11</v>
      </c>
      <c r="E502" s="80">
        <v>2022</v>
      </c>
      <c r="F502" s="80" t="s">
        <v>568</v>
      </c>
      <c r="G502" s="174" t="s">
        <v>1852</v>
      </c>
      <c r="H502" s="80" t="s">
        <v>1853</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1220</v>
      </c>
      <c r="AR502" s="81">
        <v>121</v>
      </c>
      <c r="AS502" s="81">
        <v>2</v>
      </c>
      <c r="AT502" s="81">
        <v>1</v>
      </c>
      <c r="AU502" s="81">
        <v>0</v>
      </c>
      <c r="AV502" s="81">
        <v>1</v>
      </c>
      <c r="AW502" s="81"/>
      <c r="AX502" s="82"/>
      <c r="AY502" s="81">
        <v>6087.5000000000009</v>
      </c>
      <c r="AZ502" s="81">
        <v>22613.899999999991</v>
      </c>
      <c r="BA502" s="81">
        <v>39</v>
      </c>
      <c r="BB502" s="81">
        <v>280</v>
      </c>
      <c r="BC502" s="81">
        <v>0</v>
      </c>
      <c r="BD502" s="81">
        <v>74625</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2400</v>
      </c>
      <c r="B503" s="80">
        <v>103</v>
      </c>
      <c r="C503" s="80">
        <v>1</v>
      </c>
      <c r="D503" s="80">
        <v>7</v>
      </c>
      <c r="E503" s="80">
        <v>1990</v>
      </c>
      <c r="F503" s="80" t="s">
        <v>562</v>
      </c>
      <c r="G503" s="80" t="s">
        <v>2401</v>
      </c>
      <c r="H503" s="80" t="s">
        <v>2402</v>
      </c>
      <c r="I503" s="177"/>
      <c r="J503" s="81">
        <v>130.34426133812227</v>
      </c>
      <c r="K503" s="81">
        <v>6.4045668329806453</v>
      </c>
      <c r="L503" s="81">
        <v>18.661854221288216</v>
      </c>
      <c r="M503" s="81">
        <v>24.807032049719869</v>
      </c>
      <c r="N503" s="81">
        <v>27.157647382689206</v>
      </c>
      <c r="O503" s="81">
        <v>24.378105832048963</v>
      </c>
      <c r="P503" s="81">
        <v>32.762094548826951</v>
      </c>
      <c r="Q503" s="81">
        <v>2.1629524087568934</v>
      </c>
      <c r="R503" s="81">
        <v>0</v>
      </c>
      <c r="S503" s="81">
        <v>2.1316801615112104</v>
      </c>
      <c r="T503" s="82"/>
      <c r="U503" s="81">
        <v>1021025</v>
      </c>
      <c r="V503" s="81">
        <v>1301</v>
      </c>
      <c r="W503" s="81">
        <v>225</v>
      </c>
      <c r="X503" s="81">
        <v>9630</v>
      </c>
      <c r="Y503" s="81">
        <v>10549</v>
      </c>
      <c r="Z503" s="81">
        <v>10027</v>
      </c>
      <c r="AA503" s="81">
        <v>7955</v>
      </c>
      <c r="AB503" s="81">
        <v>35119</v>
      </c>
      <c r="AC503" s="81">
        <v>0</v>
      </c>
      <c r="AD503" s="81">
        <v>2.1316801615112104</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2403</v>
      </c>
      <c r="B504" s="80">
        <v>104</v>
      </c>
      <c r="C504" s="80">
        <v>2</v>
      </c>
      <c r="D504" s="80">
        <v>7</v>
      </c>
      <c r="E504" s="80">
        <v>2005</v>
      </c>
      <c r="F504" s="80" t="s">
        <v>565</v>
      </c>
      <c r="G504" s="80" t="s">
        <v>2401</v>
      </c>
      <c r="H504" s="80" t="s">
        <v>2402</v>
      </c>
      <c r="I504" s="177"/>
      <c r="J504" s="81">
        <v>134.80507811969164</v>
      </c>
      <c r="K504" s="81">
        <v>3.0375581944153471</v>
      </c>
      <c r="L504" s="81">
        <v>21.882873509953679</v>
      </c>
      <c r="M504" s="81">
        <v>40.731488607032325</v>
      </c>
      <c r="N504" s="81">
        <v>42.874583505483223</v>
      </c>
      <c r="O504" s="81">
        <v>39.017488374920774</v>
      </c>
      <c r="P504" s="81">
        <v>37.051192727196138</v>
      </c>
      <c r="Q504" s="81">
        <v>2.1586383780202394</v>
      </c>
      <c r="R504" s="81">
        <v>0</v>
      </c>
      <c r="S504" s="81">
        <v>0</v>
      </c>
      <c r="T504" s="82"/>
      <c r="U504" s="81">
        <v>2271525</v>
      </c>
      <c r="V504" s="81">
        <v>870</v>
      </c>
      <c r="W504" s="81">
        <v>239</v>
      </c>
      <c r="X504" s="81">
        <v>8708</v>
      </c>
      <c r="Y504" s="81">
        <v>14419</v>
      </c>
      <c r="Z504" s="81">
        <v>18571</v>
      </c>
      <c r="AA504" s="81">
        <v>7368</v>
      </c>
      <c r="AB504" s="81">
        <v>36640</v>
      </c>
      <c r="AC504" s="81">
        <v>0</v>
      </c>
      <c r="AD504" s="81">
        <v>0</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2404</v>
      </c>
      <c r="B505" s="80">
        <v>105</v>
      </c>
      <c r="C505" s="80">
        <v>3</v>
      </c>
      <c r="D505" s="80">
        <v>7</v>
      </c>
      <c r="E505" s="80">
        <v>2006</v>
      </c>
      <c r="F505" s="80" t="s">
        <v>566</v>
      </c>
      <c r="G505" s="80" t="s">
        <v>2401</v>
      </c>
      <c r="H505" s="80" t="s">
        <v>2402</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2405</v>
      </c>
      <c r="B506" s="80">
        <v>106</v>
      </c>
      <c r="C506" s="80">
        <v>4</v>
      </c>
      <c r="D506" s="80">
        <v>7</v>
      </c>
      <c r="E506" s="80">
        <v>2007</v>
      </c>
      <c r="F506" s="80" t="s">
        <v>567</v>
      </c>
      <c r="G506" s="80" t="s">
        <v>2401</v>
      </c>
      <c r="H506" s="80" t="s">
        <v>2402</v>
      </c>
      <c r="I506" s="177"/>
      <c r="J506" s="81">
        <v>114.66389204680256</v>
      </c>
      <c r="K506" s="81">
        <v>2.0834462259476321</v>
      </c>
      <c r="L506" s="81">
        <v>13.946722818286185</v>
      </c>
      <c r="M506" s="81">
        <v>49.436590519138456</v>
      </c>
      <c r="N506" s="81">
        <v>43.1753854989229</v>
      </c>
      <c r="O506" s="81">
        <v>38.705209200399295</v>
      </c>
      <c r="P506" s="81">
        <v>37.160010763391909</v>
      </c>
      <c r="Q506" s="81">
        <v>2.2718951963128946</v>
      </c>
      <c r="R506" s="81">
        <v>0</v>
      </c>
      <c r="S506" s="81">
        <v>0</v>
      </c>
      <c r="T506" s="82"/>
      <c r="U506" s="81">
        <v>2232240</v>
      </c>
      <c r="V506" s="81">
        <v>724</v>
      </c>
      <c r="W506" s="81">
        <v>179</v>
      </c>
      <c r="X506" s="81">
        <v>12578</v>
      </c>
      <c r="Y506" s="81">
        <v>14762</v>
      </c>
      <c r="Z506" s="81">
        <v>19151</v>
      </c>
      <c r="AA506" s="81">
        <v>7277</v>
      </c>
      <c r="AB506" s="81">
        <v>36523</v>
      </c>
      <c r="AC506" s="81">
        <v>0</v>
      </c>
      <c r="AD506" s="81">
        <v>0</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2406</v>
      </c>
      <c r="B507" s="80">
        <v>107</v>
      </c>
      <c r="C507" s="80">
        <v>5</v>
      </c>
      <c r="D507" s="80">
        <v>7</v>
      </c>
      <c r="E507" s="80">
        <v>2008</v>
      </c>
      <c r="F507" s="80" t="s">
        <v>84</v>
      </c>
      <c r="G507" s="80" t="s">
        <v>2401</v>
      </c>
      <c r="H507" s="80" t="s">
        <v>2402</v>
      </c>
      <c r="I507" s="177"/>
      <c r="J507" s="81">
        <v>107.03100770671648</v>
      </c>
      <c r="K507" s="81">
        <v>1.95665090519783</v>
      </c>
      <c r="L507" s="81">
        <v>11.989107903290497</v>
      </c>
      <c r="M507" s="81">
        <v>52.867314262642218</v>
      </c>
      <c r="N507" s="81">
        <v>39.536197316434496</v>
      </c>
      <c r="O507" s="81">
        <v>37.632948332983752</v>
      </c>
      <c r="P507" s="81">
        <v>36.505579615128532</v>
      </c>
      <c r="Q507" s="81">
        <v>2.2233551876543993</v>
      </c>
      <c r="R507" s="81">
        <v>0</v>
      </c>
      <c r="S507" s="81">
        <v>0</v>
      </c>
      <c r="T507" s="82"/>
      <c r="U507" s="81">
        <v>2390481</v>
      </c>
      <c r="V507" s="81">
        <v>724</v>
      </c>
      <c r="W507" s="81">
        <v>179</v>
      </c>
      <c r="X507" s="81">
        <v>12578</v>
      </c>
      <c r="Y507" s="81">
        <v>14861</v>
      </c>
      <c r="Z507" s="81">
        <v>19274</v>
      </c>
      <c r="AA507" s="81">
        <v>7157</v>
      </c>
      <c r="AB507" s="81">
        <v>36330</v>
      </c>
      <c r="AC507" s="81">
        <v>0</v>
      </c>
      <c r="AD507" s="81">
        <v>0</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2407</v>
      </c>
      <c r="B508" s="80">
        <v>108</v>
      </c>
      <c r="C508" s="80">
        <v>6</v>
      </c>
      <c r="D508" s="80">
        <v>7</v>
      </c>
      <c r="E508" s="80">
        <v>2009</v>
      </c>
      <c r="F508" s="80" t="s">
        <v>85</v>
      </c>
      <c r="G508" s="80" t="s">
        <v>2401</v>
      </c>
      <c r="H508" s="80" t="s">
        <v>2402</v>
      </c>
      <c r="I508" s="177"/>
      <c r="J508" s="81">
        <v>128.93404544079124</v>
      </c>
      <c r="K508" s="81">
        <v>2.3685925323515806</v>
      </c>
      <c r="L508" s="81">
        <v>18.890007524332439</v>
      </c>
      <c r="M508" s="81">
        <v>54.013669399352551</v>
      </c>
      <c r="N508" s="81">
        <v>37.770289528143074</v>
      </c>
      <c r="O508" s="81">
        <v>38.510503295908471</v>
      </c>
      <c r="P508" s="81">
        <v>35.201516983315017</v>
      </c>
      <c r="Q508" s="81">
        <v>2.1210057548240542</v>
      </c>
      <c r="R508" s="81">
        <v>0</v>
      </c>
      <c r="S508" s="81">
        <v>0</v>
      </c>
      <c r="T508" s="82"/>
      <c r="U508" s="81">
        <v>2045515</v>
      </c>
      <c r="V508" s="81">
        <v>762</v>
      </c>
      <c r="W508" s="81">
        <v>502</v>
      </c>
      <c r="X508" s="81">
        <v>13955</v>
      </c>
      <c r="Y508" s="81">
        <v>15045</v>
      </c>
      <c r="Z508" s="81">
        <v>19468</v>
      </c>
      <c r="AA508" s="81">
        <v>7085</v>
      </c>
      <c r="AB508" s="81">
        <v>36382</v>
      </c>
      <c r="AC508" s="81">
        <v>0</v>
      </c>
      <c r="AD508" s="81">
        <v>0</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3.4910000000000001</v>
      </c>
      <c r="BJ508" s="81">
        <v>0</v>
      </c>
      <c r="BK508" s="81">
        <v>22.518999999999998</v>
      </c>
      <c r="BL508" s="81">
        <v>0</v>
      </c>
      <c r="BM508" s="82"/>
      <c r="BN508" s="81">
        <v>0</v>
      </c>
      <c r="BO508" s="81">
        <v>0</v>
      </c>
      <c r="BP508" s="81">
        <v>1</v>
      </c>
      <c r="BQ508" s="81">
        <v>0</v>
      </c>
      <c r="BR508" s="81">
        <v>3</v>
      </c>
      <c r="BS508" s="81">
        <v>0</v>
      </c>
      <c r="BT508"/>
      <c r="BU508" s="80"/>
      <c r="BV508" s="80"/>
      <c r="BW508" s="80"/>
      <c r="BX508" s="80"/>
      <c r="BY508" s="80"/>
      <c r="BZ508" s="80"/>
      <c r="CA508" s="80"/>
      <c r="CB508" s="80"/>
      <c r="CC508" s="80"/>
    </row>
    <row r="509" spans="1:81">
      <c r="A509" s="80" t="s">
        <v>2408</v>
      </c>
      <c r="B509" s="80">
        <v>109</v>
      </c>
      <c r="C509" s="80">
        <v>7</v>
      </c>
      <c r="D509" s="80">
        <v>7</v>
      </c>
      <c r="E509" s="80">
        <v>2010</v>
      </c>
      <c r="F509" s="80" t="s">
        <v>86</v>
      </c>
      <c r="G509" s="80" t="s">
        <v>2401</v>
      </c>
      <c r="H509" s="80" t="s">
        <v>2402</v>
      </c>
      <c r="I509" s="177"/>
      <c r="J509" s="81">
        <v>113.17703874792092</v>
      </c>
      <c r="K509" s="81">
        <v>1.9566916131160157</v>
      </c>
      <c r="L509" s="81">
        <v>17.004169620659145</v>
      </c>
      <c r="M509" s="81">
        <v>58.059466425890612</v>
      </c>
      <c r="N509" s="81">
        <v>49.970472633592721</v>
      </c>
      <c r="O509" s="81">
        <v>38.787218084426485</v>
      </c>
      <c r="P509" s="81">
        <v>35.603765596477551</v>
      </c>
      <c r="Q509" s="81">
        <v>2.1994728812087629</v>
      </c>
      <c r="R509" s="81">
        <v>0</v>
      </c>
      <c r="S509" s="81">
        <v>0</v>
      </c>
      <c r="T509" s="82"/>
      <c r="U509" s="81">
        <v>2064879</v>
      </c>
      <c r="V509" s="81">
        <v>762</v>
      </c>
      <c r="W509" s="81">
        <v>502</v>
      </c>
      <c r="X509" s="81">
        <v>13955</v>
      </c>
      <c r="Y509" s="81">
        <v>15030</v>
      </c>
      <c r="Z509" s="81">
        <v>19699</v>
      </c>
      <c r="AA509" s="81">
        <v>6987</v>
      </c>
      <c r="AB509" s="81">
        <v>36151</v>
      </c>
      <c r="AC509" s="81">
        <v>0</v>
      </c>
      <c r="AD509" s="81">
        <v>0</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3.4140000000000001</v>
      </c>
      <c r="BJ509" s="81">
        <v>0</v>
      </c>
      <c r="BK509" s="81">
        <v>22.622999999999998</v>
      </c>
      <c r="BL509" s="81">
        <v>0</v>
      </c>
      <c r="BM509" s="82"/>
      <c r="BN509" s="81">
        <v>0</v>
      </c>
      <c r="BO509" s="81">
        <v>0</v>
      </c>
      <c r="BP509" s="81">
        <v>1</v>
      </c>
      <c r="BQ509" s="81">
        <v>0</v>
      </c>
      <c r="BR509" s="81">
        <v>3</v>
      </c>
      <c r="BS509" s="81">
        <v>0</v>
      </c>
      <c r="BT509"/>
      <c r="BU509" s="80">
        <v>26.036999999999999</v>
      </c>
      <c r="BV509" s="80">
        <v>0</v>
      </c>
      <c r="BW509" s="80">
        <v>0</v>
      </c>
      <c r="BX509" s="80">
        <v>0</v>
      </c>
      <c r="BY509" s="80">
        <v>0</v>
      </c>
      <c r="BZ509" s="80">
        <v>0</v>
      </c>
      <c r="CA509" s="80">
        <v>0</v>
      </c>
      <c r="CB509" s="80">
        <v>0</v>
      </c>
      <c r="CC509" s="80">
        <v>0</v>
      </c>
    </row>
    <row r="510" spans="1:81">
      <c r="A510" s="80" t="s">
        <v>2409</v>
      </c>
      <c r="B510" s="80">
        <v>110</v>
      </c>
      <c r="C510" s="80">
        <v>8</v>
      </c>
      <c r="D510" s="80">
        <v>7</v>
      </c>
      <c r="E510" s="80">
        <v>2011</v>
      </c>
      <c r="F510" s="80" t="s">
        <v>87</v>
      </c>
      <c r="G510" s="80" t="s">
        <v>2401</v>
      </c>
      <c r="H510" s="80" t="s">
        <v>2402</v>
      </c>
      <c r="I510" s="177"/>
      <c r="J510" s="81">
        <v>114.43616258933825</v>
      </c>
      <c r="K510" s="81">
        <v>2.999384122478832</v>
      </c>
      <c r="L510" s="81">
        <v>22.974339701474175</v>
      </c>
      <c r="M510" s="81">
        <v>72.61861876239341</v>
      </c>
      <c r="N510" s="81">
        <v>61.663364644763561</v>
      </c>
      <c r="O510" s="81">
        <v>38.207228177352214</v>
      </c>
      <c r="P510" s="81">
        <v>34.406624882615375</v>
      </c>
      <c r="Q510" s="81">
        <v>2.5199629627084077</v>
      </c>
      <c r="R510" s="81">
        <v>0</v>
      </c>
      <c r="S510" s="81">
        <v>0</v>
      </c>
      <c r="T510" s="82"/>
      <c r="U510" s="81">
        <v>1984177</v>
      </c>
      <c r="V510" s="81">
        <v>762</v>
      </c>
      <c r="W510" s="81">
        <v>502</v>
      </c>
      <c r="X510" s="81">
        <v>13955</v>
      </c>
      <c r="Y510" s="81">
        <v>15038</v>
      </c>
      <c r="Z510" s="81">
        <v>19826</v>
      </c>
      <c r="AA510" s="81">
        <v>6953</v>
      </c>
      <c r="AB510" s="81">
        <v>35908</v>
      </c>
      <c r="AC510" s="81">
        <v>0</v>
      </c>
      <c r="AD510" s="81">
        <v>0</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3.544</v>
      </c>
      <c r="BJ510" s="81">
        <v>0</v>
      </c>
      <c r="BK510" s="81">
        <v>23.948</v>
      </c>
      <c r="BL510" s="81">
        <v>0</v>
      </c>
      <c r="BM510" s="82"/>
      <c r="BN510" s="81">
        <v>0</v>
      </c>
      <c r="BO510" s="81">
        <v>0</v>
      </c>
      <c r="BP510" s="81">
        <v>1</v>
      </c>
      <c r="BQ510" s="81">
        <v>0</v>
      </c>
      <c r="BR510" s="81">
        <v>3</v>
      </c>
      <c r="BS510" s="81">
        <v>0</v>
      </c>
      <c r="BT510"/>
      <c r="BU510" s="80">
        <v>27.492000000000001</v>
      </c>
      <c r="BV510" s="80">
        <v>0</v>
      </c>
      <c r="BW510" s="80">
        <v>0</v>
      </c>
      <c r="BX510" s="80">
        <v>0</v>
      </c>
      <c r="BY510" s="80">
        <v>0</v>
      </c>
      <c r="BZ510" s="80">
        <v>0</v>
      </c>
      <c r="CA510" s="80">
        <v>0</v>
      </c>
      <c r="CB510" s="80">
        <v>0</v>
      </c>
      <c r="CC510" s="80">
        <v>0</v>
      </c>
    </row>
    <row r="511" spans="1:81">
      <c r="A511" s="80" t="s">
        <v>2410</v>
      </c>
      <c r="B511" s="80">
        <v>111</v>
      </c>
      <c r="C511" s="80">
        <v>9</v>
      </c>
      <c r="D511" s="80">
        <v>7</v>
      </c>
      <c r="E511" s="80">
        <v>2012</v>
      </c>
      <c r="F511" s="80" t="s">
        <v>88</v>
      </c>
      <c r="G511" s="80" t="s">
        <v>2401</v>
      </c>
      <c r="H511" s="80" t="s">
        <v>2402</v>
      </c>
      <c r="I511" s="177"/>
      <c r="J511" s="81">
        <v>122.15187401864669</v>
      </c>
      <c r="K511" s="81">
        <v>3.1876977146201568</v>
      </c>
      <c r="L511" s="81">
        <v>22.622823150413428</v>
      </c>
      <c r="M511" s="81">
        <v>77.262881930279889</v>
      </c>
      <c r="N511" s="81">
        <v>61.056708950474807</v>
      </c>
      <c r="O511" s="81">
        <v>38.497364565241519</v>
      </c>
      <c r="P511" s="81">
        <v>34.249046193312296</v>
      </c>
      <c r="Q511" s="81">
        <v>2.7286536324876516</v>
      </c>
      <c r="R511" s="81">
        <v>0</v>
      </c>
      <c r="S511" s="81">
        <v>0</v>
      </c>
      <c r="T511" s="82"/>
      <c r="U511" s="81">
        <v>2101671</v>
      </c>
      <c r="V511" s="81">
        <v>762</v>
      </c>
      <c r="W511" s="81">
        <v>502</v>
      </c>
      <c r="X511" s="81">
        <v>13955</v>
      </c>
      <c r="Y511" s="81">
        <v>15181</v>
      </c>
      <c r="Z511" s="81">
        <v>20135</v>
      </c>
      <c r="AA511" s="81">
        <v>6882</v>
      </c>
      <c r="AB511" s="81">
        <v>35787</v>
      </c>
      <c r="AC511" s="81">
        <v>0</v>
      </c>
      <c r="AD511" s="81">
        <v>0</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4.2519999999999998</v>
      </c>
      <c r="BJ511" s="81">
        <v>0</v>
      </c>
      <c r="BK511" s="81">
        <v>27.098999999999997</v>
      </c>
      <c r="BL511" s="81">
        <v>0</v>
      </c>
      <c r="BM511" s="82"/>
      <c r="BN511" s="81">
        <v>0</v>
      </c>
      <c r="BO511" s="81">
        <v>0</v>
      </c>
      <c r="BP511" s="81">
        <v>1</v>
      </c>
      <c r="BQ511" s="81">
        <v>0</v>
      </c>
      <c r="BR511" s="81">
        <v>3</v>
      </c>
      <c r="BS511" s="81">
        <v>0</v>
      </c>
      <c r="BT511"/>
      <c r="BU511" s="80">
        <v>31.350999999999999</v>
      </c>
      <c r="BV511" s="80">
        <v>0</v>
      </c>
      <c r="BW511" s="80">
        <v>0</v>
      </c>
      <c r="BX511" s="80">
        <v>0</v>
      </c>
      <c r="BY511" s="80">
        <v>0</v>
      </c>
      <c r="BZ511" s="80">
        <v>0</v>
      </c>
      <c r="CA511" s="80">
        <v>0</v>
      </c>
      <c r="CB511" s="80">
        <v>0</v>
      </c>
      <c r="CC511" s="80">
        <v>0</v>
      </c>
    </row>
    <row r="512" spans="1:81">
      <c r="A512" s="80" t="s">
        <v>2411</v>
      </c>
      <c r="B512" s="80">
        <v>112</v>
      </c>
      <c r="C512" s="80">
        <v>10</v>
      </c>
      <c r="D512" s="80">
        <v>7</v>
      </c>
      <c r="E512" s="80">
        <v>2013</v>
      </c>
      <c r="F512" s="80" t="s">
        <v>89</v>
      </c>
      <c r="G512" s="80" t="s">
        <v>2401</v>
      </c>
      <c r="H512" s="80" t="s">
        <v>2402</v>
      </c>
      <c r="I512" s="177"/>
      <c r="J512" s="81">
        <v>129.87909287034265</v>
      </c>
      <c r="K512" s="81">
        <v>2.278613666412018</v>
      </c>
      <c r="L512" s="81">
        <v>21.014975648355502</v>
      </c>
      <c r="M512" s="81">
        <v>75.156092734363156</v>
      </c>
      <c r="N512" s="81">
        <v>64.561428673389585</v>
      </c>
      <c r="O512" s="81">
        <v>37.305891800095331</v>
      </c>
      <c r="P512" s="81">
        <v>34.053394275770238</v>
      </c>
      <c r="Q512" s="81">
        <v>2.7721373433465009</v>
      </c>
      <c r="R512" s="81">
        <v>0</v>
      </c>
      <c r="S512" s="81">
        <v>0</v>
      </c>
      <c r="T512" s="82"/>
      <c r="U512" s="81">
        <v>2239720</v>
      </c>
      <c r="V512" s="81">
        <v>762</v>
      </c>
      <c r="W512" s="81">
        <v>502</v>
      </c>
      <c r="X512" s="81">
        <v>13955</v>
      </c>
      <c r="Y512" s="81">
        <v>15359</v>
      </c>
      <c r="Z512" s="81">
        <v>20383</v>
      </c>
      <c r="AA512" s="81">
        <v>6817</v>
      </c>
      <c r="AB512" s="81">
        <v>35836</v>
      </c>
      <c r="AC512" s="81">
        <v>0</v>
      </c>
      <c r="AD512" s="81">
        <v>0</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4.7370000000000001</v>
      </c>
      <c r="BJ512" s="81">
        <v>0</v>
      </c>
      <c r="BK512" s="81">
        <v>27.384999999999998</v>
      </c>
      <c r="BL512" s="81">
        <v>0</v>
      </c>
      <c r="BM512" s="82"/>
      <c r="BN512" s="81">
        <v>0</v>
      </c>
      <c r="BO512" s="81">
        <v>0</v>
      </c>
      <c r="BP512" s="81">
        <v>1</v>
      </c>
      <c r="BQ512" s="81">
        <v>0</v>
      </c>
      <c r="BR512" s="81">
        <v>2</v>
      </c>
      <c r="BS512" s="81">
        <v>0</v>
      </c>
      <c r="BT512"/>
      <c r="BU512" s="80">
        <v>32.122</v>
      </c>
      <c r="BV512" s="80">
        <v>0</v>
      </c>
      <c r="BW512" s="80">
        <v>0</v>
      </c>
      <c r="BX512" s="80">
        <v>0</v>
      </c>
      <c r="BY512" s="80">
        <v>0</v>
      </c>
      <c r="BZ512" s="80">
        <v>0</v>
      </c>
      <c r="CA512" s="80">
        <v>0</v>
      </c>
      <c r="CB512" s="80">
        <v>0</v>
      </c>
      <c r="CC512" s="80">
        <v>0</v>
      </c>
    </row>
    <row r="513" spans="1:81">
      <c r="A513" s="80" t="s">
        <v>2412</v>
      </c>
      <c r="B513" s="80">
        <v>113</v>
      </c>
      <c r="C513" s="80">
        <v>11</v>
      </c>
      <c r="D513" s="80">
        <v>7</v>
      </c>
      <c r="E513" s="80">
        <v>2014</v>
      </c>
      <c r="F513" s="80" t="s">
        <v>90</v>
      </c>
      <c r="G513" s="80" t="s">
        <v>2401</v>
      </c>
      <c r="H513" s="80" t="s">
        <v>2402</v>
      </c>
      <c r="I513" s="177"/>
      <c r="J513" s="81">
        <v>119.55702555792523</v>
      </c>
      <c r="K513" s="81">
        <v>2.7652170626788983</v>
      </c>
      <c r="L513" s="81">
        <v>9.5335951519999487</v>
      </c>
      <c r="M513" s="81">
        <v>70.894303089638626</v>
      </c>
      <c r="N513" s="81">
        <v>58.203313514918413</v>
      </c>
      <c r="O513" s="81">
        <v>35.825994089540231</v>
      </c>
      <c r="P513" s="81">
        <v>33.773566474412434</v>
      </c>
      <c r="Q513" s="81">
        <v>2.6417794123642375</v>
      </c>
      <c r="R513" s="81">
        <v>0</v>
      </c>
      <c r="S513" s="81">
        <v>0</v>
      </c>
      <c r="T513" s="82"/>
      <c r="U513" s="81">
        <v>2242767</v>
      </c>
      <c r="V513" s="81">
        <v>703</v>
      </c>
      <c r="W513" s="81">
        <v>231</v>
      </c>
      <c r="X513" s="81">
        <v>13552</v>
      </c>
      <c r="Y513" s="81">
        <v>15357</v>
      </c>
      <c r="Z513" s="81">
        <v>20616</v>
      </c>
      <c r="AA513" s="81">
        <v>6726</v>
      </c>
      <c r="AB513" s="81">
        <v>35594</v>
      </c>
      <c r="AC513" s="81">
        <v>0</v>
      </c>
      <c r="AD513" s="81">
        <v>0</v>
      </c>
      <c r="AE513" s="82"/>
      <c r="AF513" s="81">
        <v>31809693.828363229</v>
      </c>
      <c r="AG513" s="81">
        <v>2610293.1968342238</v>
      </c>
      <c r="AH513" s="81">
        <v>2140709.7163667558</v>
      </c>
      <c r="AI513" s="81">
        <v>82035965.800106645</v>
      </c>
      <c r="AJ513" s="81">
        <v>80557568.055912167</v>
      </c>
      <c r="AK513" s="81">
        <v>0</v>
      </c>
      <c r="AL513" s="81">
        <v>0</v>
      </c>
      <c r="AM513" s="81">
        <v>4886524.311206447</v>
      </c>
      <c r="AN513" s="81">
        <v>0</v>
      </c>
      <c r="AO513" s="81">
        <v>0</v>
      </c>
      <c r="AP513" s="82"/>
      <c r="AQ513" s="81">
        <v>1085</v>
      </c>
      <c r="AR513" s="81">
        <v>291</v>
      </c>
      <c r="AS513" s="81">
        <v>0</v>
      </c>
      <c r="AT513" s="81">
        <v>1</v>
      </c>
      <c r="AU513" s="81">
        <v>0</v>
      </c>
      <c r="AV513" s="81">
        <v>0</v>
      </c>
      <c r="AW513" s="81" t="s">
        <v>564</v>
      </c>
      <c r="AX513" s="82"/>
      <c r="AY513" s="81">
        <v>4970.7219999999998</v>
      </c>
      <c r="AZ513" s="81">
        <v>11189.7</v>
      </c>
      <c r="BA513" s="81">
        <v>0</v>
      </c>
      <c r="BB513" s="81">
        <v>19</v>
      </c>
      <c r="BC513" s="81">
        <v>0</v>
      </c>
      <c r="BD513" s="81">
        <v>0</v>
      </c>
      <c r="BE513" s="81" t="s">
        <v>564</v>
      </c>
      <c r="BF513" s="82"/>
      <c r="BG513" s="81">
        <v>0</v>
      </c>
      <c r="BH513" s="81">
        <v>0</v>
      </c>
      <c r="BI513" s="81">
        <v>4.4630000000000001</v>
      </c>
      <c r="BJ513" s="81">
        <v>0</v>
      </c>
      <c r="BK513" s="81">
        <v>30.937999999999999</v>
      </c>
      <c r="BL513" s="81">
        <v>0</v>
      </c>
      <c r="BM513" s="82"/>
      <c r="BN513" s="81">
        <v>0</v>
      </c>
      <c r="BO513" s="81">
        <v>0</v>
      </c>
      <c r="BP513" s="81">
        <v>1</v>
      </c>
      <c r="BQ513" s="81">
        <v>0</v>
      </c>
      <c r="BR513" s="81">
        <v>3</v>
      </c>
      <c r="BS513" s="81">
        <v>0</v>
      </c>
      <c r="BT513"/>
      <c r="BU513" s="80">
        <v>35.401000000000003</v>
      </c>
      <c r="BV513" s="80">
        <v>0</v>
      </c>
      <c r="BW513" s="80">
        <v>0</v>
      </c>
      <c r="BX513" s="80">
        <v>0</v>
      </c>
      <c r="BY513" s="80">
        <v>0</v>
      </c>
      <c r="BZ513" s="80">
        <v>0</v>
      </c>
      <c r="CA513" s="80">
        <v>0</v>
      </c>
      <c r="CB513" s="80">
        <v>0</v>
      </c>
      <c r="CC513" s="80">
        <v>0</v>
      </c>
    </row>
    <row r="514" spans="1:81">
      <c r="A514" s="80" t="s">
        <v>2413</v>
      </c>
      <c r="B514" s="80">
        <v>114</v>
      </c>
      <c r="C514" s="80">
        <v>12</v>
      </c>
      <c r="D514" s="80">
        <v>7</v>
      </c>
      <c r="E514" s="80">
        <v>2015</v>
      </c>
      <c r="F514" s="80" t="s">
        <v>91</v>
      </c>
      <c r="G514" s="80" t="s">
        <v>2401</v>
      </c>
      <c r="H514" s="80" t="s">
        <v>2402</v>
      </c>
      <c r="I514" s="177"/>
      <c r="J514" s="81">
        <v>139.28659985927709</v>
      </c>
      <c r="K514" s="81">
        <v>2.9542307041646221</v>
      </c>
      <c r="L514" s="81">
        <v>10.49355850579488</v>
      </c>
      <c r="M514" s="81">
        <v>77.263749992568947</v>
      </c>
      <c r="N514" s="81">
        <v>51.024771246562331</v>
      </c>
      <c r="O514" s="81">
        <v>36.15021480827442</v>
      </c>
      <c r="P514" s="81">
        <v>33.383040525328724</v>
      </c>
      <c r="Q514" s="81">
        <v>2.5683698112293203</v>
      </c>
      <c r="R514" s="81">
        <v>0</v>
      </c>
      <c r="S514" s="81">
        <v>0</v>
      </c>
      <c r="T514" s="82"/>
      <c r="U514" s="81">
        <v>2636291</v>
      </c>
      <c r="V514" s="81">
        <v>703</v>
      </c>
      <c r="W514" s="81">
        <v>231</v>
      </c>
      <c r="X514" s="81">
        <v>13552</v>
      </c>
      <c r="Y514" s="81">
        <v>15421</v>
      </c>
      <c r="Z514" s="81">
        <v>21003</v>
      </c>
      <c r="AA514" s="81">
        <v>6643</v>
      </c>
      <c r="AB514" s="81">
        <v>35349</v>
      </c>
      <c r="AC514" s="81">
        <v>0</v>
      </c>
      <c r="AD514" s="81">
        <v>0</v>
      </c>
      <c r="AE514" s="82"/>
      <c r="AF514" s="81">
        <v>39702255.861281849</v>
      </c>
      <c r="AG514" s="81">
        <v>2861027.0201065862</v>
      </c>
      <c r="AH514" s="81">
        <v>1924833.7373243973</v>
      </c>
      <c r="AI514" s="81">
        <v>89681225.771686271</v>
      </c>
      <c r="AJ514" s="81">
        <v>78135314.55655396</v>
      </c>
      <c r="AK514" s="81">
        <v>0</v>
      </c>
      <c r="AL514" s="81">
        <v>0</v>
      </c>
      <c r="AM514" s="81">
        <v>4844432.1665220484</v>
      </c>
      <c r="AN514" s="81">
        <v>0</v>
      </c>
      <c r="AO514" s="81">
        <v>0</v>
      </c>
      <c r="AP514" s="82"/>
      <c r="AQ514" s="81">
        <v>1147</v>
      </c>
      <c r="AR514" s="81">
        <v>344</v>
      </c>
      <c r="AS514" s="81">
        <v>0</v>
      </c>
      <c r="AT514" s="81">
        <v>1</v>
      </c>
      <c r="AU514" s="81">
        <v>2</v>
      </c>
      <c r="AV514" s="81">
        <v>0</v>
      </c>
      <c r="AW514" s="81" t="s">
        <v>564</v>
      </c>
      <c r="AX514" s="82"/>
      <c r="AY514" s="81">
        <v>5311.5320000000002</v>
      </c>
      <c r="AZ514" s="81">
        <v>14265</v>
      </c>
      <c r="BA514" s="81">
        <v>0</v>
      </c>
      <c r="BB514" s="81">
        <v>19</v>
      </c>
      <c r="BC514" s="81">
        <v>99.4</v>
      </c>
      <c r="BD514" s="81">
        <v>0</v>
      </c>
      <c r="BE514" s="81" t="s">
        <v>564</v>
      </c>
      <c r="BF514" s="82"/>
      <c r="BG514" s="81">
        <v>0</v>
      </c>
      <c r="BH514" s="81">
        <v>0</v>
      </c>
      <c r="BI514" s="81">
        <v>4.4720000000000004</v>
      </c>
      <c r="BJ514" s="81">
        <v>0</v>
      </c>
      <c r="BK514" s="81">
        <v>28.734999999999999</v>
      </c>
      <c r="BL514" s="81">
        <v>0</v>
      </c>
      <c r="BM514" s="82"/>
      <c r="BN514" s="81">
        <v>0</v>
      </c>
      <c r="BO514" s="81">
        <v>0</v>
      </c>
      <c r="BP514" s="81">
        <v>1</v>
      </c>
      <c r="BQ514" s="81">
        <v>0</v>
      </c>
      <c r="BR514" s="81">
        <v>3</v>
      </c>
      <c r="BS514" s="81">
        <v>0</v>
      </c>
      <c r="BT514"/>
      <c r="BU514" s="80">
        <v>33.207000000000001</v>
      </c>
      <c r="BV514" s="80">
        <v>0</v>
      </c>
      <c r="BW514" s="80">
        <v>0</v>
      </c>
      <c r="BX514" s="80">
        <v>0</v>
      </c>
      <c r="BY514" s="80">
        <v>0</v>
      </c>
      <c r="BZ514" s="80">
        <v>0</v>
      </c>
      <c r="CA514" s="80">
        <v>0</v>
      </c>
      <c r="CB514" s="80">
        <v>0</v>
      </c>
      <c r="CC514" s="80">
        <v>0</v>
      </c>
    </row>
    <row r="515" spans="1:81">
      <c r="A515" s="80" t="s">
        <v>2414</v>
      </c>
      <c r="B515" s="80">
        <v>115</v>
      </c>
      <c r="C515" s="80">
        <v>13</v>
      </c>
      <c r="D515" s="80">
        <v>7</v>
      </c>
      <c r="E515" s="80">
        <v>2016</v>
      </c>
      <c r="F515" s="80" t="s">
        <v>92</v>
      </c>
      <c r="G515" s="80" t="s">
        <v>2401</v>
      </c>
      <c r="H515" s="80" t="s">
        <v>2402</v>
      </c>
      <c r="I515" s="177"/>
      <c r="J515" s="81">
        <v>139.81583452828355</v>
      </c>
      <c r="K515" s="81">
        <v>2.8065039678640629</v>
      </c>
      <c r="L515" s="81">
        <v>10.997763270254293</v>
      </c>
      <c r="M515" s="81">
        <v>52.699861156957489</v>
      </c>
      <c r="N515" s="81">
        <v>49.20130136662771</v>
      </c>
      <c r="O515" s="81">
        <v>35.660217847549632</v>
      </c>
      <c r="P515" s="81">
        <v>32.227902588624744</v>
      </c>
      <c r="Q515" s="81">
        <v>2.476994584717453</v>
      </c>
      <c r="R515" s="81">
        <v>0</v>
      </c>
      <c r="S515" s="81">
        <v>0</v>
      </c>
      <c r="T515" s="82"/>
      <c r="U515" s="81">
        <v>2409474</v>
      </c>
      <c r="V515" s="81">
        <v>703</v>
      </c>
      <c r="W515" s="81">
        <v>231</v>
      </c>
      <c r="X515" s="81">
        <v>13552</v>
      </c>
      <c r="Y515" s="81">
        <v>15488</v>
      </c>
      <c r="Z515" s="81">
        <v>20973</v>
      </c>
      <c r="AA515" s="81">
        <v>6633</v>
      </c>
      <c r="AB515" s="81">
        <v>35069</v>
      </c>
      <c r="AC515" s="81">
        <v>0</v>
      </c>
      <c r="AD515" s="81">
        <v>0</v>
      </c>
      <c r="AE515" s="82"/>
      <c r="AF515" s="81">
        <v>41907918.713795803</v>
      </c>
      <c r="AG515" s="81">
        <v>2844399.494032342</v>
      </c>
      <c r="AH515" s="81">
        <v>1720846.8002036409</v>
      </c>
      <c r="AI515" s="81">
        <v>81537273.645506904</v>
      </c>
      <c r="AJ515" s="81">
        <v>80068789.715592608</v>
      </c>
      <c r="AK515" s="81">
        <v>0</v>
      </c>
      <c r="AL515" s="81">
        <v>0</v>
      </c>
      <c r="AM515" s="81">
        <v>4809793.1776195746</v>
      </c>
      <c r="AN515" s="81">
        <v>0</v>
      </c>
      <c r="AO515" s="81">
        <v>0</v>
      </c>
      <c r="AP515" s="82"/>
      <c r="AQ515" s="81">
        <v>1219</v>
      </c>
      <c r="AR515" s="81">
        <v>383</v>
      </c>
      <c r="AS515" s="81">
        <v>0</v>
      </c>
      <c r="AT515" s="81">
        <v>1</v>
      </c>
      <c r="AU515" s="81">
        <v>2</v>
      </c>
      <c r="AV515" s="81">
        <v>0</v>
      </c>
      <c r="AW515" s="81" t="s">
        <v>564</v>
      </c>
      <c r="AX515" s="82"/>
      <c r="AY515" s="81">
        <v>5740.4320000000007</v>
      </c>
      <c r="AZ515" s="81">
        <v>19497.099999999999</v>
      </c>
      <c r="BA515" s="81">
        <v>0</v>
      </c>
      <c r="BB515" s="81">
        <v>19</v>
      </c>
      <c r="BC515" s="81">
        <v>99.4</v>
      </c>
      <c r="BD515" s="81">
        <v>0</v>
      </c>
      <c r="BE515" s="81" t="s">
        <v>564</v>
      </c>
      <c r="BF515" s="82"/>
      <c r="BG515" s="81">
        <v>0</v>
      </c>
      <c r="BH515" s="81">
        <v>0</v>
      </c>
      <c r="BI515" s="81">
        <v>4.3120000000000003</v>
      </c>
      <c r="BJ515" s="81">
        <v>0</v>
      </c>
      <c r="BK515" s="81">
        <v>26.184000000000001</v>
      </c>
      <c r="BL515" s="81">
        <v>0</v>
      </c>
      <c r="BM515" s="82"/>
      <c r="BN515" s="81">
        <v>0</v>
      </c>
      <c r="BO515" s="81">
        <v>0</v>
      </c>
      <c r="BP515" s="81">
        <v>1</v>
      </c>
      <c r="BQ515" s="81">
        <v>0</v>
      </c>
      <c r="BR515" s="81">
        <v>3</v>
      </c>
      <c r="BS515" s="81">
        <v>0</v>
      </c>
      <c r="BT515"/>
      <c r="BU515" s="80">
        <v>30.495999999999999</v>
      </c>
      <c r="BV515" s="80">
        <v>0</v>
      </c>
      <c r="BW515" s="80">
        <v>0</v>
      </c>
      <c r="BX515" s="80">
        <v>0</v>
      </c>
      <c r="BY515" s="80">
        <v>0</v>
      </c>
      <c r="BZ515" s="80">
        <v>0</v>
      </c>
      <c r="CA515" s="80">
        <v>0</v>
      </c>
      <c r="CB515" s="80">
        <v>0</v>
      </c>
      <c r="CC515" s="80">
        <v>0</v>
      </c>
    </row>
    <row r="516" spans="1:81">
      <c r="A516" s="80" t="s">
        <v>2415</v>
      </c>
      <c r="B516" s="80">
        <v>116</v>
      </c>
      <c r="C516" s="80">
        <v>14</v>
      </c>
      <c r="D516" s="80">
        <v>7</v>
      </c>
      <c r="E516" s="80">
        <v>2017</v>
      </c>
      <c r="F516" s="80" t="s">
        <v>71</v>
      </c>
      <c r="G516" s="80" t="s">
        <v>2401</v>
      </c>
      <c r="H516" s="80" t="s">
        <v>2402</v>
      </c>
      <c r="I516" s="177"/>
      <c r="J516" s="81">
        <v>129.98758676513296</v>
      </c>
      <c r="K516" s="81">
        <v>2.7909021223213744</v>
      </c>
      <c r="L516" s="81">
        <v>9.9341286927809165</v>
      </c>
      <c r="M516" s="81">
        <v>51.061208052769466</v>
      </c>
      <c r="N516" s="81">
        <v>48.330719181932857</v>
      </c>
      <c r="O516" s="81">
        <v>35.253945495592539</v>
      </c>
      <c r="P516" s="81">
        <v>31.796836981610952</v>
      </c>
      <c r="Q516" s="81">
        <v>2.3742675034807621</v>
      </c>
      <c r="R516" s="81">
        <v>0</v>
      </c>
      <c r="S516" s="81">
        <v>0</v>
      </c>
      <c r="T516" s="82"/>
      <c r="U516" s="81">
        <v>2542603</v>
      </c>
      <c r="V516" s="81">
        <v>703</v>
      </c>
      <c r="W516" s="81">
        <v>231</v>
      </c>
      <c r="X516" s="81">
        <v>13552</v>
      </c>
      <c r="Y516" s="81">
        <v>15515</v>
      </c>
      <c r="Z516" s="81">
        <v>21078</v>
      </c>
      <c r="AA516" s="81">
        <v>6586</v>
      </c>
      <c r="AB516" s="81">
        <v>34762</v>
      </c>
      <c r="AC516" s="81">
        <v>0</v>
      </c>
      <c r="AD516" s="81">
        <v>0</v>
      </c>
      <c r="AE516" s="82"/>
      <c r="AF516" s="81">
        <v>38795717.042705148</v>
      </c>
      <c r="AG516" s="81">
        <v>2533812.6051476072</v>
      </c>
      <c r="AH516" s="81">
        <v>1984793.6367921401</v>
      </c>
      <c r="AI516" s="81">
        <v>83779963.596046209</v>
      </c>
      <c r="AJ516" s="81">
        <v>85913372.644610628</v>
      </c>
      <c r="AK516" s="81">
        <v>0</v>
      </c>
      <c r="AL516" s="81">
        <v>0</v>
      </c>
      <c r="AM516" s="81">
        <v>4775147.5581822656</v>
      </c>
      <c r="AN516" s="81">
        <v>0</v>
      </c>
      <c r="AO516" s="81">
        <v>0</v>
      </c>
      <c r="AP516" s="82"/>
      <c r="AQ516" s="81">
        <v>1284</v>
      </c>
      <c r="AR516" s="81">
        <v>418</v>
      </c>
      <c r="AS516" s="81">
        <v>0</v>
      </c>
      <c r="AT516" s="81">
        <v>1</v>
      </c>
      <c r="AU516" s="81">
        <v>4</v>
      </c>
      <c r="AV516" s="81">
        <v>0</v>
      </c>
      <c r="AW516" s="81" t="s">
        <v>564</v>
      </c>
      <c r="AX516" s="82"/>
      <c r="AY516" s="81">
        <v>6112.4620000000004</v>
      </c>
      <c r="AZ516" s="81">
        <v>21207.80000000001</v>
      </c>
      <c r="BA516" s="81">
        <v>0</v>
      </c>
      <c r="BB516" s="81">
        <v>19</v>
      </c>
      <c r="BC516" s="81">
        <v>199</v>
      </c>
      <c r="BD516" s="81">
        <v>0</v>
      </c>
      <c r="BE516" s="81" t="s">
        <v>564</v>
      </c>
      <c r="BF516" s="82"/>
      <c r="BG516" s="81">
        <v>0</v>
      </c>
      <c r="BH516" s="81">
        <v>0</v>
      </c>
      <c r="BI516" s="81">
        <v>3.633</v>
      </c>
      <c r="BJ516" s="81">
        <v>0</v>
      </c>
      <c r="BK516" s="81">
        <v>21.346</v>
      </c>
      <c r="BL516" s="81">
        <v>0</v>
      </c>
      <c r="BM516" s="82"/>
      <c r="BN516" s="81">
        <v>0</v>
      </c>
      <c r="BO516" s="81">
        <v>0</v>
      </c>
      <c r="BP516" s="81">
        <v>1</v>
      </c>
      <c r="BQ516" s="81">
        <v>0</v>
      </c>
      <c r="BR516" s="81">
        <v>2</v>
      </c>
      <c r="BS516" s="81">
        <v>0</v>
      </c>
      <c r="BT516"/>
      <c r="BU516" s="80">
        <v>24.978999999999999</v>
      </c>
      <c r="BV516" s="80">
        <v>0</v>
      </c>
      <c r="BW516" s="80">
        <v>0</v>
      </c>
      <c r="BX516" s="80">
        <v>0</v>
      </c>
      <c r="BY516" s="80">
        <v>0</v>
      </c>
      <c r="BZ516" s="80">
        <v>0</v>
      </c>
      <c r="CA516" s="80">
        <v>0</v>
      </c>
      <c r="CB516" s="80">
        <v>0</v>
      </c>
      <c r="CC516" s="80">
        <v>0</v>
      </c>
    </row>
    <row r="517" spans="1:81">
      <c r="A517" s="80" t="s">
        <v>2416</v>
      </c>
      <c r="B517" s="80">
        <v>117</v>
      </c>
      <c r="C517" s="80">
        <v>15</v>
      </c>
      <c r="D517" s="80">
        <v>7</v>
      </c>
      <c r="E517" s="80">
        <v>2018</v>
      </c>
      <c r="F517" s="80" t="s">
        <v>93</v>
      </c>
      <c r="G517" s="80" t="s">
        <v>2401</v>
      </c>
      <c r="H517" s="80" t="s">
        <v>2402</v>
      </c>
      <c r="I517" s="177"/>
      <c r="J517" s="81">
        <v>118.77106452785145</v>
      </c>
      <c r="K517" s="81">
        <v>2.5096257877707648</v>
      </c>
      <c r="L517" s="81">
        <v>8.8369690113723323</v>
      </c>
      <c r="M517" s="81">
        <v>46.494630013955856</v>
      </c>
      <c r="N517" s="81">
        <v>35.085525213853337</v>
      </c>
      <c r="O517" s="81">
        <v>34.742584160017572</v>
      </c>
      <c r="P517" s="81">
        <v>31.222209920003699</v>
      </c>
      <c r="Q517" s="81">
        <v>2.1962920511910684</v>
      </c>
      <c r="R517" s="81">
        <v>0</v>
      </c>
      <c r="S517" s="81">
        <v>0</v>
      </c>
      <c r="T517" s="82"/>
      <c r="U517" s="81">
        <v>2608096</v>
      </c>
      <c r="V517" s="81">
        <v>703</v>
      </c>
      <c r="W517" s="81">
        <v>231</v>
      </c>
      <c r="X517" s="81">
        <v>13552</v>
      </c>
      <c r="Y517" s="81">
        <v>15664</v>
      </c>
      <c r="Z517" s="81">
        <v>21170</v>
      </c>
      <c r="AA517" s="81">
        <v>6532</v>
      </c>
      <c r="AB517" s="81">
        <v>34653</v>
      </c>
      <c r="AC517" s="81">
        <v>0</v>
      </c>
      <c r="AD517" s="81">
        <v>0</v>
      </c>
      <c r="AE517" s="82"/>
      <c r="AF517" s="81">
        <v>37034686.694905587</v>
      </c>
      <c r="AG517" s="81">
        <v>2728553.1408137549</v>
      </c>
      <c r="AH517" s="81">
        <v>1802598.5783804129</v>
      </c>
      <c r="AI517" s="81">
        <v>80479283.63776277</v>
      </c>
      <c r="AJ517" s="81">
        <v>79311375.542838171</v>
      </c>
      <c r="AK517" s="81">
        <v>0</v>
      </c>
      <c r="AL517" s="81">
        <v>0</v>
      </c>
      <c r="AM517" s="81">
        <v>4770023.9394907691</v>
      </c>
      <c r="AN517" s="81">
        <v>0</v>
      </c>
      <c r="AO517" s="81">
        <v>0</v>
      </c>
      <c r="AP517" s="82"/>
      <c r="AQ517" s="81">
        <v>1387</v>
      </c>
      <c r="AR517" s="81">
        <v>440</v>
      </c>
      <c r="AS517" s="81">
        <v>0</v>
      </c>
      <c r="AT517" s="81">
        <v>1</v>
      </c>
      <c r="AU517" s="81">
        <v>5</v>
      </c>
      <c r="AV517" s="81">
        <v>0</v>
      </c>
      <c r="AW517" s="81" t="s">
        <v>564</v>
      </c>
      <c r="AX517" s="82"/>
      <c r="AY517" s="81">
        <v>6642.2620000000034</v>
      </c>
      <c r="AZ517" s="81">
        <v>22047.200000000001</v>
      </c>
      <c r="BA517" s="81">
        <v>0</v>
      </c>
      <c r="BB517" s="81">
        <v>19</v>
      </c>
      <c r="BC517" s="81">
        <v>249</v>
      </c>
      <c r="BD517" s="81">
        <v>0</v>
      </c>
      <c r="BE517" s="81" t="s">
        <v>564</v>
      </c>
      <c r="BF517" s="82"/>
      <c r="BG517" s="81">
        <v>0</v>
      </c>
      <c r="BH517" s="81">
        <v>0</v>
      </c>
      <c r="BI517" s="81">
        <v>3.2480000000000002</v>
      </c>
      <c r="BJ517" s="81">
        <v>0</v>
      </c>
      <c r="BK517" s="81">
        <v>20.561</v>
      </c>
      <c r="BL517" s="81">
        <v>0</v>
      </c>
      <c r="BM517" s="82"/>
      <c r="BN517" s="81">
        <v>0</v>
      </c>
      <c r="BO517" s="81">
        <v>0</v>
      </c>
      <c r="BP517" s="81">
        <v>1</v>
      </c>
      <c r="BQ517" s="81">
        <v>0</v>
      </c>
      <c r="BR517" s="81">
        <v>2</v>
      </c>
      <c r="BS517" s="81">
        <v>0</v>
      </c>
      <c r="BT517"/>
      <c r="BU517" s="80">
        <v>23.809000000000001</v>
      </c>
      <c r="BV517" s="80">
        <v>0</v>
      </c>
      <c r="BW517" s="80">
        <v>0</v>
      </c>
      <c r="BX517" s="80">
        <v>0</v>
      </c>
      <c r="BY517" s="80">
        <v>0</v>
      </c>
      <c r="BZ517" s="80">
        <v>0</v>
      </c>
      <c r="CA517" s="80">
        <v>0</v>
      </c>
      <c r="CB517" s="80">
        <v>0</v>
      </c>
      <c r="CC517" s="80">
        <v>0</v>
      </c>
    </row>
    <row r="518" spans="1:81">
      <c r="A518" s="80" t="s">
        <v>2417</v>
      </c>
      <c r="B518" s="80">
        <v>118</v>
      </c>
      <c r="C518" s="80">
        <v>16</v>
      </c>
      <c r="D518" s="80">
        <v>7</v>
      </c>
      <c r="E518" s="80">
        <v>2019</v>
      </c>
      <c r="F518" s="80" t="s">
        <v>73</v>
      </c>
      <c r="G518" s="80" t="s">
        <v>2401</v>
      </c>
      <c r="H518" s="80" t="s">
        <v>2402</v>
      </c>
      <c r="I518" s="177"/>
      <c r="J518" s="81">
        <v>131.19117571176261</v>
      </c>
      <c r="K518" s="81">
        <v>2.5461787472265192</v>
      </c>
      <c r="L518" s="81">
        <v>8.9967961110323138</v>
      </c>
      <c r="M518" s="81">
        <v>53.031968211301461</v>
      </c>
      <c r="N518" s="81">
        <v>39.271356154055503</v>
      </c>
      <c r="O518" s="81">
        <v>34.056974987263565</v>
      </c>
      <c r="P518" s="81">
        <v>31.14943359741104</v>
      </c>
      <c r="Q518" s="81">
        <v>2.1200671865187179</v>
      </c>
      <c r="R518" s="81">
        <v>0</v>
      </c>
      <c r="S518" s="81">
        <v>0</v>
      </c>
      <c r="T518" s="82"/>
      <c r="U518" s="81">
        <v>2752008</v>
      </c>
      <c r="V518" s="81">
        <v>703</v>
      </c>
      <c r="W518" s="81">
        <v>231</v>
      </c>
      <c r="X518" s="81">
        <v>13552</v>
      </c>
      <c r="Y518" s="81">
        <v>15680</v>
      </c>
      <c r="Z518" s="81">
        <v>21322</v>
      </c>
      <c r="AA518" s="81">
        <v>6468</v>
      </c>
      <c r="AB518" s="81">
        <v>34356</v>
      </c>
      <c r="AC518" s="81">
        <v>0</v>
      </c>
      <c r="AD518" s="81">
        <v>0</v>
      </c>
      <c r="AE518" s="82"/>
      <c r="AF518" s="81">
        <v>38383318.534733512</v>
      </c>
      <c r="AG518" s="81">
        <v>2705331.9725380298</v>
      </c>
      <c r="AH518" s="81">
        <v>2006224.638541884</v>
      </c>
      <c r="AI518" s="81">
        <v>82780659.811081186</v>
      </c>
      <c r="AJ518" s="81">
        <v>81705063.848779395</v>
      </c>
      <c r="AK518" s="81">
        <v>0</v>
      </c>
      <c r="AL518" s="81">
        <v>0</v>
      </c>
      <c r="AM518" s="81">
        <v>4679028.5681704702</v>
      </c>
      <c r="AN518" s="81">
        <v>0</v>
      </c>
      <c r="AO518" s="81">
        <v>0</v>
      </c>
      <c r="AP518" s="82"/>
      <c r="AQ518" s="81">
        <v>1480</v>
      </c>
      <c r="AR518" s="81">
        <v>472</v>
      </c>
      <c r="AS518" s="81">
        <v>0</v>
      </c>
      <c r="AT518" s="81">
        <v>1</v>
      </c>
      <c r="AU518" s="81">
        <v>5</v>
      </c>
      <c r="AV518" s="81">
        <v>0</v>
      </c>
      <c r="AW518" s="81" t="s">
        <v>564</v>
      </c>
      <c r="AX518" s="82"/>
      <c r="AY518" s="81">
        <v>7155.9920000000029</v>
      </c>
      <c r="AZ518" s="81">
        <v>24750.799999999999</v>
      </c>
      <c r="BA518" s="81">
        <v>0</v>
      </c>
      <c r="BB518" s="81">
        <v>19</v>
      </c>
      <c r="BC518" s="81">
        <v>248.9</v>
      </c>
      <c r="BD518" s="81">
        <v>0</v>
      </c>
      <c r="BE518" s="81" t="s">
        <v>564</v>
      </c>
      <c r="BF518" s="82"/>
      <c r="BG518" s="81">
        <v>0</v>
      </c>
      <c r="BH518" s="81">
        <v>0</v>
      </c>
      <c r="BI518" s="81">
        <v>2.6110000000000002</v>
      </c>
      <c r="BJ518" s="81">
        <v>0</v>
      </c>
      <c r="BK518" s="81">
        <v>16.735999999999997</v>
      </c>
      <c r="BL518" s="81">
        <v>0</v>
      </c>
      <c r="BM518" s="82"/>
      <c r="BN518" s="81">
        <v>0</v>
      </c>
      <c r="BO518" s="81">
        <v>0</v>
      </c>
      <c r="BP518" s="81">
        <v>1</v>
      </c>
      <c r="BQ518" s="81">
        <v>0</v>
      </c>
      <c r="BR518" s="81">
        <v>2</v>
      </c>
      <c r="BS518" s="81">
        <v>0</v>
      </c>
      <c r="BT518"/>
      <c r="BU518" s="80">
        <v>19.347000000000001</v>
      </c>
      <c r="BV518" s="80">
        <v>0</v>
      </c>
      <c r="BW518" s="80">
        <v>0</v>
      </c>
      <c r="BX518" s="80">
        <v>0</v>
      </c>
      <c r="BY518" s="80">
        <v>0</v>
      </c>
      <c r="BZ518" s="80">
        <v>0</v>
      </c>
      <c r="CA518" s="80">
        <v>0</v>
      </c>
      <c r="CB518" s="80">
        <v>0</v>
      </c>
      <c r="CC518" s="80">
        <v>0</v>
      </c>
    </row>
    <row r="519" spans="1:81">
      <c r="A519" s="80" t="s">
        <v>2418</v>
      </c>
      <c r="B519" s="80">
        <v>119</v>
      </c>
      <c r="C519" s="80">
        <v>17</v>
      </c>
      <c r="D519" s="80">
        <v>7</v>
      </c>
      <c r="E519" s="80">
        <v>2020</v>
      </c>
      <c r="F519" s="80" t="s">
        <v>218</v>
      </c>
      <c r="G519" s="80" t="s">
        <v>2401</v>
      </c>
      <c r="H519" s="80" t="s">
        <v>2402</v>
      </c>
      <c r="I519" s="177"/>
      <c r="J519" s="81">
        <v>125.1492433281794</v>
      </c>
      <c r="K519" s="81">
        <v>2.4950933862008009</v>
      </c>
      <c r="L519" s="81">
        <v>10.941501398577941</v>
      </c>
      <c r="M519" s="81">
        <v>49.757271936242972</v>
      </c>
      <c r="N519" s="81">
        <v>36.294214423728413</v>
      </c>
      <c r="O519" s="81">
        <v>29.880712218825636</v>
      </c>
      <c r="P519" s="81">
        <v>28.869432795528517</v>
      </c>
      <c r="Q519" s="81">
        <v>2.0020355099063325</v>
      </c>
      <c r="R519" s="81">
        <v>0</v>
      </c>
      <c r="S519" s="81">
        <v>0</v>
      </c>
      <c r="T519" s="82"/>
      <c r="U519" s="81">
        <v>2517864</v>
      </c>
      <c r="V519" s="81">
        <v>673</v>
      </c>
      <c r="W519" s="81">
        <v>264</v>
      </c>
      <c r="X519" s="81">
        <v>13579</v>
      </c>
      <c r="Y519" s="81">
        <v>15597</v>
      </c>
      <c r="Z519" s="81">
        <v>21352</v>
      </c>
      <c r="AA519" s="81">
        <v>6513</v>
      </c>
      <c r="AB519" s="81">
        <v>33954</v>
      </c>
      <c r="AC519" s="81">
        <v>0</v>
      </c>
      <c r="AD519" s="81">
        <v>0</v>
      </c>
      <c r="AE519" s="82"/>
      <c r="AF519" s="81">
        <v>39750155.740841523</v>
      </c>
      <c r="AG519" s="81">
        <v>2535488.039502102</v>
      </c>
      <c r="AH519" s="81">
        <v>2701526.0774310557</v>
      </c>
      <c r="AI519" s="81">
        <v>74219434.517773464</v>
      </c>
      <c r="AJ519" s="81">
        <v>74439868.970511302</v>
      </c>
      <c r="AK519" s="81"/>
      <c r="AL519" s="81"/>
      <c r="AM519" s="81">
        <v>4431374.2368080458</v>
      </c>
      <c r="AN519" s="81"/>
      <c r="AO519" s="81"/>
      <c r="AP519" s="82"/>
      <c r="AQ519" s="81">
        <v>1534</v>
      </c>
      <c r="AR519" s="81">
        <v>509</v>
      </c>
      <c r="AS519" s="81">
        <v>0</v>
      </c>
      <c r="AT519" s="81">
        <v>1</v>
      </c>
      <c r="AU519" s="81">
        <v>5</v>
      </c>
      <c r="AV519" s="81">
        <v>0</v>
      </c>
      <c r="AW519" s="81">
        <v>0</v>
      </c>
      <c r="AX519" s="82"/>
      <c r="AY519" s="81">
        <v>7469.1720000000059</v>
      </c>
      <c r="AZ519" s="81">
        <v>26334.999999999989</v>
      </c>
      <c r="BA519" s="81">
        <v>0</v>
      </c>
      <c r="BB519" s="81">
        <v>19</v>
      </c>
      <c r="BC519" s="81">
        <v>248.9</v>
      </c>
      <c r="BD519" s="81">
        <v>0</v>
      </c>
      <c r="BE519" s="81">
        <v>0</v>
      </c>
      <c r="BF519" s="82"/>
      <c r="BG519" s="81">
        <v>0</v>
      </c>
      <c r="BH519" s="81">
        <v>0</v>
      </c>
      <c r="BI519" s="81">
        <v>2.6440000000000001</v>
      </c>
      <c r="BJ519" s="81">
        <v>0</v>
      </c>
      <c r="BK519" s="81">
        <v>15.599</v>
      </c>
      <c r="BL519" s="81">
        <v>0</v>
      </c>
      <c r="BM519" s="82"/>
      <c r="BN519" s="81">
        <v>0</v>
      </c>
      <c r="BO519" s="81">
        <v>0</v>
      </c>
      <c r="BP519" s="81">
        <v>1</v>
      </c>
      <c r="BQ519" s="81">
        <v>0</v>
      </c>
      <c r="BR519" s="81">
        <v>2</v>
      </c>
      <c r="BS519" s="81">
        <v>0</v>
      </c>
      <c r="BT519"/>
      <c r="BU519" s="80">
        <v>18.242999999999999</v>
      </c>
      <c r="BV519" s="80">
        <v>0</v>
      </c>
      <c r="BW519" s="80">
        <v>0</v>
      </c>
      <c r="BX519" s="80">
        <v>0</v>
      </c>
      <c r="BY519" s="80">
        <v>0</v>
      </c>
      <c r="BZ519" s="80">
        <v>0</v>
      </c>
      <c r="CA519" s="80">
        <v>0</v>
      </c>
      <c r="CB519" s="80">
        <v>0</v>
      </c>
      <c r="CC519" s="80">
        <v>0</v>
      </c>
    </row>
    <row r="520" spans="1:81">
      <c r="A520" s="80" t="s">
        <v>2419</v>
      </c>
      <c r="B520" s="80">
        <v>119</v>
      </c>
      <c r="C520" s="80">
        <v>18</v>
      </c>
      <c r="D520" s="80">
        <v>7</v>
      </c>
      <c r="E520" s="80">
        <v>2021</v>
      </c>
      <c r="F520" s="80" t="s">
        <v>75</v>
      </c>
      <c r="G520" s="174" t="s">
        <v>2401</v>
      </c>
      <c r="H520" s="80" t="s">
        <v>2402</v>
      </c>
      <c r="I520" s="177"/>
      <c r="J520" s="81">
        <v>119.70000059092236</v>
      </c>
      <c r="K520" s="81">
        <v>2.5770944643738791</v>
      </c>
      <c r="L520" s="81">
        <v>9.760990772897518</v>
      </c>
      <c r="M520" s="81">
        <v>47.707064165555536</v>
      </c>
      <c r="N520" s="81">
        <v>31.071717991789896</v>
      </c>
      <c r="O520" s="81">
        <v>28.913257732730958</v>
      </c>
      <c r="P520" s="81">
        <v>29.858022568486867</v>
      </c>
      <c r="Q520" s="81">
        <v>2.0175286383719744</v>
      </c>
      <c r="R520" s="81">
        <v>0</v>
      </c>
      <c r="S520" s="81">
        <v>0</v>
      </c>
      <c r="T520" s="82"/>
      <c r="U520" s="81">
        <v>2758062</v>
      </c>
      <c r="V520" s="81">
        <v>673</v>
      </c>
      <c r="W520" s="81">
        <v>264</v>
      </c>
      <c r="X520" s="81">
        <v>13579</v>
      </c>
      <c r="Y520" s="81">
        <v>15651</v>
      </c>
      <c r="Z520" s="81">
        <v>21274</v>
      </c>
      <c r="AA520" s="81">
        <v>6569</v>
      </c>
      <c r="AB520" s="81">
        <v>33811</v>
      </c>
      <c r="AC520" s="81">
        <v>0</v>
      </c>
      <c r="AD520" s="81">
        <v>0</v>
      </c>
      <c r="AE520" s="82"/>
      <c r="AF520" s="81">
        <v>35403586.584116653</v>
      </c>
      <c r="AG520" s="81">
        <v>3004106.9187970874</v>
      </c>
      <c r="AH520" s="81">
        <v>2511083.525763338</v>
      </c>
      <c r="AI520" s="81">
        <v>85975178.777617007</v>
      </c>
      <c r="AJ520" s="81">
        <v>75112620.393164679</v>
      </c>
      <c r="AK520" s="81">
        <v>0</v>
      </c>
      <c r="AL520" s="81">
        <v>0</v>
      </c>
      <c r="AM520" s="81">
        <v>4438163.3106696242</v>
      </c>
      <c r="AN520" s="81">
        <v>0</v>
      </c>
      <c r="AO520" s="81">
        <v>0</v>
      </c>
      <c r="AP520" s="82"/>
      <c r="AQ520" s="81">
        <v>1600</v>
      </c>
      <c r="AR520" s="81">
        <v>544</v>
      </c>
      <c r="AS520" s="81">
        <v>0</v>
      </c>
      <c r="AT520" s="81">
        <v>3</v>
      </c>
      <c r="AU520" s="81">
        <v>5</v>
      </c>
      <c r="AV520" s="81">
        <v>0</v>
      </c>
      <c r="AW520" s="81"/>
      <c r="AX520" s="82"/>
      <c r="AY520" s="81">
        <v>7818.3520000000053</v>
      </c>
      <c r="AZ520" s="81">
        <v>28730.499999999989</v>
      </c>
      <c r="BA520" s="81">
        <v>0</v>
      </c>
      <c r="BB520" s="81">
        <v>1969</v>
      </c>
      <c r="BC520" s="81">
        <v>248.9</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2420</v>
      </c>
      <c r="B521" s="80">
        <v>119</v>
      </c>
      <c r="C521" s="80">
        <v>19</v>
      </c>
      <c r="D521" s="80">
        <v>7</v>
      </c>
      <c r="E521" s="80">
        <v>2022</v>
      </c>
      <c r="F521" s="80" t="s">
        <v>568</v>
      </c>
      <c r="G521" s="174" t="s">
        <v>2401</v>
      </c>
      <c r="H521" s="80" t="s">
        <v>2402</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1682</v>
      </c>
      <c r="AR521" s="81">
        <v>553</v>
      </c>
      <c r="AS521" s="81">
        <v>0</v>
      </c>
      <c r="AT521" s="81">
        <v>4</v>
      </c>
      <c r="AU521" s="81">
        <v>5</v>
      </c>
      <c r="AV521" s="81">
        <v>0</v>
      </c>
      <c r="AW521" s="81"/>
      <c r="AX521" s="82"/>
      <c r="AY521" s="81">
        <v>8316.242000000002</v>
      </c>
      <c r="AZ521" s="81">
        <v>55905.000000000029</v>
      </c>
      <c r="BA521" s="81">
        <v>0</v>
      </c>
      <c r="BB521" s="81">
        <v>3942</v>
      </c>
      <c r="BC521" s="81">
        <v>248.9</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2421</v>
      </c>
      <c r="B522" s="80">
        <v>307</v>
      </c>
      <c r="C522" s="80">
        <v>1</v>
      </c>
      <c r="D522" s="80">
        <v>19</v>
      </c>
      <c r="E522" s="80">
        <v>1990</v>
      </c>
      <c r="F522" s="80" t="s">
        <v>562</v>
      </c>
      <c r="G522" s="80" t="s">
        <v>2422</v>
      </c>
      <c r="H522" s="80" t="s">
        <v>2423</v>
      </c>
      <c r="I522" s="177"/>
      <c r="J522" s="81">
        <v>9.7265654230173304</v>
      </c>
      <c r="K522" s="81">
        <v>2.7396767662365966</v>
      </c>
      <c r="L522" s="81">
        <v>0</v>
      </c>
      <c r="M522" s="81">
        <v>15.847448554665554</v>
      </c>
      <c r="N522" s="81">
        <v>26.807116796225198</v>
      </c>
      <c r="O522" s="81">
        <v>22.82697074470008</v>
      </c>
      <c r="P522" s="81">
        <v>13.446667341536141</v>
      </c>
      <c r="Q522" s="81">
        <v>2.0839950071217004</v>
      </c>
      <c r="R522" s="81">
        <v>0</v>
      </c>
      <c r="S522" s="81">
        <v>2.4142607019447433</v>
      </c>
      <c r="T522" s="82"/>
      <c r="U522" s="81">
        <v>1608236</v>
      </c>
      <c r="V522" s="81">
        <v>984</v>
      </c>
      <c r="W522" s="81">
        <v>0</v>
      </c>
      <c r="X522" s="81">
        <v>5431</v>
      </c>
      <c r="Y522" s="81">
        <v>10429</v>
      </c>
      <c r="Z522" s="81">
        <v>9389</v>
      </c>
      <c r="AA522" s="81">
        <v>3265</v>
      </c>
      <c r="AB522" s="81">
        <v>33837</v>
      </c>
      <c r="AC522" s="81">
        <v>0</v>
      </c>
      <c r="AD522" s="81">
        <v>2.4142607019447433</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2424</v>
      </c>
      <c r="B523" s="80">
        <v>308</v>
      </c>
      <c r="C523" s="80">
        <v>2</v>
      </c>
      <c r="D523" s="80">
        <v>19</v>
      </c>
      <c r="E523" s="80">
        <v>2005</v>
      </c>
      <c r="F523" s="80" t="s">
        <v>565</v>
      </c>
      <c r="G523" s="80" t="s">
        <v>2422</v>
      </c>
      <c r="H523" s="80" t="s">
        <v>2423</v>
      </c>
      <c r="I523" s="177"/>
      <c r="J523" s="81">
        <v>6.0915308958447572</v>
      </c>
      <c r="K523" s="81">
        <v>1.6828165352742717</v>
      </c>
      <c r="L523" s="81">
        <v>0</v>
      </c>
      <c r="M523" s="81">
        <v>26.438592176437702</v>
      </c>
      <c r="N523" s="81">
        <v>37.328827501414459</v>
      </c>
      <c r="O523" s="81">
        <v>31.73965843949858</v>
      </c>
      <c r="P523" s="81">
        <v>13.386302258387095</v>
      </c>
      <c r="Q523" s="81">
        <v>1.9930877818893205</v>
      </c>
      <c r="R523" s="81">
        <v>0</v>
      </c>
      <c r="S523" s="81">
        <v>0.79434031188946008</v>
      </c>
      <c r="T523" s="82"/>
      <c r="U523" s="81">
        <v>922958</v>
      </c>
      <c r="V523" s="81">
        <v>713</v>
      </c>
      <c r="W523" s="81">
        <v>0</v>
      </c>
      <c r="X523" s="81">
        <v>4894</v>
      </c>
      <c r="Y523" s="81">
        <v>12525</v>
      </c>
      <c r="Z523" s="81">
        <v>15107</v>
      </c>
      <c r="AA523" s="81">
        <v>2662</v>
      </c>
      <c r="AB523" s="81">
        <v>33830</v>
      </c>
      <c r="AC523" s="81">
        <v>0</v>
      </c>
      <c r="AD523" s="81">
        <v>0.79434031188946008</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2425</v>
      </c>
      <c r="B524" s="80">
        <v>309</v>
      </c>
      <c r="C524" s="80">
        <v>3</v>
      </c>
      <c r="D524" s="80">
        <v>19</v>
      </c>
      <c r="E524" s="80">
        <v>2006</v>
      </c>
      <c r="F524" s="80" t="s">
        <v>566</v>
      </c>
      <c r="G524" s="80" t="s">
        <v>2422</v>
      </c>
      <c r="H524" s="80" t="s">
        <v>2423</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2426</v>
      </c>
      <c r="B525" s="80">
        <v>310</v>
      </c>
      <c r="C525" s="80">
        <v>4</v>
      </c>
      <c r="D525" s="80">
        <v>19</v>
      </c>
      <c r="E525" s="80">
        <v>2007</v>
      </c>
      <c r="F525" s="80" t="s">
        <v>567</v>
      </c>
      <c r="G525" s="80" t="s">
        <v>2422</v>
      </c>
      <c r="H525" s="80" t="s">
        <v>2423</v>
      </c>
      <c r="I525" s="177"/>
      <c r="J525" s="81">
        <v>6.6215214410137495</v>
      </c>
      <c r="K525" s="81">
        <v>1.6220846500583896</v>
      </c>
      <c r="L525" s="81">
        <v>0.5505176645522708</v>
      </c>
      <c r="M525" s="81">
        <v>25.559591723513893</v>
      </c>
      <c r="N525" s="81">
        <v>40.169711744621111</v>
      </c>
      <c r="O525" s="81">
        <v>30.730129282652143</v>
      </c>
      <c r="P525" s="81">
        <v>13.32286217970173</v>
      </c>
      <c r="Q525" s="81">
        <v>2.0767596589574322</v>
      </c>
      <c r="R525" s="81">
        <v>0</v>
      </c>
      <c r="S525" s="81">
        <v>0.97486826848052299</v>
      </c>
      <c r="T525" s="82"/>
      <c r="U525" s="81">
        <v>1028616</v>
      </c>
      <c r="V525" s="81">
        <v>705</v>
      </c>
      <c r="W525" s="81">
        <v>7</v>
      </c>
      <c r="X525" s="81">
        <v>5963</v>
      </c>
      <c r="Y525" s="81">
        <v>12744</v>
      </c>
      <c r="Z525" s="81">
        <v>15205</v>
      </c>
      <c r="AA525" s="81">
        <v>2609</v>
      </c>
      <c r="AB525" s="81">
        <v>33386</v>
      </c>
      <c r="AC525" s="81">
        <v>0</v>
      </c>
      <c r="AD525" s="81">
        <v>0.97486826848052299</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2427</v>
      </c>
      <c r="B526" s="80">
        <v>311</v>
      </c>
      <c r="C526" s="80">
        <v>5</v>
      </c>
      <c r="D526" s="80">
        <v>19</v>
      </c>
      <c r="E526" s="80">
        <v>2008</v>
      </c>
      <c r="F526" s="80" t="s">
        <v>84</v>
      </c>
      <c r="G526" s="80" t="s">
        <v>2422</v>
      </c>
      <c r="H526" s="80" t="s">
        <v>2423</v>
      </c>
      <c r="I526" s="177"/>
      <c r="J526" s="81">
        <v>5.6965091807928792</v>
      </c>
      <c r="K526" s="81">
        <v>1.2942909081988916</v>
      </c>
      <c r="L526" s="81">
        <v>0</v>
      </c>
      <c r="M526" s="81">
        <v>26.966674655017602</v>
      </c>
      <c r="N526" s="81">
        <v>40.522583947883469</v>
      </c>
      <c r="O526" s="81">
        <v>29.834567320119938</v>
      </c>
      <c r="P526" s="81">
        <v>12.833315399142574</v>
      </c>
      <c r="Q526" s="81">
        <v>2.0289263566283045</v>
      </c>
      <c r="R526" s="81">
        <v>0</v>
      </c>
      <c r="S526" s="81">
        <v>1.0702576500000001</v>
      </c>
      <c r="T526" s="82"/>
      <c r="U526" s="81">
        <v>971195</v>
      </c>
      <c r="V526" s="81">
        <v>705</v>
      </c>
      <c r="W526" s="81">
        <v>0</v>
      </c>
      <c r="X526" s="81">
        <v>5963</v>
      </c>
      <c r="Y526" s="81">
        <v>12806</v>
      </c>
      <c r="Z526" s="81">
        <v>15280</v>
      </c>
      <c r="AA526" s="81">
        <v>2516</v>
      </c>
      <c r="AB526" s="81">
        <v>33153</v>
      </c>
      <c r="AC526" s="81">
        <v>0</v>
      </c>
      <c r="AD526" s="81">
        <v>1.0702576500000001</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2428</v>
      </c>
      <c r="B527" s="80">
        <v>312</v>
      </c>
      <c r="C527" s="80">
        <v>6</v>
      </c>
      <c r="D527" s="80">
        <v>19</v>
      </c>
      <c r="E527" s="80">
        <v>2009</v>
      </c>
      <c r="F527" s="80" t="s">
        <v>85</v>
      </c>
      <c r="G527" s="80" t="s">
        <v>2422</v>
      </c>
      <c r="H527" s="80" t="s">
        <v>2423</v>
      </c>
      <c r="I527" s="177"/>
      <c r="J527" s="81">
        <v>6.0533320907823089</v>
      </c>
      <c r="K527" s="81">
        <v>1.2749659656923917</v>
      </c>
      <c r="L527" s="81">
        <v>0</v>
      </c>
      <c r="M527" s="81">
        <v>24.716193419168977</v>
      </c>
      <c r="N527" s="81">
        <v>37.974852186465441</v>
      </c>
      <c r="O527" s="81">
        <v>30.431764059187174</v>
      </c>
      <c r="P527" s="81">
        <v>12.346615342771747</v>
      </c>
      <c r="Q527" s="81">
        <v>1.9275139704180004</v>
      </c>
      <c r="R527" s="81">
        <v>0</v>
      </c>
      <c r="S527" s="81">
        <v>3.7316961881054329</v>
      </c>
      <c r="T527" s="82"/>
      <c r="U527" s="81">
        <v>921323</v>
      </c>
      <c r="V527" s="81">
        <v>810</v>
      </c>
      <c r="W527" s="81">
        <v>0</v>
      </c>
      <c r="X527" s="81">
        <v>6447</v>
      </c>
      <c r="Y527" s="81">
        <v>12917</v>
      </c>
      <c r="Z527" s="81">
        <v>15384</v>
      </c>
      <c r="AA527" s="81">
        <v>2485</v>
      </c>
      <c r="AB527" s="81">
        <v>33063</v>
      </c>
      <c r="AC527" s="81">
        <v>0</v>
      </c>
      <c r="AD527" s="81">
        <v>3.7316961881054329</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10.277999999999999</v>
      </c>
      <c r="BL527" s="81">
        <v>0</v>
      </c>
      <c r="BM527" s="82"/>
      <c r="BN527" s="81">
        <v>0</v>
      </c>
      <c r="BO527" s="81">
        <v>0</v>
      </c>
      <c r="BP527" s="81">
        <v>0</v>
      </c>
      <c r="BQ527" s="81">
        <v>0</v>
      </c>
      <c r="BR527" s="81">
        <v>2</v>
      </c>
      <c r="BS527" s="81">
        <v>0</v>
      </c>
      <c r="BT527"/>
      <c r="BU527" s="80"/>
      <c r="BV527" s="80"/>
      <c r="BW527" s="80"/>
      <c r="BX527" s="80"/>
      <c r="BY527" s="80"/>
      <c r="BZ527" s="80"/>
      <c r="CA527" s="80"/>
      <c r="CB527" s="80"/>
      <c r="CC527" s="80"/>
    </row>
    <row r="528" spans="1:81">
      <c r="A528" s="80" t="s">
        <v>2429</v>
      </c>
      <c r="B528" s="80">
        <v>313</v>
      </c>
      <c r="C528" s="80">
        <v>7</v>
      </c>
      <c r="D528" s="80">
        <v>19</v>
      </c>
      <c r="E528" s="80">
        <v>2010</v>
      </c>
      <c r="F528" s="80" t="s">
        <v>86</v>
      </c>
      <c r="G528" s="80" t="s">
        <v>2422</v>
      </c>
      <c r="H528" s="80" t="s">
        <v>2423</v>
      </c>
      <c r="I528" s="177"/>
      <c r="J528" s="81">
        <v>5.5547188660204636</v>
      </c>
      <c r="K528" s="81">
        <v>1.3360172385686835</v>
      </c>
      <c r="L528" s="81">
        <v>0</v>
      </c>
      <c r="M528" s="81">
        <v>25.186855320022552</v>
      </c>
      <c r="N528" s="81">
        <v>41.926080544583442</v>
      </c>
      <c r="O528" s="81">
        <v>30.369767588922993</v>
      </c>
      <c r="P528" s="81">
        <v>12.678140661805658</v>
      </c>
      <c r="Q528" s="81">
        <v>2.0011303293363234</v>
      </c>
      <c r="R528" s="81">
        <v>0</v>
      </c>
      <c r="S528" s="81">
        <v>2.1769776812711292</v>
      </c>
      <c r="T528" s="82"/>
      <c r="U528" s="81">
        <v>912640</v>
      </c>
      <c r="V528" s="81">
        <v>810</v>
      </c>
      <c r="W528" s="81">
        <v>0</v>
      </c>
      <c r="X528" s="81">
        <v>6447</v>
      </c>
      <c r="Y528" s="81">
        <v>13027</v>
      </c>
      <c r="Z528" s="81">
        <v>15424</v>
      </c>
      <c r="AA528" s="81">
        <v>2488</v>
      </c>
      <c r="AB528" s="81">
        <v>32891</v>
      </c>
      <c r="AC528" s="81">
        <v>0</v>
      </c>
      <c r="AD528" s="81">
        <v>2.1769776812711292</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0</v>
      </c>
      <c r="BJ528" s="81">
        <v>0</v>
      </c>
      <c r="BK528" s="81">
        <v>6.2069999999999999</v>
      </c>
      <c r="BL528" s="81">
        <v>0</v>
      </c>
      <c r="BM528" s="82"/>
      <c r="BN528" s="81">
        <v>0</v>
      </c>
      <c r="BO528" s="81">
        <v>0</v>
      </c>
      <c r="BP528" s="81">
        <v>0</v>
      </c>
      <c r="BQ528" s="81">
        <v>0</v>
      </c>
      <c r="BR528" s="81">
        <v>1</v>
      </c>
      <c r="BS528" s="81">
        <v>0</v>
      </c>
      <c r="BT528"/>
      <c r="BU528" s="80">
        <v>6.2069999999999999</v>
      </c>
      <c r="BV528" s="80">
        <v>0</v>
      </c>
      <c r="BW528" s="80">
        <v>0</v>
      </c>
      <c r="BX528" s="80">
        <v>0</v>
      </c>
      <c r="BY528" s="80">
        <v>0</v>
      </c>
      <c r="BZ528" s="80">
        <v>0</v>
      </c>
      <c r="CA528" s="80">
        <v>0</v>
      </c>
      <c r="CB528" s="80">
        <v>0</v>
      </c>
      <c r="CC528" s="80">
        <v>0</v>
      </c>
    </row>
    <row r="529" spans="1:81">
      <c r="A529" s="80" t="s">
        <v>2430</v>
      </c>
      <c r="B529" s="80">
        <v>314</v>
      </c>
      <c r="C529" s="80">
        <v>8</v>
      </c>
      <c r="D529" s="80">
        <v>19</v>
      </c>
      <c r="E529" s="80">
        <v>2011</v>
      </c>
      <c r="F529" s="80" t="s">
        <v>87</v>
      </c>
      <c r="G529" s="80" t="s">
        <v>2422</v>
      </c>
      <c r="H529" s="80" t="s">
        <v>2423</v>
      </c>
      <c r="I529" s="177"/>
      <c r="J529" s="81">
        <v>5.0641067471887844</v>
      </c>
      <c r="K529" s="81">
        <v>1.9429429985136724</v>
      </c>
      <c r="L529" s="81">
        <v>0</v>
      </c>
      <c r="M529" s="81">
        <v>31.959346637827764</v>
      </c>
      <c r="N529" s="81">
        <v>45.56949810453748</v>
      </c>
      <c r="O529" s="81">
        <v>29.789535618153458</v>
      </c>
      <c r="P529" s="81">
        <v>12.18805078180378</v>
      </c>
      <c r="Q529" s="81">
        <v>2.3002346560291156</v>
      </c>
      <c r="R529" s="81">
        <v>0</v>
      </c>
      <c r="S529" s="81">
        <v>1.811438273164204</v>
      </c>
      <c r="T529" s="82"/>
      <c r="U529" s="81">
        <v>722759</v>
      </c>
      <c r="V529" s="81">
        <v>810</v>
      </c>
      <c r="W529" s="81">
        <v>0</v>
      </c>
      <c r="X529" s="81">
        <v>6447</v>
      </c>
      <c r="Y529" s="81">
        <v>13247</v>
      </c>
      <c r="Z529" s="81">
        <v>15458</v>
      </c>
      <c r="AA529" s="81">
        <v>2463</v>
      </c>
      <c r="AB529" s="81">
        <v>32777</v>
      </c>
      <c r="AC529" s="81">
        <v>0</v>
      </c>
      <c r="AD529" s="81">
        <v>1.811438273164204</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3.581</v>
      </c>
      <c r="BL529" s="81">
        <v>0</v>
      </c>
      <c r="BM529" s="82"/>
      <c r="BN529" s="81">
        <v>0</v>
      </c>
      <c r="BO529" s="81">
        <v>0</v>
      </c>
      <c r="BP529" s="81">
        <v>0</v>
      </c>
      <c r="BQ529" s="81">
        <v>0</v>
      </c>
      <c r="BR529" s="81">
        <v>1</v>
      </c>
      <c r="BS529" s="81">
        <v>0</v>
      </c>
      <c r="BT529"/>
      <c r="BU529" s="80">
        <v>3.581</v>
      </c>
      <c r="BV529" s="80">
        <v>0</v>
      </c>
      <c r="BW529" s="80">
        <v>0</v>
      </c>
      <c r="BX529" s="80">
        <v>0</v>
      </c>
      <c r="BY529" s="80">
        <v>0</v>
      </c>
      <c r="BZ529" s="80">
        <v>0</v>
      </c>
      <c r="CA529" s="80">
        <v>0</v>
      </c>
      <c r="CB529" s="80">
        <v>0</v>
      </c>
      <c r="CC529" s="80">
        <v>0</v>
      </c>
    </row>
    <row r="530" spans="1:81">
      <c r="A530" s="80" t="s">
        <v>2431</v>
      </c>
      <c r="B530" s="80">
        <v>315</v>
      </c>
      <c r="C530" s="80">
        <v>9</v>
      </c>
      <c r="D530" s="80">
        <v>19</v>
      </c>
      <c r="E530" s="80">
        <v>2012</v>
      </c>
      <c r="F530" s="80" t="s">
        <v>88</v>
      </c>
      <c r="G530" s="80" t="s">
        <v>2422</v>
      </c>
      <c r="H530" s="80" t="s">
        <v>2423</v>
      </c>
      <c r="I530" s="177"/>
      <c r="J530" s="81">
        <v>5.8801911133563394</v>
      </c>
      <c r="K530" s="81">
        <v>1.8946305279683124</v>
      </c>
      <c r="L530" s="81">
        <v>0</v>
      </c>
      <c r="M530" s="81">
        <v>33.038462352082732</v>
      </c>
      <c r="N530" s="81">
        <v>49.123511285102182</v>
      </c>
      <c r="O530" s="81">
        <v>29.813230974214608</v>
      </c>
      <c r="P530" s="81">
        <v>12.08819139836611</v>
      </c>
      <c r="Q530" s="81">
        <v>2.5206516454692842</v>
      </c>
      <c r="R530" s="81">
        <v>0</v>
      </c>
      <c r="S530" s="81">
        <v>1.8208220801197887</v>
      </c>
      <c r="T530" s="82"/>
      <c r="U530" s="81">
        <v>802525</v>
      </c>
      <c r="V530" s="81">
        <v>810</v>
      </c>
      <c r="W530" s="81">
        <v>0</v>
      </c>
      <c r="X530" s="81">
        <v>6447</v>
      </c>
      <c r="Y530" s="81">
        <v>13566</v>
      </c>
      <c r="Z530" s="81">
        <v>15593</v>
      </c>
      <c r="AA530" s="81">
        <v>2429</v>
      </c>
      <c r="AB530" s="81">
        <v>33059</v>
      </c>
      <c r="AC530" s="81">
        <v>0</v>
      </c>
      <c r="AD530" s="81">
        <v>1.8208220801197887</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4.4349999999999996</v>
      </c>
      <c r="BL530" s="81">
        <v>0</v>
      </c>
      <c r="BM530" s="82"/>
      <c r="BN530" s="81">
        <v>0</v>
      </c>
      <c r="BO530" s="81">
        <v>0</v>
      </c>
      <c r="BP530" s="81">
        <v>0</v>
      </c>
      <c r="BQ530" s="81">
        <v>0</v>
      </c>
      <c r="BR530" s="81">
        <v>1</v>
      </c>
      <c r="BS530" s="81">
        <v>0</v>
      </c>
      <c r="BT530"/>
      <c r="BU530" s="80">
        <v>4.4349999999999996</v>
      </c>
      <c r="BV530" s="80">
        <v>0</v>
      </c>
      <c r="BW530" s="80">
        <v>0</v>
      </c>
      <c r="BX530" s="80">
        <v>0</v>
      </c>
      <c r="BY530" s="80">
        <v>0</v>
      </c>
      <c r="BZ530" s="80">
        <v>0</v>
      </c>
      <c r="CA530" s="80">
        <v>0</v>
      </c>
      <c r="CB530" s="80">
        <v>0</v>
      </c>
      <c r="CC530" s="80">
        <v>0</v>
      </c>
    </row>
    <row r="531" spans="1:81">
      <c r="A531" s="80" t="s">
        <v>2432</v>
      </c>
      <c r="B531" s="80">
        <v>316</v>
      </c>
      <c r="C531" s="80">
        <v>10</v>
      </c>
      <c r="D531" s="80">
        <v>19</v>
      </c>
      <c r="E531" s="80">
        <v>2013</v>
      </c>
      <c r="F531" s="80" t="s">
        <v>89</v>
      </c>
      <c r="G531" s="80" t="s">
        <v>2422</v>
      </c>
      <c r="H531" s="80" t="s">
        <v>2423</v>
      </c>
      <c r="I531" s="177"/>
      <c r="J531" s="81">
        <v>6.2065670791780052</v>
      </c>
      <c r="K531" s="81">
        <v>1.6332538402117058</v>
      </c>
      <c r="L531" s="81">
        <v>0</v>
      </c>
      <c r="M531" s="81">
        <v>31.82988457299443</v>
      </c>
      <c r="N531" s="81">
        <v>49.745658980036652</v>
      </c>
      <c r="O531" s="81">
        <v>28.908725947235723</v>
      </c>
      <c r="P531" s="81">
        <v>12.193682767662484</v>
      </c>
      <c r="Q531" s="81">
        <v>2.5702376205500288</v>
      </c>
      <c r="R531" s="81">
        <v>0</v>
      </c>
      <c r="S531" s="81">
        <v>1.7034703544197021</v>
      </c>
      <c r="T531" s="82"/>
      <c r="U531" s="81">
        <v>783853</v>
      </c>
      <c r="V531" s="81">
        <v>810</v>
      </c>
      <c r="W531" s="81">
        <v>0</v>
      </c>
      <c r="X531" s="81">
        <v>6447</v>
      </c>
      <c r="Y531" s="81">
        <v>13756</v>
      </c>
      <c r="Z531" s="81">
        <v>15795</v>
      </c>
      <c r="AA531" s="81">
        <v>2441</v>
      </c>
      <c r="AB531" s="81">
        <v>33226</v>
      </c>
      <c r="AC531" s="81">
        <v>0</v>
      </c>
      <c r="AD531" s="81">
        <v>1.7034703544197021</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0</v>
      </c>
      <c r="BK531" s="81">
        <v>5.0229999999999997</v>
      </c>
      <c r="BL531" s="81">
        <v>0</v>
      </c>
      <c r="BM531" s="82"/>
      <c r="BN531" s="81">
        <v>0</v>
      </c>
      <c r="BO531" s="81">
        <v>0</v>
      </c>
      <c r="BP531" s="81">
        <v>0</v>
      </c>
      <c r="BQ531" s="81">
        <v>0</v>
      </c>
      <c r="BR531" s="81">
        <v>1</v>
      </c>
      <c r="BS531" s="81">
        <v>0</v>
      </c>
      <c r="BT531"/>
      <c r="BU531" s="80">
        <v>5.0229999999999997</v>
      </c>
      <c r="BV531" s="80">
        <v>0</v>
      </c>
      <c r="BW531" s="80">
        <v>0</v>
      </c>
      <c r="BX531" s="80">
        <v>0</v>
      </c>
      <c r="BY531" s="80">
        <v>0</v>
      </c>
      <c r="BZ531" s="80">
        <v>0</v>
      </c>
      <c r="CA531" s="80">
        <v>0</v>
      </c>
      <c r="CB531" s="80">
        <v>0</v>
      </c>
      <c r="CC531" s="80">
        <v>0</v>
      </c>
    </row>
    <row r="532" spans="1:81">
      <c r="A532" s="80" t="s">
        <v>2433</v>
      </c>
      <c r="B532" s="80">
        <v>317</v>
      </c>
      <c r="C532" s="80">
        <v>11</v>
      </c>
      <c r="D532" s="80">
        <v>19</v>
      </c>
      <c r="E532" s="80">
        <v>2014</v>
      </c>
      <c r="F532" s="80" t="s">
        <v>90</v>
      </c>
      <c r="G532" s="80" t="s">
        <v>2422</v>
      </c>
      <c r="H532" s="80" t="s">
        <v>2423</v>
      </c>
      <c r="I532" s="177"/>
      <c r="J532" s="81">
        <v>5.5952274557182742</v>
      </c>
      <c r="K532" s="81">
        <v>1.5106000992353714</v>
      </c>
      <c r="L532" s="81">
        <v>1.2571464120353932</v>
      </c>
      <c r="M532" s="81">
        <v>31.394884425564555</v>
      </c>
      <c r="N532" s="81">
        <v>43.913930621414536</v>
      </c>
      <c r="O532" s="81">
        <v>27.5750327033772</v>
      </c>
      <c r="P532" s="81">
        <v>12.191825661592834</v>
      </c>
      <c r="Q532" s="81">
        <v>2.4783474219718666</v>
      </c>
      <c r="R532" s="81">
        <v>0</v>
      </c>
      <c r="S532" s="81">
        <v>1.6986675280258958</v>
      </c>
      <c r="T532" s="82"/>
      <c r="U532" s="81">
        <v>785256</v>
      </c>
      <c r="V532" s="81">
        <v>659</v>
      </c>
      <c r="W532" s="81">
        <v>28</v>
      </c>
      <c r="X532" s="81">
        <v>6965</v>
      </c>
      <c r="Y532" s="81">
        <v>13977</v>
      </c>
      <c r="Z532" s="81">
        <v>15868</v>
      </c>
      <c r="AA532" s="81">
        <v>2428</v>
      </c>
      <c r="AB532" s="81">
        <v>33392</v>
      </c>
      <c r="AC532" s="81">
        <v>0</v>
      </c>
      <c r="AD532" s="81">
        <v>1.6986675280258958</v>
      </c>
      <c r="AE532" s="82"/>
      <c r="AF532" s="81">
        <v>6222650.1674182611</v>
      </c>
      <c r="AG532" s="81">
        <v>1346528.2387409452</v>
      </c>
      <c r="AH532" s="81">
        <v>319452.72007385414</v>
      </c>
      <c r="AI532" s="81">
        <v>44999365.80493971</v>
      </c>
      <c r="AJ532" s="81">
        <v>62185528.29037185</v>
      </c>
      <c r="AK532" s="81">
        <v>0</v>
      </c>
      <c r="AL532" s="81">
        <v>0</v>
      </c>
      <c r="AM532" s="81">
        <v>4584222.6161658037</v>
      </c>
      <c r="AN532" s="81">
        <v>0</v>
      </c>
      <c r="AO532" s="81">
        <v>0</v>
      </c>
      <c r="AP532" s="82"/>
      <c r="AQ532" s="81">
        <v>279</v>
      </c>
      <c r="AR532" s="81">
        <v>33</v>
      </c>
      <c r="AS532" s="81">
        <v>0</v>
      </c>
      <c r="AT532" s="81">
        <v>0</v>
      </c>
      <c r="AU532" s="81">
        <v>0</v>
      </c>
      <c r="AV532" s="81">
        <v>0</v>
      </c>
      <c r="AW532" s="81" t="s">
        <v>564</v>
      </c>
      <c r="AX532" s="82"/>
      <c r="AY532" s="81">
        <v>1217.9000000000001</v>
      </c>
      <c r="AZ532" s="81">
        <v>419.4</v>
      </c>
      <c r="BA532" s="81">
        <v>0</v>
      </c>
      <c r="BB532" s="81">
        <v>0</v>
      </c>
      <c r="BC532" s="81">
        <v>0</v>
      </c>
      <c r="BD532" s="81">
        <v>0</v>
      </c>
      <c r="BE532" s="81" t="s">
        <v>564</v>
      </c>
      <c r="BF532" s="82"/>
      <c r="BG532" s="81">
        <v>0</v>
      </c>
      <c r="BH532" s="81">
        <v>0</v>
      </c>
      <c r="BI532" s="81">
        <v>0</v>
      </c>
      <c r="BJ532" s="81">
        <v>0</v>
      </c>
      <c r="BK532" s="81">
        <v>5.0439999999999996</v>
      </c>
      <c r="BL532" s="81">
        <v>0</v>
      </c>
      <c r="BM532" s="82"/>
      <c r="BN532" s="81">
        <v>0</v>
      </c>
      <c r="BO532" s="81">
        <v>0</v>
      </c>
      <c r="BP532" s="81">
        <v>0</v>
      </c>
      <c r="BQ532" s="81">
        <v>0</v>
      </c>
      <c r="BR532" s="81">
        <v>1</v>
      </c>
      <c r="BS532" s="81">
        <v>0</v>
      </c>
      <c r="BT532"/>
      <c r="BU532" s="80">
        <v>5.0439999999999996</v>
      </c>
      <c r="BV532" s="80">
        <v>0</v>
      </c>
      <c r="BW532" s="80">
        <v>0</v>
      </c>
      <c r="BX532" s="80">
        <v>0</v>
      </c>
      <c r="BY532" s="80">
        <v>0</v>
      </c>
      <c r="BZ532" s="80">
        <v>0</v>
      </c>
      <c r="CA532" s="80">
        <v>0</v>
      </c>
      <c r="CB532" s="80">
        <v>0</v>
      </c>
      <c r="CC532" s="80">
        <v>0</v>
      </c>
    </row>
    <row r="533" spans="1:81">
      <c r="A533" s="80" t="s">
        <v>2434</v>
      </c>
      <c r="B533" s="80">
        <v>318</v>
      </c>
      <c r="C533" s="80">
        <v>12</v>
      </c>
      <c r="D533" s="80">
        <v>19</v>
      </c>
      <c r="E533" s="80">
        <v>2015</v>
      </c>
      <c r="F533" s="80" t="s">
        <v>91</v>
      </c>
      <c r="G533" s="80" t="s">
        <v>2422</v>
      </c>
      <c r="H533" s="80" t="s">
        <v>2423</v>
      </c>
      <c r="I533" s="177"/>
      <c r="J533" s="81">
        <v>4.0026991554469005</v>
      </c>
      <c r="K533" s="81">
        <v>1.4428165024800896</v>
      </c>
      <c r="L533" s="81">
        <v>1.3860499726987996</v>
      </c>
      <c r="M533" s="81">
        <v>32.899034783439454</v>
      </c>
      <c r="N533" s="81">
        <v>44.334298333820691</v>
      </c>
      <c r="O533" s="81">
        <v>27.544250229815528</v>
      </c>
      <c r="P533" s="81">
        <v>12.261721945175688</v>
      </c>
      <c r="Q533" s="81">
        <v>2.4404926190099192</v>
      </c>
      <c r="R533" s="81">
        <v>0</v>
      </c>
      <c r="S533" s="81">
        <v>1.4865307285023321</v>
      </c>
      <c r="T533" s="82"/>
      <c r="U533" s="81">
        <v>603258</v>
      </c>
      <c r="V533" s="81">
        <v>659</v>
      </c>
      <c r="W533" s="81">
        <v>28</v>
      </c>
      <c r="X533" s="81">
        <v>6965</v>
      </c>
      <c r="Y533" s="81">
        <v>14246</v>
      </c>
      <c r="Z533" s="81">
        <v>16003</v>
      </c>
      <c r="AA533" s="81">
        <v>2440</v>
      </c>
      <c r="AB533" s="81">
        <v>33589</v>
      </c>
      <c r="AC533" s="81">
        <v>0</v>
      </c>
      <c r="AD533" s="81">
        <v>1.4865307285023321</v>
      </c>
      <c r="AE533" s="82"/>
      <c r="AF533" s="81">
        <v>4568394.9238850493</v>
      </c>
      <c r="AG533" s="81">
        <v>1191558.8701399085</v>
      </c>
      <c r="AH533" s="81">
        <v>291941.72497652879</v>
      </c>
      <c r="AI533" s="81">
        <v>49252712.830860861</v>
      </c>
      <c r="AJ533" s="81">
        <v>65803232.201569252</v>
      </c>
      <c r="AK533" s="81">
        <v>0</v>
      </c>
      <c r="AL533" s="81">
        <v>0</v>
      </c>
      <c r="AM533" s="81">
        <v>4603231.5494443709</v>
      </c>
      <c r="AN533" s="81">
        <v>0</v>
      </c>
      <c r="AO533" s="81">
        <v>0</v>
      </c>
      <c r="AP533" s="82"/>
      <c r="AQ533" s="81">
        <v>373</v>
      </c>
      <c r="AR533" s="81">
        <v>63</v>
      </c>
      <c r="AS533" s="81">
        <v>0</v>
      </c>
      <c r="AT533" s="81">
        <v>0</v>
      </c>
      <c r="AU533" s="81">
        <v>0</v>
      </c>
      <c r="AV533" s="81">
        <v>0</v>
      </c>
      <c r="AW533" s="81" t="s">
        <v>564</v>
      </c>
      <c r="AX533" s="82"/>
      <c r="AY533" s="81">
        <v>1626</v>
      </c>
      <c r="AZ533" s="81">
        <v>981</v>
      </c>
      <c r="BA533" s="81">
        <v>0</v>
      </c>
      <c r="BB533" s="81">
        <v>0</v>
      </c>
      <c r="BC533" s="81">
        <v>0</v>
      </c>
      <c r="BD533" s="81">
        <v>0</v>
      </c>
      <c r="BE533" s="81" t="s">
        <v>564</v>
      </c>
      <c r="BF533" s="82"/>
      <c r="BG533" s="81">
        <v>0</v>
      </c>
      <c r="BH533" s="81">
        <v>0</v>
      </c>
      <c r="BI533" s="81">
        <v>0</v>
      </c>
      <c r="BJ533" s="81">
        <v>0</v>
      </c>
      <c r="BK533" s="81">
        <v>4.8780000000000001</v>
      </c>
      <c r="BL533" s="81">
        <v>0</v>
      </c>
      <c r="BM533" s="82"/>
      <c r="BN533" s="81">
        <v>0</v>
      </c>
      <c r="BO533" s="81">
        <v>0</v>
      </c>
      <c r="BP533" s="81">
        <v>0</v>
      </c>
      <c r="BQ533" s="81">
        <v>0</v>
      </c>
      <c r="BR533" s="81">
        <v>1</v>
      </c>
      <c r="BS533" s="81">
        <v>0</v>
      </c>
      <c r="BT533"/>
      <c r="BU533" s="80">
        <v>4.8780000000000001</v>
      </c>
      <c r="BV533" s="80">
        <v>0</v>
      </c>
      <c r="BW533" s="80">
        <v>0</v>
      </c>
      <c r="BX533" s="80">
        <v>0</v>
      </c>
      <c r="BY533" s="80">
        <v>0</v>
      </c>
      <c r="BZ533" s="80">
        <v>0</v>
      </c>
      <c r="CA533" s="80">
        <v>0</v>
      </c>
      <c r="CB533" s="80">
        <v>0</v>
      </c>
      <c r="CC533" s="80">
        <v>0</v>
      </c>
    </row>
    <row r="534" spans="1:81">
      <c r="A534" s="80" t="s">
        <v>2435</v>
      </c>
      <c r="B534" s="80">
        <v>319</v>
      </c>
      <c r="C534" s="80">
        <v>13</v>
      </c>
      <c r="D534" s="80">
        <v>19</v>
      </c>
      <c r="E534" s="80">
        <v>2016</v>
      </c>
      <c r="F534" s="80" t="s">
        <v>92</v>
      </c>
      <c r="G534" s="80" t="s">
        <v>2422</v>
      </c>
      <c r="H534" s="80" t="s">
        <v>2423</v>
      </c>
      <c r="I534" s="177"/>
      <c r="J534" s="81">
        <v>3.5323580969131494</v>
      </c>
      <c r="K534" s="81">
        <v>1.441071087582495</v>
      </c>
      <c r="L534" s="81">
        <v>1.6239939141977036</v>
      </c>
      <c r="M534" s="81">
        <v>28.792073230276547</v>
      </c>
      <c r="N534" s="81">
        <v>39.56794997942265</v>
      </c>
      <c r="O534" s="81">
        <v>27.47161301496493</v>
      </c>
      <c r="P534" s="81">
        <v>11.962173401657488</v>
      </c>
      <c r="Q534" s="81">
        <v>2.3859499008171197</v>
      </c>
      <c r="R534" s="81">
        <v>0</v>
      </c>
      <c r="S534" s="81">
        <v>2.2093218344971941</v>
      </c>
      <c r="T534" s="82"/>
      <c r="U534" s="81">
        <v>556577</v>
      </c>
      <c r="V534" s="81">
        <v>659</v>
      </c>
      <c r="W534" s="81">
        <v>28</v>
      </c>
      <c r="X534" s="81">
        <v>6965</v>
      </c>
      <c r="Y534" s="81">
        <v>14455</v>
      </c>
      <c r="Z534" s="81">
        <v>16157</v>
      </c>
      <c r="AA534" s="81">
        <v>2462</v>
      </c>
      <c r="AB534" s="81">
        <v>33780</v>
      </c>
      <c r="AC534" s="81">
        <v>0</v>
      </c>
      <c r="AD534" s="81">
        <v>2.2093218344971941</v>
      </c>
      <c r="AE534" s="82"/>
      <c r="AF534" s="81">
        <v>4108140.8201699932</v>
      </c>
      <c r="AG534" s="81">
        <v>1145485.6486043839</v>
      </c>
      <c r="AH534" s="81">
        <v>254191.17452910091</v>
      </c>
      <c r="AI534" s="81">
        <v>46004215.552796043</v>
      </c>
      <c r="AJ534" s="81">
        <v>56871986.743156947</v>
      </c>
      <c r="AK534" s="81">
        <v>0</v>
      </c>
      <c r="AL534" s="81">
        <v>0</v>
      </c>
      <c r="AM534" s="81">
        <v>4633003.8934668573</v>
      </c>
      <c r="AN534" s="81">
        <v>0</v>
      </c>
      <c r="AO534" s="81">
        <v>0</v>
      </c>
      <c r="AP534" s="82"/>
      <c r="AQ534" s="81">
        <v>456</v>
      </c>
      <c r="AR534" s="81">
        <v>81</v>
      </c>
      <c r="AS534" s="81">
        <v>0</v>
      </c>
      <c r="AT534" s="81">
        <v>0</v>
      </c>
      <c r="AU534" s="81">
        <v>0</v>
      </c>
      <c r="AV534" s="81">
        <v>0</v>
      </c>
      <c r="AW534" s="81" t="s">
        <v>564</v>
      </c>
      <c r="AX534" s="82"/>
      <c r="AY534" s="81">
        <v>2004.9</v>
      </c>
      <c r="AZ534" s="81">
        <v>1532.8</v>
      </c>
      <c r="BA534" s="81">
        <v>0</v>
      </c>
      <c r="BB534" s="81">
        <v>0</v>
      </c>
      <c r="BC534" s="81">
        <v>0</v>
      </c>
      <c r="BD534" s="81">
        <v>0</v>
      </c>
      <c r="BE534" s="81" t="s">
        <v>564</v>
      </c>
      <c r="BF534" s="82"/>
      <c r="BG534" s="81">
        <v>0</v>
      </c>
      <c r="BH534" s="81">
        <v>0</v>
      </c>
      <c r="BI534" s="81">
        <v>0</v>
      </c>
      <c r="BJ534" s="81">
        <v>0</v>
      </c>
      <c r="BK534" s="81">
        <v>4.8979999999999997</v>
      </c>
      <c r="BL534" s="81">
        <v>0</v>
      </c>
      <c r="BM534" s="82"/>
      <c r="BN534" s="81">
        <v>0</v>
      </c>
      <c r="BO534" s="81">
        <v>0</v>
      </c>
      <c r="BP534" s="81">
        <v>0</v>
      </c>
      <c r="BQ534" s="81">
        <v>0</v>
      </c>
      <c r="BR534" s="81">
        <v>1</v>
      </c>
      <c r="BS534" s="81">
        <v>0</v>
      </c>
      <c r="BT534"/>
      <c r="BU534" s="80">
        <v>4.8979999999999997</v>
      </c>
      <c r="BV534" s="80">
        <v>0</v>
      </c>
      <c r="BW534" s="80">
        <v>0</v>
      </c>
      <c r="BX534" s="80">
        <v>0</v>
      </c>
      <c r="BY534" s="80">
        <v>0</v>
      </c>
      <c r="BZ534" s="80">
        <v>0</v>
      </c>
      <c r="CA534" s="80">
        <v>0</v>
      </c>
      <c r="CB534" s="80">
        <v>0</v>
      </c>
      <c r="CC534" s="80">
        <v>0</v>
      </c>
    </row>
    <row r="535" spans="1:81">
      <c r="A535" s="80" t="s">
        <v>2436</v>
      </c>
      <c r="B535" s="80">
        <v>320</v>
      </c>
      <c r="C535" s="80">
        <v>14</v>
      </c>
      <c r="D535" s="80">
        <v>19</v>
      </c>
      <c r="E535" s="80">
        <v>2017</v>
      </c>
      <c r="F535" s="80" t="s">
        <v>71</v>
      </c>
      <c r="G535" s="80" t="s">
        <v>2422</v>
      </c>
      <c r="H535" s="80" t="s">
        <v>2423</v>
      </c>
      <c r="I535" s="177"/>
      <c r="J535" s="81">
        <v>4.1289909645324903</v>
      </c>
      <c r="K535" s="81">
        <v>1.5011016895492952</v>
      </c>
      <c r="L535" s="81">
        <v>1.4207729761335073</v>
      </c>
      <c r="M535" s="81">
        <v>27.771218047986121</v>
      </c>
      <c r="N535" s="81">
        <v>43.602378641143339</v>
      </c>
      <c r="O535" s="81">
        <v>27.346143317816583</v>
      </c>
      <c r="P535" s="81">
        <v>11.813978149711813</v>
      </c>
      <c r="Q535" s="81">
        <v>2.3237250159203295</v>
      </c>
      <c r="R535" s="81">
        <v>0</v>
      </c>
      <c r="S535" s="81">
        <v>1.8243291166214719</v>
      </c>
      <c r="T535" s="82"/>
      <c r="U535" s="81">
        <v>707174</v>
      </c>
      <c r="V535" s="81">
        <v>659</v>
      </c>
      <c r="W535" s="81">
        <v>28</v>
      </c>
      <c r="X535" s="81">
        <v>6965</v>
      </c>
      <c r="Y535" s="81">
        <v>14721</v>
      </c>
      <c r="Z535" s="81">
        <v>16350</v>
      </c>
      <c r="AA535" s="81">
        <v>2447</v>
      </c>
      <c r="AB535" s="81">
        <v>34022</v>
      </c>
      <c r="AC535" s="81">
        <v>0</v>
      </c>
      <c r="AD535" s="81">
        <v>1.8243291166214719</v>
      </c>
      <c r="AE535" s="82"/>
      <c r="AF535" s="81">
        <v>4919491.2070332626</v>
      </c>
      <c r="AG535" s="81">
        <v>1188565.9128182409</v>
      </c>
      <c r="AH535" s="81">
        <v>303819.44991699193</v>
      </c>
      <c r="AI535" s="81">
        <v>46111655.514436401</v>
      </c>
      <c r="AJ535" s="81">
        <v>64009820.374112763</v>
      </c>
      <c r="AK535" s="81">
        <v>0</v>
      </c>
      <c r="AL535" s="81">
        <v>0</v>
      </c>
      <c r="AM535" s="81">
        <v>4673496.0653724484</v>
      </c>
      <c r="AN535" s="81">
        <v>0</v>
      </c>
      <c r="AO535" s="81">
        <v>0</v>
      </c>
      <c r="AP535" s="82"/>
      <c r="AQ535" s="81">
        <v>518</v>
      </c>
      <c r="AR535" s="81">
        <v>87</v>
      </c>
      <c r="AS535" s="81">
        <v>0</v>
      </c>
      <c r="AT535" s="81">
        <v>0</v>
      </c>
      <c r="AU535" s="81">
        <v>0</v>
      </c>
      <c r="AV535" s="81">
        <v>0</v>
      </c>
      <c r="AW535" s="81" t="s">
        <v>564</v>
      </c>
      <c r="AX535" s="82"/>
      <c r="AY535" s="81">
        <v>2312.9</v>
      </c>
      <c r="AZ535" s="81">
        <v>1823.9</v>
      </c>
      <c r="BA535" s="81">
        <v>0</v>
      </c>
      <c r="BB535" s="81">
        <v>0</v>
      </c>
      <c r="BC535" s="81">
        <v>0</v>
      </c>
      <c r="BD535" s="81">
        <v>0</v>
      </c>
      <c r="BE535" s="81" t="s">
        <v>564</v>
      </c>
      <c r="BF535" s="82"/>
      <c r="BG535" s="81">
        <v>0</v>
      </c>
      <c r="BH535" s="81">
        <v>0</v>
      </c>
      <c r="BI535" s="81">
        <v>0</v>
      </c>
      <c r="BJ535" s="81">
        <v>0</v>
      </c>
      <c r="BK535" s="81">
        <v>4.9989999999999997</v>
      </c>
      <c r="BL535" s="81">
        <v>0</v>
      </c>
      <c r="BM535" s="82"/>
      <c r="BN535" s="81">
        <v>0</v>
      </c>
      <c r="BO535" s="81">
        <v>0</v>
      </c>
      <c r="BP535" s="81">
        <v>0</v>
      </c>
      <c r="BQ535" s="81">
        <v>0</v>
      </c>
      <c r="BR535" s="81">
        <v>1</v>
      </c>
      <c r="BS535" s="81">
        <v>0</v>
      </c>
      <c r="BT535"/>
      <c r="BU535" s="80">
        <v>4.9989999999999997</v>
      </c>
      <c r="BV535" s="80">
        <v>0</v>
      </c>
      <c r="BW535" s="80">
        <v>0</v>
      </c>
      <c r="BX535" s="80">
        <v>0</v>
      </c>
      <c r="BY535" s="80">
        <v>0</v>
      </c>
      <c r="BZ535" s="80">
        <v>0</v>
      </c>
      <c r="CA535" s="80">
        <v>0</v>
      </c>
      <c r="CB535" s="80">
        <v>0</v>
      </c>
      <c r="CC535" s="80">
        <v>0</v>
      </c>
    </row>
    <row r="536" spans="1:81">
      <c r="A536" s="80" t="s">
        <v>2437</v>
      </c>
      <c r="B536" s="80">
        <v>321</v>
      </c>
      <c r="C536" s="80">
        <v>15</v>
      </c>
      <c r="D536" s="80">
        <v>19</v>
      </c>
      <c r="E536" s="80">
        <v>2018</v>
      </c>
      <c r="F536" s="80" t="s">
        <v>93</v>
      </c>
      <c r="G536" s="80" t="s">
        <v>2422</v>
      </c>
      <c r="H536" s="80" t="s">
        <v>2423</v>
      </c>
      <c r="I536" s="177"/>
      <c r="J536" s="81">
        <v>3.5005381034193257</v>
      </c>
      <c r="K536" s="81">
        <v>1.4114167785398015</v>
      </c>
      <c r="L536" s="81">
        <v>1.3310043172744892</v>
      </c>
      <c r="M536" s="81">
        <v>27.456673164659247</v>
      </c>
      <c r="N536" s="81">
        <v>41.628679814271898</v>
      </c>
      <c r="O536" s="81">
        <v>27.167158157058608</v>
      </c>
      <c r="P536" s="81">
        <v>11.715498547753992</v>
      </c>
      <c r="Q536" s="81">
        <v>2.1610530132877916</v>
      </c>
      <c r="R536" s="81">
        <v>0</v>
      </c>
      <c r="S536" s="81">
        <v>1.7498435170171156</v>
      </c>
      <c r="T536" s="82"/>
      <c r="U536" s="81">
        <v>637889</v>
      </c>
      <c r="V536" s="81">
        <v>659</v>
      </c>
      <c r="W536" s="81">
        <v>28</v>
      </c>
      <c r="X536" s="81">
        <v>6965</v>
      </c>
      <c r="Y536" s="81">
        <v>14916</v>
      </c>
      <c r="Z536" s="81">
        <v>16554</v>
      </c>
      <c r="AA536" s="81">
        <v>2451</v>
      </c>
      <c r="AB536" s="81">
        <v>34097</v>
      </c>
      <c r="AC536" s="81">
        <v>0</v>
      </c>
      <c r="AD536" s="81">
        <v>1.749843517017116</v>
      </c>
      <c r="AE536" s="82"/>
      <c r="AF536" s="81">
        <v>4246003.4815652054</v>
      </c>
      <c r="AG536" s="81">
        <v>1073345.888623595</v>
      </c>
      <c r="AH536" s="81">
        <v>289973.26920872863</v>
      </c>
      <c r="AI536" s="81">
        <v>44934742.463255979</v>
      </c>
      <c r="AJ536" s="81">
        <v>64187334.991492979</v>
      </c>
      <c r="AK536" s="81">
        <v>0</v>
      </c>
      <c r="AL536" s="81">
        <v>0</v>
      </c>
      <c r="AM536" s="81">
        <v>4693489.9219350917</v>
      </c>
      <c r="AN536" s="81">
        <v>0</v>
      </c>
      <c r="AO536" s="81">
        <v>0</v>
      </c>
      <c r="AP536" s="82"/>
      <c r="AQ536" s="81">
        <v>579</v>
      </c>
      <c r="AR536" s="81">
        <v>104</v>
      </c>
      <c r="AS536" s="81">
        <v>0</v>
      </c>
      <c r="AT536" s="81">
        <v>0</v>
      </c>
      <c r="AU536" s="81">
        <v>0</v>
      </c>
      <c r="AV536" s="81">
        <v>0</v>
      </c>
      <c r="AW536" s="81" t="s">
        <v>564</v>
      </c>
      <c r="AX536" s="82"/>
      <c r="AY536" s="81">
        <v>2625.4</v>
      </c>
      <c r="AZ536" s="81">
        <v>2098.6999999999998</v>
      </c>
      <c r="BA536" s="81">
        <v>0</v>
      </c>
      <c r="BB536" s="81">
        <v>0</v>
      </c>
      <c r="BC536" s="81">
        <v>0</v>
      </c>
      <c r="BD536" s="81">
        <v>0</v>
      </c>
      <c r="BE536" s="81" t="s">
        <v>564</v>
      </c>
      <c r="BF536" s="82"/>
      <c r="BG536" s="81">
        <v>0</v>
      </c>
      <c r="BH536" s="81">
        <v>0</v>
      </c>
      <c r="BI536" s="81">
        <v>0</v>
      </c>
      <c r="BJ536" s="81">
        <v>0</v>
      </c>
      <c r="BK536" s="81">
        <v>5.7729999999999997</v>
      </c>
      <c r="BL536" s="81">
        <v>0</v>
      </c>
      <c r="BM536" s="82"/>
      <c r="BN536" s="81">
        <v>0</v>
      </c>
      <c r="BO536" s="81">
        <v>0</v>
      </c>
      <c r="BP536" s="81">
        <v>0</v>
      </c>
      <c r="BQ536" s="81">
        <v>0</v>
      </c>
      <c r="BR536" s="81">
        <v>1</v>
      </c>
      <c r="BS536" s="81">
        <v>0</v>
      </c>
      <c r="BT536"/>
      <c r="BU536" s="80">
        <v>5.7729999999999997</v>
      </c>
      <c r="BV536" s="80">
        <v>0</v>
      </c>
      <c r="BW536" s="80">
        <v>0</v>
      </c>
      <c r="BX536" s="80">
        <v>0</v>
      </c>
      <c r="BY536" s="80">
        <v>0</v>
      </c>
      <c r="BZ536" s="80">
        <v>0</v>
      </c>
      <c r="CA536" s="80">
        <v>0</v>
      </c>
      <c r="CB536" s="80">
        <v>0</v>
      </c>
      <c r="CC536" s="80">
        <v>0</v>
      </c>
    </row>
    <row r="537" spans="1:81">
      <c r="A537" s="80" t="s">
        <v>2438</v>
      </c>
      <c r="B537" s="80">
        <v>322</v>
      </c>
      <c r="C537" s="80">
        <v>16</v>
      </c>
      <c r="D537" s="80">
        <v>19</v>
      </c>
      <c r="E537" s="80">
        <v>2019</v>
      </c>
      <c r="F537" s="80" t="s">
        <v>73</v>
      </c>
      <c r="G537" s="80" t="s">
        <v>2422</v>
      </c>
      <c r="H537" s="80" t="s">
        <v>2423</v>
      </c>
      <c r="I537" s="177"/>
      <c r="J537" s="81">
        <v>3.8459936150767824</v>
      </c>
      <c r="K537" s="81">
        <v>1.2460499738731892</v>
      </c>
      <c r="L537" s="81">
        <v>1.3422087899523132</v>
      </c>
      <c r="M537" s="81">
        <v>25.997433871500082</v>
      </c>
      <c r="N537" s="81">
        <v>36.553043747140386</v>
      </c>
      <c r="O537" s="81">
        <v>26.498696887660749</v>
      </c>
      <c r="P537" s="81">
        <v>11.852003105013692</v>
      </c>
      <c r="Q537" s="81">
        <v>2.098160566096837</v>
      </c>
      <c r="R537" s="81">
        <v>0</v>
      </c>
      <c r="S537" s="81">
        <v>1.9984307990385117</v>
      </c>
      <c r="T537" s="82"/>
      <c r="U537" s="81">
        <v>732459</v>
      </c>
      <c r="V537" s="81">
        <v>659</v>
      </c>
      <c r="W537" s="81">
        <v>28</v>
      </c>
      <c r="X537" s="81">
        <v>6965</v>
      </c>
      <c r="Y537" s="81">
        <v>15066</v>
      </c>
      <c r="Z537" s="81">
        <v>16590</v>
      </c>
      <c r="AA537" s="81">
        <v>2461</v>
      </c>
      <c r="AB537" s="81">
        <v>34001</v>
      </c>
      <c r="AC537" s="81">
        <v>0</v>
      </c>
      <c r="AD537" s="81">
        <v>1.998430799038512</v>
      </c>
      <c r="AE537" s="82"/>
      <c r="AF537" s="81">
        <v>4768919.229098645</v>
      </c>
      <c r="AG537" s="81">
        <v>1002323.740011898</v>
      </c>
      <c r="AH537" s="81">
        <v>307462.04633468128</v>
      </c>
      <c r="AI537" s="81">
        <v>44321178.12678919</v>
      </c>
      <c r="AJ537" s="81">
        <v>56618229.983092666</v>
      </c>
      <c r="AK537" s="81">
        <v>0</v>
      </c>
      <c r="AL537" s="81">
        <v>0</v>
      </c>
      <c r="AM537" s="81">
        <v>4630680.2406090405</v>
      </c>
      <c r="AN537" s="81">
        <v>0</v>
      </c>
      <c r="AO537" s="81">
        <v>0</v>
      </c>
      <c r="AP537" s="82"/>
      <c r="AQ537" s="81">
        <v>667</v>
      </c>
      <c r="AR537" s="81">
        <v>108</v>
      </c>
      <c r="AS537" s="81">
        <v>0</v>
      </c>
      <c r="AT537" s="81">
        <v>0</v>
      </c>
      <c r="AU537" s="81">
        <v>0</v>
      </c>
      <c r="AV537" s="81">
        <v>0</v>
      </c>
      <c r="AW537" s="81" t="s">
        <v>564</v>
      </c>
      <c r="AX537" s="82"/>
      <c r="AY537" s="81">
        <v>3018.0000000000032</v>
      </c>
      <c r="AZ537" s="81">
        <v>2164.6999999999998</v>
      </c>
      <c r="BA537" s="81">
        <v>0</v>
      </c>
      <c r="BB537" s="81">
        <v>0</v>
      </c>
      <c r="BC537" s="81">
        <v>0</v>
      </c>
      <c r="BD537" s="81">
        <v>0</v>
      </c>
      <c r="BE537" s="81" t="s">
        <v>564</v>
      </c>
      <c r="BF537" s="82"/>
      <c r="BG537" s="81">
        <v>0</v>
      </c>
      <c r="BH537" s="81">
        <v>0</v>
      </c>
      <c r="BI537" s="81">
        <v>0</v>
      </c>
      <c r="BJ537" s="81">
        <v>0</v>
      </c>
      <c r="BK537" s="81">
        <v>4.8620000000000001</v>
      </c>
      <c r="BL537" s="81">
        <v>0</v>
      </c>
      <c r="BM537" s="82"/>
      <c r="BN537" s="81">
        <v>0</v>
      </c>
      <c r="BO537" s="81">
        <v>0</v>
      </c>
      <c r="BP537" s="81">
        <v>0</v>
      </c>
      <c r="BQ537" s="81">
        <v>0</v>
      </c>
      <c r="BR537" s="81">
        <v>1</v>
      </c>
      <c r="BS537" s="81">
        <v>0</v>
      </c>
      <c r="BT537"/>
      <c r="BU537" s="80">
        <v>4.8620000000000001</v>
      </c>
      <c r="BV537" s="80">
        <v>0</v>
      </c>
      <c r="BW537" s="80">
        <v>0</v>
      </c>
      <c r="BX537" s="80">
        <v>0</v>
      </c>
      <c r="BY537" s="80">
        <v>0</v>
      </c>
      <c r="BZ537" s="80">
        <v>0</v>
      </c>
      <c r="CA537" s="80">
        <v>0</v>
      </c>
      <c r="CB537" s="80">
        <v>0</v>
      </c>
      <c r="CC537" s="80">
        <v>0</v>
      </c>
    </row>
    <row r="538" spans="1:81">
      <c r="A538" s="80" t="s">
        <v>2439</v>
      </c>
      <c r="B538" s="80">
        <v>323</v>
      </c>
      <c r="C538" s="80">
        <v>17</v>
      </c>
      <c r="D538" s="80">
        <v>19</v>
      </c>
      <c r="E538" s="80">
        <v>2020</v>
      </c>
      <c r="F538" s="80" t="s">
        <v>218</v>
      </c>
      <c r="G538" s="80" t="s">
        <v>2422</v>
      </c>
      <c r="H538" s="80" t="s">
        <v>2423</v>
      </c>
      <c r="I538" s="177"/>
      <c r="J538" s="81">
        <v>3.6256376277028068</v>
      </c>
      <c r="K538" s="81">
        <v>1.4786697871076659</v>
      </c>
      <c r="L538" s="81">
        <v>1.6462541793722478</v>
      </c>
      <c r="M538" s="81">
        <v>21.776076243228768</v>
      </c>
      <c r="N538" s="81">
        <v>38.406241161009277</v>
      </c>
      <c r="O538" s="81">
        <v>23.490897119951626</v>
      </c>
      <c r="P538" s="81">
        <v>11.130223514443744</v>
      </c>
      <c r="Q538" s="81">
        <v>1.9943702976695468</v>
      </c>
      <c r="R538" s="81">
        <v>0</v>
      </c>
      <c r="S538" s="81">
        <v>2.1965127620713152</v>
      </c>
      <c r="T538" s="82"/>
      <c r="U538" s="81">
        <v>649101</v>
      </c>
      <c r="V538" s="81">
        <v>714</v>
      </c>
      <c r="W538" s="81">
        <v>35</v>
      </c>
      <c r="X538" s="81">
        <v>6439</v>
      </c>
      <c r="Y538" s="81">
        <v>15201</v>
      </c>
      <c r="Z538" s="81">
        <v>16786</v>
      </c>
      <c r="AA538" s="81">
        <v>2511</v>
      </c>
      <c r="AB538" s="81">
        <v>33824</v>
      </c>
      <c r="AC538" s="81">
        <v>0</v>
      </c>
      <c r="AD538" s="81">
        <v>2.1965127620713152</v>
      </c>
      <c r="AE538" s="82"/>
      <c r="AF538" s="81">
        <v>4549201.4259811305</v>
      </c>
      <c r="AG538" s="81">
        <v>1127753.5037465589</v>
      </c>
      <c r="AH538" s="81">
        <v>388233.58876117418</v>
      </c>
      <c r="AI538" s="81">
        <v>37180109.973370552</v>
      </c>
      <c r="AJ538" s="81">
        <v>61653775.049928606</v>
      </c>
      <c r="AK538" s="81"/>
      <c r="AL538" s="81"/>
      <c r="AM538" s="81">
        <v>4414407.7924779216</v>
      </c>
      <c r="AN538" s="81"/>
      <c r="AO538" s="81"/>
      <c r="AP538" s="82"/>
      <c r="AQ538" s="81">
        <v>742</v>
      </c>
      <c r="AR538" s="81">
        <v>114</v>
      </c>
      <c r="AS538" s="81">
        <v>0</v>
      </c>
      <c r="AT538" s="81">
        <v>0</v>
      </c>
      <c r="AU538" s="81">
        <v>0</v>
      </c>
      <c r="AV538" s="81">
        <v>0</v>
      </c>
      <c r="AW538" s="81">
        <v>0</v>
      </c>
      <c r="AX538" s="82"/>
      <c r="AY538" s="81">
        <v>3387.1000000000022</v>
      </c>
      <c r="AZ538" s="81">
        <v>2431.9</v>
      </c>
      <c r="BA538" s="81">
        <v>0</v>
      </c>
      <c r="BB538" s="81">
        <v>0</v>
      </c>
      <c r="BC538" s="81">
        <v>0</v>
      </c>
      <c r="BD538" s="81">
        <v>0</v>
      </c>
      <c r="BE538" s="81">
        <v>0</v>
      </c>
      <c r="BF538" s="82"/>
      <c r="BG538" s="81">
        <v>0</v>
      </c>
      <c r="BH538" s="81">
        <v>0</v>
      </c>
      <c r="BI538" s="81">
        <v>0</v>
      </c>
      <c r="BJ538" s="81">
        <v>0</v>
      </c>
      <c r="BK538" s="81">
        <v>3.3410000000000002</v>
      </c>
      <c r="BL538" s="81">
        <v>0</v>
      </c>
      <c r="BM538" s="82"/>
      <c r="BN538" s="81">
        <v>0</v>
      </c>
      <c r="BO538" s="81">
        <v>0</v>
      </c>
      <c r="BP538" s="81">
        <v>0</v>
      </c>
      <c r="BQ538" s="81">
        <v>0</v>
      </c>
      <c r="BR538" s="81">
        <v>1</v>
      </c>
      <c r="BS538" s="81">
        <v>0</v>
      </c>
      <c r="BT538"/>
      <c r="BU538" s="80">
        <v>3.3410000000000002</v>
      </c>
      <c r="BV538" s="80">
        <v>0</v>
      </c>
      <c r="BW538" s="80">
        <v>0</v>
      </c>
      <c r="BX538" s="80">
        <v>0</v>
      </c>
      <c r="BY538" s="80">
        <v>0</v>
      </c>
      <c r="BZ538" s="80">
        <v>0</v>
      </c>
      <c r="CA538" s="80">
        <v>0</v>
      </c>
      <c r="CB538" s="80">
        <v>0</v>
      </c>
      <c r="CC538" s="80">
        <v>0</v>
      </c>
    </row>
    <row r="539" spans="1:81">
      <c r="A539" s="80" t="s">
        <v>2440</v>
      </c>
      <c r="B539" s="80">
        <v>323</v>
      </c>
      <c r="C539" s="80">
        <v>18</v>
      </c>
      <c r="D539" s="80">
        <v>19</v>
      </c>
      <c r="E539" s="80">
        <v>2021</v>
      </c>
      <c r="F539" s="80" t="s">
        <v>75</v>
      </c>
      <c r="G539" s="174" t="s">
        <v>2422</v>
      </c>
      <c r="H539" s="80" t="s">
        <v>2423</v>
      </c>
      <c r="I539" s="177"/>
      <c r="J539" s="81">
        <v>3.8729452351510778</v>
      </c>
      <c r="K539" s="81">
        <v>1.6464116081382345</v>
      </c>
      <c r="L539" s="81">
        <v>1.5136305580746916</v>
      </c>
      <c r="M539" s="81">
        <v>24.551819586152799</v>
      </c>
      <c r="N539" s="81">
        <v>36.171229415926476</v>
      </c>
      <c r="O539" s="81">
        <v>22.798716671362314</v>
      </c>
      <c r="P539" s="81">
        <v>11.44504503386359</v>
      </c>
      <c r="Q539" s="81">
        <v>2.0087570341650394</v>
      </c>
      <c r="R539" s="81">
        <v>0</v>
      </c>
      <c r="S539" s="81">
        <v>1.746445477284486</v>
      </c>
      <c r="T539" s="82"/>
      <c r="U539" s="81">
        <v>801028</v>
      </c>
      <c r="V539" s="81">
        <v>714</v>
      </c>
      <c r="W539" s="81">
        <v>35</v>
      </c>
      <c r="X539" s="81">
        <v>6439</v>
      </c>
      <c r="Y539" s="81">
        <v>15317</v>
      </c>
      <c r="Z539" s="81">
        <v>16775</v>
      </c>
      <c r="AA539" s="81">
        <v>2518</v>
      </c>
      <c r="AB539" s="81">
        <v>33664</v>
      </c>
      <c r="AC539" s="81">
        <v>0</v>
      </c>
      <c r="AD539" s="81">
        <v>1.746445477284486</v>
      </c>
      <c r="AE539" s="82"/>
      <c r="AF539" s="81">
        <v>4894554.4534825226</v>
      </c>
      <c r="AG539" s="81">
        <v>1269412.4096011759</v>
      </c>
      <c r="AH539" s="81">
        <v>341867.97111002327</v>
      </c>
      <c r="AI539" s="81">
        <v>41419114.705718197</v>
      </c>
      <c r="AJ539" s="81">
        <v>54105062.53970325</v>
      </c>
      <c r="AK539" s="81">
        <v>0</v>
      </c>
      <c r="AL539" s="81">
        <v>0</v>
      </c>
      <c r="AM539" s="81">
        <v>4418867.5191618772</v>
      </c>
      <c r="AN539" s="81">
        <v>0</v>
      </c>
      <c r="AO539" s="81">
        <v>0</v>
      </c>
      <c r="AP539" s="82"/>
      <c r="AQ539" s="81">
        <v>798</v>
      </c>
      <c r="AR539" s="81">
        <v>115</v>
      </c>
      <c r="AS539" s="81">
        <v>0</v>
      </c>
      <c r="AT539" s="81">
        <v>0</v>
      </c>
      <c r="AU539" s="81">
        <v>0</v>
      </c>
      <c r="AV539" s="81">
        <v>0</v>
      </c>
      <c r="AW539" s="81"/>
      <c r="AX539" s="82"/>
      <c r="AY539" s="81">
        <v>3692.5000000000032</v>
      </c>
      <c r="AZ539" s="81">
        <v>2480.5</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2441</v>
      </c>
      <c r="B540" s="80">
        <v>323</v>
      </c>
      <c r="C540" s="80">
        <v>19</v>
      </c>
      <c r="D540" s="80">
        <v>19</v>
      </c>
      <c r="E540" s="80">
        <v>2022</v>
      </c>
      <c r="F540" s="80" t="s">
        <v>568</v>
      </c>
      <c r="G540" s="174" t="s">
        <v>2422</v>
      </c>
      <c r="H540" s="80" t="s">
        <v>2423</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855</v>
      </c>
      <c r="AR540" s="81">
        <v>115</v>
      </c>
      <c r="AS540" s="81">
        <v>0</v>
      </c>
      <c r="AT540" s="81">
        <v>0</v>
      </c>
      <c r="AU540" s="81">
        <v>0</v>
      </c>
      <c r="AV540" s="81">
        <v>0</v>
      </c>
      <c r="AW540" s="81"/>
      <c r="AX540" s="82"/>
      <c r="AY540" s="81">
        <v>3978.8000000000038</v>
      </c>
      <c r="AZ540" s="81">
        <v>2480.4999999999995</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2442</v>
      </c>
      <c r="B541" s="80">
        <v>1</v>
      </c>
      <c r="C541" s="80">
        <v>1</v>
      </c>
      <c r="D541" s="80">
        <v>1</v>
      </c>
      <c r="E541" s="80">
        <v>1990</v>
      </c>
      <c r="F541" s="80" t="s">
        <v>562</v>
      </c>
      <c r="G541" s="80" t="s">
        <v>2443</v>
      </c>
      <c r="H541" s="80" t="s">
        <v>2444</v>
      </c>
      <c r="I541" s="177" t="s">
        <v>563</v>
      </c>
      <c r="J541" s="81">
        <v>46.549722242531132</v>
      </c>
      <c r="K541" s="81">
        <v>4.3176962068830926</v>
      </c>
      <c r="L541" s="81">
        <v>1.7026054208658215</v>
      </c>
      <c r="M541" s="81">
        <v>21.421229628380434</v>
      </c>
      <c r="N541" s="81">
        <v>37.847580295891142</v>
      </c>
      <c r="O541" s="81">
        <v>32.000062726780534</v>
      </c>
      <c r="P541" s="81">
        <v>48.622160684280466</v>
      </c>
      <c r="Q541" s="81">
        <v>2.4181782062422594</v>
      </c>
      <c r="R541" s="81">
        <v>0</v>
      </c>
      <c r="S541" s="81">
        <v>2.091575508296931</v>
      </c>
      <c r="T541" s="82"/>
      <c r="U541" s="81">
        <v>12080570</v>
      </c>
      <c r="V541" s="81">
        <v>1270</v>
      </c>
      <c r="W541" s="81">
        <v>23</v>
      </c>
      <c r="X541" s="81">
        <v>7865</v>
      </c>
      <c r="Y541" s="81">
        <v>11123</v>
      </c>
      <c r="Z541" s="81">
        <v>13162</v>
      </c>
      <c r="AA541" s="81">
        <v>11806</v>
      </c>
      <c r="AB541" s="81">
        <v>39263</v>
      </c>
      <c r="AC541" s="81">
        <v>0</v>
      </c>
      <c r="AD541" s="81">
        <v>2.091575508296931</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2445</v>
      </c>
      <c r="B542" s="80">
        <v>2</v>
      </c>
      <c r="C542" s="80">
        <v>2</v>
      </c>
      <c r="D542" s="80">
        <v>1</v>
      </c>
      <c r="E542" s="80">
        <v>2005</v>
      </c>
      <c r="F542" s="80" t="s">
        <v>565</v>
      </c>
      <c r="G542" s="80" t="s">
        <v>2443</v>
      </c>
      <c r="H542" s="80" t="s">
        <v>2444</v>
      </c>
      <c r="I542" s="177"/>
      <c r="J542" s="81">
        <v>11.464455620908764</v>
      </c>
      <c r="K542" s="81">
        <v>2.9760498558305328</v>
      </c>
      <c r="L542" s="81">
        <v>5.0162730391829493</v>
      </c>
      <c r="M542" s="81">
        <v>34.975085241730909</v>
      </c>
      <c r="N542" s="81">
        <v>52.424886006942671</v>
      </c>
      <c r="O542" s="81">
        <v>46.24909652668844</v>
      </c>
      <c r="P542" s="81">
        <v>53.479836407943935</v>
      </c>
      <c r="Q542" s="81">
        <v>2.3097548474422349</v>
      </c>
      <c r="R542" s="81">
        <v>0</v>
      </c>
      <c r="S542" s="81">
        <v>4.3854896354408393</v>
      </c>
      <c r="T542" s="82"/>
      <c r="U542" s="81">
        <v>2616976</v>
      </c>
      <c r="V542" s="81">
        <v>1227</v>
      </c>
      <c r="W542" s="81">
        <v>68</v>
      </c>
      <c r="X542" s="81">
        <v>7043</v>
      </c>
      <c r="Y542" s="81">
        <v>14072</v>
      </c>
      <c r="Z542" s="81">
        <v>22013</v>
      </c>
      <c r="AA542" s="81">
        <v>10635</v>
      </c>
      <c r="AB542" s="81">
        <v>39205</v>
      </c>
      <c r="AC542" s="81">
        <v>0</v>
      </c>
      <c r="AD542" s="81">
        <v>4.3854896354408393</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2446</v>
      </c>
      <c r="B543" s="80">
        <v>3</v>
      </c>
      <c r="C543" s="80">
        <v>3</v>
      </c>
      <c r="D543" s="80">
        <v>1</v>
      </c>
      <c r="E543" s="80">
        <v>2006</v>
      </c>
      <c r="F543" s="80" t="s">
        <v>566</v>
      </c>
      <c r="G543" s="80" t="s">
        <v>2443</v>
      </c>
      <c r="H543" s="80" t="s">
        <v>2444</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2447</v>
      </c>
      <c r="B544" s="80">
        <v>4</v>
      </c>
      <c r="C544" s="80">
        <v>4</v>
      </c>
      <c r="D544" s="80">
        <v>1</v>
      </c>
      <c r="E544" s="80">
        <v>2007</v>
      </c>
      <c r="F544" s="80" t="s">
        <v>567</v>
      </c>
      <c r="G544" s="80" t="s">
        <v>2443</v>
      </c>
      <c r="H544" s="80" t="s">
        <v>2444</v>
      </c>
      <c r="I544" s="177"/>
      <c r="J544" s="81">
        <v>16.023728043583628</v>
      </c>
      <c r="K544" s="81">
        <v>3.0668827458967942</v>
      </c>
      <c r="L544" s="81">
        <v>6.5785823204312264</v>
      </c>
      <c r="M544" s="81">
        <v>35.759464697212231</v>
      </c>
      <c r="N544" s="81">
        <v>55.218153979966864</v>
      </c>
      <c r="O544" s="81">
        <v>44.509676895221844</v>
      </c>
      <c r="P544" s="81">
        <v>52.408023974809829</v>
      </c>
      <c r="Q544" s="81">
        <v>2.4050750450467313</v>
      </c>
      <c r="R544" s="81">
        <v>0</v>
      </c>
      <c r="S544" s="81">
        <v>3.6846820355769543</v>
      </c>
      <c r="T544" s="82"/>
      <c r="U544" s="81">
        <v>3229443</v>
      </c>
      <c r="V544" s="81">
        <v>1099</v>
      </c>
      <c r="W544" s="81">
        <v>99</v>
      </c>
      <c r="X544" s="81">
        <v>8760</v>
      </c>
      <c r="Y544" s="81">
        <v>14234</v>
      </c>
      <c r="Z544" s="81">
        <v>22023</v>
      </c>
      <c r="AA544" s="81">
        <v>10263</v>
      </c>
      <c r="AB544" s="81">
        <v>38664</v>
      </c>
      <c r="AC544" s="81">
        <v>0</v>
      </c>
      <c r="AD544" s="81">
        <v>3.6846820355769543</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2448</v>
      </c>
      <c r="B545" s="80">
        <v>5</v>
      </c>
      <c r="C545" s="80">
        <v>5</v>
      </c>
      <c r="D545" s="80">
        <v>1</v>
      </c>
      <c r="E545" s="80">
        <v>2008</v>
      </c>
      <c r="F545" s="80" t="s">
        <v>84</v>
      </c>
      <c r="G545" s="80" t="s">
        <v>2443</v>
      </c>
      <c r="H545" s="80" t="s">
        <v>2444</v>
      </c>
      <c r="I545" s="177"/>
      <c r="J545" s="81">
        <v>14.219760872870948</v>
      </c>
      <c r="K545" s="81">
        <v>2.347723706042991</v>
      </c>
      <c r="L545" s="81">
        <v>5.8258010942998162</v>
      </c>
      <c r="M545" s="81">
        <v>43.041280074434304</v>
      </c>
      <c r="N545" s="81">
        <v>53.413476211328074</v>
      </c>
      <c r="O545" s="81">
        <v>43.277695330527386</v>
      </c>
      <c r="P545" s="81">
        <v>51.159838415500793</v>
      </c>
      <c r="Q545" s="81">
        <v>2.3485068903451025</v>
      </c>
      <c r="R545" s="81">
        <v>0</v>
      </c>
      <c r="S545" s="81">
        <v>3.1073728564309695</v>
      </c>
      <c r="T545" s="82"/>
      <c r="U545" s="81">
        <v>3151600</v>
      </c>
      <c r="V545" s="81">
        <v>1099</v>
      </c>
      <c r="W545" s="81">
        <v>99</v>
      </c>
      <c r="X545" s="81">
        <v>8760</v>
      </c>
      <c r="Y545" s="81">
        <v>14282</v>
      </c>
      <c r="Z545" s="81">
        <v>22165</v>
      </c>
      <c r="AA545" s="81">
        <v>10030</v>
      </c>
      <c r="AB545" s="81">
        <v>38375</v>
      </c>
      <c r="AC545" s="81">
        <v>0</v>
      </c>
      <c r="AD545" s="81">
        <v>3.1073728564309695</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2449</v>
      </c>
      <c r="B546" s="80">
        <v>6</v>
      </c>
      <c r="C546" s="80">
        <v>6</v>
      </c>
      <c r="D546" s="80">
        <v>1</v>
      </c>
      <c r="E546" s="80">
        <v>2009</v>
      </c>
      <c r="F546" s="80" t="s">
        <v>85</v>
      </c>
      <c r="G546" s="80" t="s">
        <v>2443</v>
      </c>
      <c r="H546" s="80" t="s">
        <v>2444</v>
      </c>
      <c r="I546" s="177"/>
      <c r="J546" s="81">
        <v>16.018599699617749</v>
      </c>
      <c r="K546" s="81">
        <v>2.3442848800337277</v>
      </c>
      <c r="L546" s="81">
        <v>6.7503321773185716</v>
      </c>
      <c r="M546" s="81">
        <v>46.426662932764486</v>
      </c>
      <c r="N546" s="81">
        <v>48.237458121133066</v>
      </c>
      <c r="O546" s="81">
        <v>44.203601122373676</v>
      </c>
      <c r="P546" s="81">
        <v>49.068480130870732</v>
      </c>
      <c r="Q546" s="81">
        <v>2.2234940214663683</v>
      </c>
      <c r="R546" s="81">
        <v>0</v>
      </c>
      <c r="S546" s="81">
        <v>3.5390180678820253</v>
      </c>
      <c r="T546" s="82"/>
      <c r="U546" s="81">
        <v>2656401</v>
      </c>
      <c r="V546" s="81">
        <v>1090</v>
      </c>
      <c r="W546" s="81">
        <v>196</v>
      </c>
      <c r="X546" s="81">
        <v>9826</v>
      </c>
      <c r="Y546" s="81">
        <v>14320</v>
      </c>
      <c r="Z546" s="81">
        <v>22346</v>
      </c>
      <c r="AA546" s="81">
        <v>9876</v>
      </c>
      <c r="AB546" s="81">
        <v>38140</v>
      </c>
      <c r="AC546" s="81">
        <v>0</v>
      </c>
      <c r="AD546" s="81">
        <v>3.5390180678820253</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5.8259999999999996</v>
      </c>
      <c r="BJ546" s="81">
        <v>0</v>
      </c>
      <c r="BK546" s="81">
        <v>3.5</v>
      </c>
      <c r="BL546" s="81">
        <v>0</v>
      </c>
      <c r="BM546" s="82"/>
      <c r="BN546" s="81">
        <v>0</v>
      </c>
      <c r="BO546" s="81">
        <v>0</v>
      </c>
      <c r="BP546" s="81">
        <v>1</v>
      </c>
      <c r="BQ546" s="81">
        <v>0</v>
      </c>
      <c r="BR546" s="81">
        <v>1</v>
      </c>
      <c r="BS546" s="81">
        <v>0</v>
      </c>
      <c r="BT546"/>
      <c r="BU546" s="80"/>
      <c r="BV546" s="80"/>
      <c r="BW546" s="80"/>
      <c r="BX546" s="80"/>
      <c r="BY546" s="80"/>
      <c r="BZ546" s="80"/>
      <c r="CA546" s="80"/>
      <c r="CB546" s="80"/>
      <c r="CC546" s="80"/>
    </row>
    <row r="547" spans="1:81">
      <c r="A547" s="80" t="s">
        <v>2450</v>
      </c>
      <c r="B547" s="80">
        <v>7</v>
      </c>
      <c r="C547" s="80">
        <v>7</v>
      </c>
      <c r="D547" s="80">
        <v>1</v>
      </c>
      <c r="E547" s="80">
        <v>2010</v>
      </c>
      <c r="F547" s="80" t="s">
        <v>86</v>
      </c>
      <c r="G547" s="80" t="s">
        <v>2443</v>
      </c>
      <c r="H547" s="80" t="s">
        <v>2444</v>
      </c>
      <c r="I547" s="177"/>
      <c r="J547" s="81">
        <v>13.898387038045843</v>
      </c>
      <c r="K547" s="81">
        <v>2.4599463306035929</v>
      </c>
      <c r="L547" s="81">
        <v>6.3585095388694377</v>
      </c>
      <c r="M547" s="81">
        <v>48.074058063285634</v>
      </c>
      <c r="N547" s="81">
        <v>47.166578293557066</v>
      </c>
      <c r="O547" s="81">
        <v>44.070029705347153</v>
      </c>
      <c r="P547" s="81">
        <v>49.673036644405776</v>
      </c>
      <c r="Q547" s="81">
        <v>2.2989483635128853</v>
      </c>
      <c r="R547" s="81">
        <v>0</v>
      </c>
      <c r="S547" s="81">
        <v>3.4693557837925324</v>
      </c>
      <c r="T547" s="82"/>
      <c r="U547" s="81">
        <v>2724795</v>
      </c>
      <c r="V547" s="81">
        <v>1090</v>
      </c>
      <c r="W547" s="81">
        <v>196</v>
      </c>
      <c r="X547" s="81">
        <v>9826</v>
      </c>
      <c r="Y547" s="81">
        <v>14389</v>
      </c>
      <c r="Z547" s="81">
        <v>22382</v>
      </c>
      <c r="AA547" s="81">
        <v>9748</v>
      </c>
      <c r="AB547" s="81">
        <v>37786</v>
      </c>
      <c r="AC547" s="81">
        <v>0</v>
      </c>
      <c r="AD547" s="81">
        <v>3.4693557837925324</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6.1289999999999996</v>
      </c>
      <c r="BJ547" s="81">
        <v>0</v>
      </c>
      <c r="BK547" s="81">
        <v>3.4140000000000001</v>
      </c>
      <c r="BL547" s="81">
        <v>0</v>
      </c>
      <c r="BM547" s="82"/>
      <c r="BN547" s="81">
        <v>0</v>
      </c>
      <c r="BO547" s="81">
        <v>0</v>
      </c>
      <c r="BP547" s="81">
        <v>1</v>
      </c>
      <c r="BQ547" s="81">
        <v>0</v>
      </c>
      <c r="BR547" s="81">
        <v>1</v>
      </c>
      <c r="BS547" s="81">
        <v>0</v>
      </c>
      <c r="BT547"/>
      <c r="BU547" s="80">
        <v>9.5429999999999993</v>
      </c>
      <c r="BV547" s="80">
        <v>0</v>
      </c>
      <c r="BW547" s="80">
        <v>0</v>
      </c>
      <c r="BX547" s="80">
        <v>0</v>
      </c>
      <c r="BY547" s="80">
        <v>0</v>
      </c>
      <c r="BZ547" s="80">
        <v>0</v>
      </c>
      <c r="CA547" s="80">
        <v>0</v>
      </c>
      <c r="CB547" s="80">
        <v>0</v>
      </c>
      <c r="CC547" s="80">
        <v>0</v>
      </c>
    </row>
    <row r="548" spans="1:81">
      <c r="A548" s="80" t="s">
        <v>2451</v>
      </c>
      <c r="B548" s="80">
        <v>8</v>
      </c>
      <c r="C548" s="80">
        <v>8</v>
      </c>
      <c r="D548" s="80">
        <v>1</v>
      </c>
      <c r="E548" s="80">
        <v>2011</v>
      </c>
      <c r="F548" s="80" t="s">
        <v>87</v>
      </c>
      <c r="G548" s="80" t="s">
        <v>2443</v>
      </c>
      <c r="H548" s="80" t="s">
        <v>2444</v>
      </c>
      <c r="I548" s="177"/>
      <c r="J548" s="81">
        <v>11.725042154159766</v>
      </c>
      <c r="K548" s="81">
        <v>2.840182589779479</v>
      </c>
      <c r="L548" s="81">
        <v>6.6660482076209586</v>
      </c>
      <c r="M548" s="81">
        <v>54.71492834505873</v>
      </c>
      <c r="N548" s="81">
        <v>54.752705006638784</v>
      </c>
      <c r="O548" s="81">
        <v>43.398909439825069</v>
      </c>
      <c r="P548" s="81">
        <v>47.361686574358089</v>
      </c>
      <c r="Q548" s="81">
        <v>2.6323184462579272</v>
      </c>
      <c r="R548" s="81">
        <v>0</v>
      </c>
      <c r="S548" s="81">
        <v>3.0849346227356107</v>
      </c>
      <c r="T548" s="82"/>
      <c r="U548" s="81">
        <v>2489759</v>
      </c>
      <c r="V548" s="81">
        <v>1090</v>
      </c>
      <c r="W548" s="81">
        <v>196</v>
      </c>
      <c r="X548" s="81">
        <v>9826</v>
      </c>
      <c r="Y548" s="81">
        <v>14431</v>
      </c>
      <c r="Z548" s="81">
        <v>22520</v>
      </c>
      <c r="AA548" s="81">
        <v>9571</v>
      </c>
      <c r="AB548" s="81">
        <v>37509</v>
      </c>
      <c r="AC548" s="81">
        <v>0</v>
      </c>
      <c r="AD548" s="81">
        <v>3.0849346227356107</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9.3759999999999994</v>
      </c>
      <c r="BJ548" s="81">
        <v>0</v>
      </c>
      <c r="BK548" s="81">
        <v>2.907</v>
      </c>
      <c r="BL548" s="81">
        <v>0</v>
      </c>
      <c r="BM548" s="82"/>
      <c r="BN548" s="81">
        <v>0</v>
      </c>
      <c r="BO548" s="81">
        <v>0</v>
      </c>
      <c r="BP548" s="81">
        <v>2</v>
      </c>
      <c r="BQ548" s="81">
        <v>0</v>
      </c>
      <c r="BR548" s="81">
        <v>1</v>
      </c>
      <c r="BS548" s="81">
        <v>0</v>
      </c>
      <c r="BT548"/>
      <c r="BU548" s="80">
        <v>12.282999999999999</v>
      </c>
      <c r="BV548" s="80">
        <v>0</v>
      </c>
      <c r="BW548" s="80">
        <v>0</v>
      </c>
      <c r="BX548" s="80">
        <v>0</v>
      </c>
      <c r="BY548" s="80">
        <v>0</v>
      </c>
      <c r="BZ548" s="80">
        <v>0</v>
      </c>
      <c r="CA548" s="80">
        <v>0</v>
      </c>
      <c r="CB548" s="80">
        <v>0</v>
      </c>
      <c r="CC548" s="80">
        <v>0</v>
      </c>
    </row>
    <row r="549" spans="1:81">
      <c r="A549" s="80" t="s">
        <v>2452</v>
      </c>
      <c r="B549" s="80">
        <v>9</v>
      </c>
      <c r="C549" s="80">
        <v>9</v>
      </c>
      <c r="D549" s="80">
        <v>1</v>
      </c>
      <c r="E549" s="80">
        <v>2012</v>
      </c>
      <c r="F549" s="80" t="s">
        <v>88</v>
      </c>
      <c r="G549" s="80" t="s">
        <v>2443</v>
      </c>
      <c r="H549" s="80" t="s">
        <v>2444</v>
      </c>
      <c r="I549" s="177"/>
      <c r="J549" s="81">
        <v>17.977660612396726</v>
      </c>
      <c r="K549" s="81">
        <v>2.7191616325588037</v>
      </c>
      <c r="L549" s="81">
        <v>6.5683441212307008</v>
      </c>
      <c r="M549" s="81">
        <v>53.836915850764427</v>
      </c>
      <c r="N549" s="81">
        <v>63.494629729871271</v>
      </c>
      <c r="O549" s="81">
        <v>43.577448878618569</v>
      </c>
      <c r="P549" s="81">
        <v>47.571437454500469</v>
      </c>
      <c r="Q549" s="81">
        <v>2.8438629442122676</v>
      </c>
      <c r="R549" s="81">
        <v>0</v>
      </c>
      <c r="S549" s="81">
        <v>4.7447939108248356</v>
      </c>
      <c r="T549" s="82"/>
      <c r="U549" s="81">
        <v>3004333</v>
      </c>
      <c r="V549" s="81">
        <v>1090</v>
      </c>
      <c r="W549" s="81">
        <v>196</v>
      </c>
      <c r="X549" s="81">
        <v>9826</v>
      </c>
      <c r="Y549" s="81">
        <v>14651</v>
      </c>
      <c r="Z549" s="81">
        <v>22792</v>
      </c>
      <c r="AA549" s="81">
        <v>9559</v>
      </c>
      <c r="AB549" s="81">
        <v>37298</v>
      </c>
      <c r="AC549" s="81">
        <v>0</v>
      </c>
      <c r="AD549" s="81">
        <v>4.7447939108248356</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13.624000000000001</v>
      </c>
      <c r="BJ549" s="81">
        <v>0</v>
      </c>
      <c r="BK549" s="81">
        <v>3.4540000000000002</v>
      </c>
      <c r="BL549" s="81">
        <v>0</v>
      </c>
      <c r="BM549" s="82"/>
      <c r="BN549" s="81">
        <v>0</v>
      </c>
      <c r="BO549" s="81">
        <v>0</v>
      </c>
      <c r="BP549" s="81">
        <v>2</v>
      </c>
      <c r="BQ549" s="81">
        <v>0</v>
      </c>
      <c r="BR549" s="81">
        <v>1</v>
      </c>
      <c r="BS549" s="81">
        <v>0</v>
      </c>
      <c r="BT549"/>
      <c r="BU549" s="80">
        <v>17.077999999999999</v>
      </c>
      <c r="BV549" s="80">
        <v>0</v>
      </c>
      <c r="BW549" s="80">
        <v>0</v>
      </c>
      <c r="BX549" s="80">
        <v>0</v>
      </c>
      <c r="BY549" s="80">
        <v>0</v>
      </c>
      <c r="BZ549" s="80">
        <v>0</v>
      </c>
      <c r="CA549" s="80">
        <v>0</v>
      </c>
      <c r="CB549" s="80">
        <v>0</v>
      </c>
      <c r="CC549" s="80">
        <v>0</v>
      </c>
    </row>
    <row r="550" spans="1:81">
      <c r="A550" s="80" t="s">
        <v>2453</v>
      </c>
      <c r="B550" s="80">
        <v>10</v>
      </c>
      <c r="C550" s="80">
        <v>10</v>
      </c>
      <c r="D550" s="80">
        <v>1</v>
      </c>
      <c r="E550" s="80">
        <v>2013</v>
      </c>
      <c r="F550" s="80" t="s">
        <v>89</v>
      </c>
      <c r="G550" s="80" t="s">
        <v>2443</v>
      </c>
      <c r="H550" s="80" t="s">
        <v>2444</v>
      </c>
      <c r="I550" s="177"/>
      <c r="J550" s="81">
        <v>21.201549638840444</v>
      </c>
      <c r="K550" s="81">
        <v>2.662609083549242</v>
      </c>
      <c r="L550" s="81">
        <v>5.391497211833296</v>
      </c>
      <c r="M550" s="81">
        <v>55.669341698006264</v>
      </c>
      <c r="N550" s="81">
        <v>57.898976179502235</v>
      </c>
      <c r="O550" s="81">
        <v>41.876014540851749</v>
      </c>
      <c r="P550" s="81">
        <v>47.445964329069341</v>
      </c>
      <c r="Q550" s="81">
        <v>2.8711532993539657</v>
      </c>
      <c r="R550" s="81">
        <v>0</v>
      </c>
      <c r="S550" s="81">
        <v>4.0854087134393726</v>
      </c>
      <c r="T550" s="82"/>
      <c r="U550" s="81">
        <v>3060557</v>
      </c>
      <c r="V550" s="81">
        <v>1090</v>
      </c>
      <c r="W550" s="81">
        <v>196</v>
      </c>
      <c r="X550" s="81">
        <v>9826</v>
      </c>
      <c r="Y550" s="81">
        <v>14587</v>
      </c>
      <c r="Z550" s="81">
        <v>22880</v>
      </c>
      <c r="AA550" s="81">
        <v>9498</v>
      </c>
      <c r="AB550" s="81">
        <v>37116</v>
      </c>
      <c r="AC550" s="81">
        <v>0</v>
      </c>
      <c r="AD550" s="81">
        <v>4.0854087134393726</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16.109000000000002</v>
      </c>
      <c r="BJ550" s="81">
        <v>0</v>
      </c>
      <c r="BK550" s="81">
        <v>3.8380000000000001</v>
      </c>
      <c r="BL550" s="81">
        <v>0</v>
      </c>
      <c r="BM550" s="82"/>
      <c r="BN550" s="81">
        <v>0</v>
      </c>
      <c r="BO550" s="81">
        <v>0</v>
      </c>
      <c r="BP550" s="81">
        <v>2</v>
      </c>
      <c r="BQ550" s="81">
        <v>0</v>
      </c>
      <c r="BR550" s="81">
        <v>1</v>
      </c>
      <c r="BS550" s="81">
        <v>0</v>
      </c>
      <c r="BT550"/>
      <c r="BU550" s="80">
        <v>19.946999999999999</v>
      </c>
      <c r="BV550" s="80">
        <v>0</v>
      </c>
      <c r="BW550" s="80">
        <v>0</v>
      </c>
      <c r="BX550" s="80">
        <v>0</v>
      </c>
      <c r="BY550" s="80">
        <v>0</v>
      </c>
      <c r="BZ550" s="80">
        <v>0</v>
      </c>
      <c r="CA550" s="80">
        <v>0</v>
      </c>
      <c r="CB550" s="80">
        <v>0</v>
      </c>
      <c r="CC550" s="80">
        <v>0</v>
      </c>
    </row>
    <row r="551" spans="1:81">
      <c r="A551" s="80" t="s">
        <v>2454</v>
      </c>
      <c r="B551" s="80">
        <v>11</v>
      </c>
      <c r="C551" s="80">
        <v>11</v>
      </c>
      <c r="D551" s="80">
        <v>1</v>
      </c>
      <c r="E551" s="80">
        <v>2014</v>
      </c>
      <c r="F551" s="80" t="s">
        <v>90</v>
      </c>
      <c r="G551" s="80" t="s">
        <v>2443</v>
      </c>
      <c r="H551" s="80" t="s">
        <v>2444</v>
      </c>
      <c r="I551" s="177"/>
      <c r="J551" s="81">
        <v>19.422737341872566</v>
      </c>
      <c r="K551" s="81">
        <v>2.5353162408986547</v>
      </c>
      <c r="L551" s="81">
        <v>5.4387387153645976</v>
      </c>
      <c r="M551" s="81">
        <v>49.715783144430084</v>
      </c>
      <c r="N551" s="81">
        <v>49.220083379189745</v>
      </c>
      <c r="O551" s="81">
        <v>40.160007926332689</v>
      </c>
      <c r="P551" s="81">
        <v>47.58728657121717</v>
      </c>
      <c r="Q551" s="81">
        <v>2.7251282430684305</v>
      </c>
      <c r="R551" s="81">
        <v>0</v>
      </c>
      <c r="S551" s="81">
        <v>4.2669987142765535</v>
      </c>
      <c r="T551" s="82"/>
      <c r="U551" s="81">
        <v>3479457</v>
      </c>
      <c r="V551" s="81">
        <v>957</v>
      </c>
      <c r="W551" s="81">
        <v>190</v>
      </c>
      <c r="X551" s="81">
        <v>9119</v>
      </c>
      <c r="Y551" s="81">
        <v>14587</v>
      </c>
      <c r="Z551" s="81">
        <v>23110</v>
      </c>
      <c r="AA551" s="81">
        <v>9477</v>
      </c>
      <c r="AB551" s="81">
        <v>36717</v>
      </c>
      <c r="AC551" s="81">
        <v>0</v>
      </c>
      <c r="AD551" s="81">
        <v>4.2669987142765535</v>
      </c>
      <c r="AE551" s="82"/>
      <c r="AF551" s="81">
        <v>27670364.135589894</v>
      </c>
      <c r="AG551" s="81">
        <v>2056510.2733643809</v>
      </c>
      <c r="AH551" s="81">
        <v>1421970.0221036032</v>
      </c>
      <c r="AI551" s="81">
        <v>61478044.793481439</v>
      </c>
      <c r="AJ551" s="81">
        <v>65335385.676640756</v>
      </c>
      <c r="AK551" s="81">
        <v>0</v>
      </c>
      <c r="AL551" s="81">
        <v>0</v>
      </c>
      <c r="AM551" s="81">
        <v>5040695.4299760377</v>
      </c>
      <c r="AN551" s="81">
        <v>0</v>
      </c>
      <c r="AO551" s="81">
        <v>0</v>
      </c>
      <c r="AP551" s="82"/>
      <c r="AQ551" s="81">
        <v>1080</v>
      </c>
      <c r="AR551" s="81">
        <v>229</v>
      </c>
      <c r="AS551" s="81">
        <v>0</v>
      </c>
      <c r="AT551" s="81">
        <v>0</v>
      </c>
      <c r="AU551" s="81">
        <v>0</v>
      </c>
      <c r="AV551" s="81">
        <v>0</v>
      </c>
      <c r="AW551" s="81" t="s">
        <v>564</v>
      </c>
      <c r="AX551" s="82"/>
      <c r="AY551" s="81">
        <v>4814.1000000000004</v>
      </c>
      <c r="AZ551" s="81">
        <v>10328.5</v>
      </c>
      <c r="BA551" s="81">
        <v>0</v>
      </c>
      <c r="BB551" s="81">
        <v>0</v>
      </c>
      <c r="BC551" s="81">
        <v>0</v>
      </c>
      <c r="BD551" s="81">
        <v>0</v>
      </c>
      <c r="BE551" s="81" t="s">
        <v>564</v>
      </c>
      <c r="BF551" s="82"/>
      <c r="BG551" s="81">
        <v>0</v>
      </c>
      <c r="BH551" s="81">
        <v>0</v>
      </c>
      <c r="BI551" s="81">
        <v>16.099</v>
      </c>
      <c r="BJ551" s="81">
        <v>0</v>
      </c>
      <c r="BK551" s="81">
        <v>3.847</v>
      </c>
      <c r="BL551" s="81">
        <v>0</v>
      </c>
      <c r="BM551" s="82"/>
      <c r="BN551" s="81">
        <v>0</v>
      </c>
      <c r="BO551" s="81">
        <v>0</v>
      </c>
      <c r="BP551" s="81">
        <v>2</v>
      </c>
      <c r="BQ551" s="81">
        <v>0</v>
      </c>
      <c r="BR551" s="81">
        <v>1</v>
      </c>
      <c r="BS551" s="81">
        <v>0</v>
      </c>
      <c r="BT551"/>
      <c r="BU551" s="80">
        <v>19.946000000000002</v>
      </c>
      <c r="BV551" s="80">
        <v>0</v>
      </c>
      <c r="BW551" s="80">
        <v>0</v>
      </c>
      <c r="BX551" s="80">
        <v>0</v>
      </c>
      <c r="BY551" s="80">
        <v>0</v>
      </c>
      <c r="BZ551" s="80">
        <v>0</v>
      </c>
      <c r="CA551" s="80">
        <v>0</v>
      </c>
      <c r="CB551" s="80">
        <v>0</v>
      </c>
      <c r="CC551" s="80">
        <v>0</v>
      </c>
    </row>
    <row r="552" spans="1:81">
      <c r="A552" s="80" t="s">
        <v>2455</v>
      </c>
      <c r="B552" s="80">
        <v>12</v>
      </c>
      <c r="C552" s="80">
        <v>12</v>
      </c>
      <c r="D552" s="80">
        <v>1</v>
      </c>
      <c r="E552" s="80">
        <v>2015</v>
      </c>
      <c r="F552" s="80" t="s">
        <v>91</v>
      </c>
      <c r="G552" s="80" t="s">
        <v>2443</v>
      </c>
      <c r="H552" s="80" t="s">
        <v>2444</v>
      </c>
      <c r="I552" s="177"/>
      <c r="J552" s="81">
        <v>16.455861666632508</v>
      </c>
      <c r="K552" s="81">
        <v>2.3515538568241547</v>
      </c>
      <c r="L552" s="81">
        <v>5.4873619743493078</v>
      </c>
      <c r="M552" s="81">
        <v>44.693253510995739</v>
      </c>
      <c r="N552" s="81">
        <v>51.916495851404669</v>
      </c>
      <c r="O552" s="81">
        <v>39.929954451133561</v>
      </c>
      <c r="P552" s="81">
        <v>46.700074605130197</v>
      </c>
      <c r="Q552" s="81">
        <v>2.6344154747108179</v>
      </c>
      <c r="R552" s="81">
        <v>0</v>
      </c>
      <c r="S552" s="81">
        <v>3.8030942786869635</v>
      </c>
      <c r="T552" s="82"/>
      <c r="U552" s="81">
        <v>3339418</v>
      </c>
      <c r="V552" s="81">
        <v>957</v>
      </c>
      <c r="W552" s="81">
        <v>190</v>
      </c>
      <c r="X552" s="81">
        <v>9119</v>
      </c>
      <c r="Y552" s="81">
        <v>14600</v>
      </c>
      <c r="Z552" s="81">
        <v>23199</v>
      </c>
      <c r="AA552" s="81">
        <v>9293</v>
      </c>
      <c r="AB552" s="81">
        <v>36258</v>
      </c>
      <c r="AC552" s="81">
        <v>0</v>
      </c>
      <c r="AD552" s="81">
        <v>3.8030942786869635</v>
      </c>
      <c r="AE552" s="82"/>
      <c r="AF552" s="81">
        <v>24997593.746117704</v>
      </c>
      <c r="AG552" s="81">
        <v>1759126.5472734631</v>
      </c>
      <c r="AH552" s="81">
        <v>1152943.4378314877</v>
      </c>
      <c r="AI552" s="81">
        <v>58420968.896806195</v>
      </c>
      <c r="AJ552" s="81">
        <v>73342797.474784344</v>
      </c>
      <c r="AK552" s="81">
        <v>0</v>
      </c>
      <c r="AL552" s="81">
        <v>0</v>
      </c>
      <c r="AM552" s="81">
        <v>4969006.8034104621</v>
      </c>
      <c r="AN552" s="81">
        <v>0</v>
      </c>
      <c r="AO552" s="81">
        <v>0</v>
      </c>
      <c r="AP552" s="82"/>
      <c r="AQ552" s="81">
        <v>1147</v>
      </c>
      <c r="AR552" s="81">
        <v>369</v>
      </c>
      <c r="AS552" s="81">
        <v>0</v>
      </c>
      <c r="AT552" s="81">
        <v>0</v>
      </c>
      <c r="AU552" s="81">
        <v>0</v>
      </c>
      <c r="AV552" s="81">
        <v>0</v>
      </c>
      <c r="AW552" s="81" t="s">
        <v>564</v>
      </c>
      <c r="AX552" s="82"/>
      <c r="AY552" s="81">
        <v>5189.6000000000004</v>
      </c>
      <c r="AZ552" s="81">
        <v>15735.3</v>
      </c>
      <c r="BA552" s="81">
        <v>0</v>
      </c>
      <c r="BB552" s="81">
        <v>0</v>
      </c>
      <c r="BC552" s="81">
        <v>0</v>
      </c>
      <c r="BD552" s="81">
        <v>0</v>
      </c>
      <c r="BE552" s="81" t="s">
        <v>564</v>
      </c>
      <c r="BF552" s="82"/>
      <c r="BG552" s="81">
        <v>0</v>
      </c>
      <c r="BH552" s="81">
        <v>0</v>
      </c>
      <c r="BI552" s="81">
        <v>16.134</v>
      </c>
      <c r="BJ552" s="81">
        <v>0</v>
      </c>
      <c r="BK552" s="81">
        <v>3.766</v>
      </c>
      <c r="BL552" s="81">
        <v>0</v>
      </c>
      <c r="BM552" s="82"/>
      <c r="BN552" s="81">
        <v>0</v>
      </c>
      <c r="BO552" s="81">
        <v>0</v>
      </c>
      <c r="BP552" s="81">
        <v>2</v>
      </c>
      <c r="BQ552" s="81">
        <v>0</v>
      </c>
      <c r="BR552" s="81">
        <v>1</v>
      </c>
      <c r="BS552" s="81">
        <v>0</v>
      </c>
      <c r="BT552"/>
      <c r="BU552" s="80">
        <v>19.899999999999999</v>
      </c>
      <c r="BV552" s="80">
        <v>0</v>
      </c>
      <c r="BW552" s="80">
        <v>0</v>
      </c>
      <c r="BX552" s="80">
        <v>0</v>
      </c>
      <c r="BY552" s="80">
        <v>0</v>
      </c>
      <c r="BZ552" s="80">
        <v>0</v>
      </c>
      <c r="CA552" s="80">
        <v>0</v>
      </c>
      <c r="CB552" s="80">
        <v>0</v>
      </c>
      <c r="CC552" s="80">
        <v>0</v>
      </c>
    </row>
    <row r="553" spans="1:81">
      <c r="A553" s="80" t="s">
        <v>2456</v>
      </c>
      <c r="B553" s="80">
        <v>13</v>
      </c>
      <c r="C553" s="80">
        <v>13</v>
      </c>
      <c r="D553" s="80">
        <v>1</v>
      </c>
      <c r="E553" s="80">
        <v>2016</v>
      </c>
      <c r="F553" s="80" t="s">
        <v>92</v>
      </c>
      <c r="G553" s="80" t="s">
        <v>2443</v>
      </c>
      <c r="H553" s="80" t="s">
        <v>2444</v>
      </c>
      <c r="I553" s="177"/>
      <c r="J553" s="81">
        <v>18.403515808673298</v>
      </c>
      <c r="K553" s="81">
        <v>2.5720771986342301</v>
      </c>
      <c r="L553" s="81">
        <v>6.3769507567460337</v>
      </c>
      <c r="M553" s="81">
        <v>37.957664606166489</v>
      </c>
      <c r="N553" s="81">
        <v>48.45198201483278</v>
      </c>
      <c r="O553" s="81">
        <v>39.562387301615644</v>
      </c>
      <c r="P553" s="81">
        <v>45.186113986764681</v>
      </c>
      <c r="Q553" s="81">
        <v>2.5336414710542003</v>
      </c>
      <c r="R553" s="81">
        <v>0</v>
      </c>
      <c r="S553" s="81">
        <v>3.5459678667425347</v>
      </c>
      <c r="T553" s="82"/>
      <c r="U553" s="81">
        <v>3568939</v>
      </c>
      <c r="V553" s="81">
        <v>957</v>
      </c>
      <c r="W553" s="81">
        <v>190</v>
      </c>
      <c r="X553" s="81">
        <v>9119</v>
      </c>
      <c r="Y553" s="81">
        <v>14635</v>
      </c>
      <c r="Z553" s="81">
        <v>23268</v>
      </c>
      <c r="AA553" s="81">
        <v>9300</v>
      </c>
      <c r="AB553" s="81">
        <v>35871</v>
      </c>
      <c r="AC553" s="81">
        <v>0</v>
      </c>
      <c r="AD553" s="81">
        <v>3.5459678667425352</v>
      </c>
      <c r="AE553" s="82"/>
      <c r="AF553" s="81">
        <v>27690604.190768681</v>
      </c>
      <c r="AG553" s="81">
        <v>1932290.7772048381</v>
      </c>
      <c r="AH553" s="81">
        <v>1092019.584035102</v>
      </c>
      <c r="AI553" s="81">
        <v>58390893.024398454</v>
      </c>
      <c r="AJ553" s="81">
        <v>66918582.232606404</v>
      </c>
      <c r="AK553" s="81">
        <v>0</v>
      </c>
      <c r="AL553" s="81">
        <v>0</v>
      </c>
      <c r="AM553" s="81">
        <v>4919789.3032134287</v>
      </c>
      <c r="AN553" s="81">
        <v>0</v>
      </c>
      <c r="AO553" s="81">
        <v>0</v>
      </c>
      <c r="AP553" s="82"/>
      <c r="AQ553" s="81">
        <v>1206</v>
      </c>
      <c r="AR553" s="81">
        <v>422</v>
      </c>
      <c r="AS553" s="81">
        <v>0</v>
      </c>
      <c r="AT553" s="81">
        <v>1</v>
      </c>
      <c r="AU553" s="81">
        <v>0</v>
      </c>
      <c r="AV553" s="81">
        <v>0</v>
      </c>
      <c r="AW553" s="81" t="s">
        <v>564</v>
      </c>
      <c r="AX553" s="82"/>
      <c r="AY553" s="81">
        <v>5487.1</v>
      </c>
      <c r="AZ553" s="81">
        <v>17210.099999999999</v>
      </c>
      <c r="BA553" s="81">
        <v>0</v>
      </c>
      <c r="BB553" s="81">
        <v>3.5</v>
      </c>
      <c r="BC553" s="81">
        <v>0</v>
      </c>
      <c r="BD553" s="81">
        <v>0</v>
      </c>
      <c r="BE553" s="81" t="s">
        <v>564</v>
      </c>
      <c r="BF553" s="82"/>
      <c r="BG553" s="81">
        <v>0</v>
      </c>
      <c r="BH553" s="81">
        <v>0</v>
      </c>
      <c r="BI553" s="81">
        <v>14.96</v>
      </c>
      <c r="BJ553" s="81">
        <v>0</v>
      </c>
      <c r="BK553" s="81">
        <v>3.798</v>
      </c>
      <c r="BL553" s="81">
        <v>0</v>
      </c>
      <c r="BM553" s="82"/>
      <c r="BN553" s="81">
        <v>0</v>
      </c>
      <c r="BO553" s="81">
        <v>0</v>
      </c>
      <c r="BP553" s="81">
        <v>2</v>
      </c>
      <c r="BQ553" s="81">
        <v>0</v>
      </c>
      <c r="BR553" s="81">
        <v>1</v>
      </c>
      <c r="BS553" s="81">
        <v>0</v>
      </c>
      <c r="BT553"/>
      <c r="BU553" s="80">
        <v>18.757999999999999</v>
      </c>
      <c r="BV553" s="80">
        <v>0</v>
      </c>
      <c r="BW553" s="80">
        <v>0</v>
      </c>
      <c r="BX553" s="80">
        <v>0</v>
      </c>
      <c r="BY553" s="80">
        <v>0</v>
      </c>
      <c r="BZ553" s="80">
        <v>0</v>
      </c>
      <c r="CA553" s="80">
        <v>0</v>
      </c>
      <c r="CB553" s="80">
        <v>0</v>
      </c>
      <c r="CC553" s="80">
        <v>0</v>
      </c>
    </row>
    <row r="554" spans="1:81">
      <c r="A554" s="80" t="s">
        <v>2457</v>
      </c>
      <c r="B554" s="80">
        <v>14</v>
      </c>
      <c r="C554" s="80">
        <v>14</v>
      </c>
      <c r="D554" s="80">
        <v>1</v>
      </c>
      <c r="E554" s="80">
        <v>2017</v>
      </c>
      <c r="F554" s="80" t="s">
        <v>71</v>
      </c>
      <c r="G554" s="80" t="s">
        <v>2443</v>
      </c>
      <c r="H554" s="80" t="s">
        <v>2444</v>
      </c>
      <c r="I554" s="177"/>
      <c r="J554" s="81">
        <v>17.079342078845535</v>
      </c>
      <c r="K554" s="81">
        <v>2.5747832791199898</v>
      </c>
      <c r="L554" s="81">
        <v>5.9449720217820046</v>
      </c>
      <c r="M554" s="81">
        <v>38.36415178014645</v>
      </c>
      <c r="N554" s="81">
        <v>52.321141066991082</v>
      </c>
      <c r="O554" s="81">
        <v>39.04560952626472</v>
      </c>
      <c r="P554" s="81">
        <v>44.190168371194204</v>
      </c>
      <c r="Q554" s="81">
        <v>2.4200289449206136</v>
      </c>
      <c r="R554" s="81">
        <v>0</v>
      </c>
      <c r="S554" s="81">
        <v>5.1279817039254256</v>
      </c>
      <c r="T554" s="82"/>
      <c r="U554" s="81">
        <v>3944263</v>
      </c>
      <c r="V554" s="81">
        <v>957</v>
      </c>
      <c r="W554" s="81">
        <v>190</v>
      </c>
      <c r="X554" s="81">
        <v>9119</v>
      </c>
      <c r="Y554" s="81">
        <v>14634</v>
      </c>
      <c r="Z554" s="81">
        <v>23345</v>
      </c>
      <c r="AA554" s="81">
        <v>9153</v>
      </c>
      <c r="AB554" s="81">
        <v>35432</v>
      </c>
      <c r="AC554" s="81">
        <v>0</v>
      </c>
      <c r="AD554" s="81">
        <v>5.1279817039254256</v>
      </c>
      <c r="AE554" s="82"/>
      <c r="AF554" s="81">
        <v>26802686.699248958</v>
      </c>
      <c r="AG554" s="81">
        <v>1963219.8490205409</v>
      </c>
      <c r="AH554" s="81">
        <v>1306426.839116093</v>
      </c>
      <c r="AI554" s="81">
        <v>60655580.580827497</v>
      </c>
      <c r="AJ554" s="81">
        <v>73355157.693749696</v>
      </c>
      <c r="AK554" s="81">
        <v>0</v>
      </c>
      <c r="AL554" s="81">
        <v>0</v>
      </c>
      <c r="AM554" s="81">
        <v>4867183.3692398034</v>
      </c>
      <c r="AN554" s="81">
        <v>0</v>
      </c>
      <c r="AO554" s="81">
        <v>0</v>
      </c>
      <c r="AP554" s="82"/>
      <c r="AQ554" s="81">
        <v>1258</v>
      </c>
      <c r="AR554" s="81">
        <v>455</v>
      </c>
      <c r="AS554" s="81">
        <v>0</v>
      </c>
      <c r="AT554" s="81">
        <v>1</v>
      </c>
      <c r="AU554" s="81">
        <v>0</v>
      </c>
      <c r="AV554" s="81">
        <v>0</v>
      </c>
      <c r="AW554" s="81" t="s">
        <v>564</v>
      </c>
      <c r="AX554" s="82"/>
      <c r="AY554" s="81">
        <v>5762.2</v>
      </c>
      <c r="AZ554" s="81">
        <v>18108.099999999999</v>
      </c>
      <c r="BA554" s="81">
        <v>0</v>
      </c>
      <c r="BB554" s="81">
        <v>3.5</v>
      </c>
      <c r="BC554" s="81">
        <v>0</v>
      </c>
      <c r="BD554" s="81">
        <v>0</v>
      </c>
      <c r="BE554" s="81" t="s">
        <v>564</v>
      </c>
      <c r="BF554" s="82"/>
      <c r="BG554" s="81">
        <v>0</v>
      </c>
      <c r="BH554" s="81">
        <v>0</v>
      </c>
      <c r="BI554" s="81">
        <v>17.664999999999999</v>
      </c>
      <c r="BJ554" s="81">
        <v>0</v>
      </c>
      <c r="BK554" s="81">
        <v>3.8610000000000002</v>
      </c>
      <c r="BL554" s="81">
        <v>0</v>
      </c>
      <c r="BM554" s="82"/>
      <c r="BN554" s="81">
        <v>0</v>
      </c>
      <c r="BO554" s="81">
        <v>0</v>
      </c>
      <c r="BP554" s="81">
        <v>3</v>
      </c>
      <c r="BQ554" s="81">
        <v>0</v>
      </c>
      <c r="BR554" s="81">
        <v>1</v>
      </c>
      <c r="BS554" s="81">
        <v>0</v>
      </c>
      <c r="BT554"/>
      <c r="BU554" s="80">
        <v>21.526</v>
      </c>
      <c r="BV554" s="80">
        <v>0</v>
      </c>
      <c r="BW554" s="80">
        <v>0</v>
      </c>
      <c r="BX554" s="80">
        <v>0</v>
      </c>
      <c r="BY554" s="80">
        <v>0</v>
      </c>
      <c r="BZ554" s="80">
        <v>0</v>
      </c>
      <c r="CA554" s="80">
        <v>0</v>
      </c>
      <c r="CB554" s="80">
        <v>0</v>
      </c>
      <c r="CC554" s="80">
        <v>0</v>
      </c>
    </row>
    <row r="555" spans="1:81">
      <c r="A555" s="80" t="s">
        <v>2458</v>
      </c>
      <c r="B555" s="80">
        <v>15</v>
      </c>
      <c r="C555" s="80">
        <v>15</v>
      </c>
      <c r="D555" s="80">
        <v>1</v>
      </c>
      <c r="E555" s="80">
        <v>2018</v>
      </c>
      <c r="F555" s="80" t="s">
        <v>93</v>
      </c>
      <c r="G555" s="80" t="s">
        <v>2443</v>
      </c>
      <c r="H555" s="80" t="s">
        <v>2444</v>
      </c>
      <c r="I555" s="177"/>
      <c r="J555" s="81">
        <v>18.502143488672555</v>
      </c>
      <c r="K555" s="81">
        <v>2.4583318428051526</v>
      </c>
      <c r="L555" s="81">
        <v>5.2607582509727777</v>
      </c>
      <c r="M555" s="81">
        <v>35.659536851875799</v>
      </c>
      <c r="N555" s="81">
        <v>48.15393840873142</v>
      </c>
      <c r="O555" s="81">
        <v>38.357979195658508</v>
      </c>
      <c r="P555" s="81">
        <v>43.348778592240286</v>
      </c>
      <c r="Q555" s="81">
        <v>2.2170171688068439</v>
      </c>
      <c r="R555" s="81">
        <v>0</v>
      </c>
      <c r="S555" s="81">
        <v>5.3420498579264146</v>
      </c>
      <c r="T555" s="82"/>
      <c r="U555" s="81">
        <v>4337061</v>
      </c>
      <c r="V555" s="81">
        <v>957</v>
      </c>
      <c r="W555" s="81">
        <v>190</v>
      </c>
      <c r="X555" s="81">
        <v>9119</v>
      </c>
      <c r="Y555" s="81">
        <v>14606</v>
      </c>
      <c r="Z555" s="81">
        <v>23373</v>
      </c>
      <c r="AA555" s="81">
        <v>9069</v>
      </c>
      <c r="AB555" s="81">
        <v>34980</v>
      </c>
      <c r="AC555" s="81">
        <v>0</v>
      </c>
      <c r="AD555" s="81">
        <v>5.3420498579264146</v>
      </c>
      <c r="AE555" s="82"/>
      <c r="AF555" s="81">
        <v>28305232.413882289</v>
      </c>
      <c r="AG555" s="81">
        <v>1771740.5548632711</v>
      </c>
      <c r="AH555" s="81">
        <v>1220901.2202978269</v>
      </c>
      <c r="AI555" s="81">
        <v>55676796.450818948</v>
      </c>
      <c r="AJ555" s="81">
        <v>69011028.350482225</v>
      </c>
      <c r="AK555" s="81">
        <v>0</v>
      </c>
      <c r="AL555" s="81">
        <v>0</v>
      </c>
      <c r="AM555" s="81">
        <v>4815035.8526934767</v>
      </c>
      <c r="AN555" s="81">
        <v>0</v>
      </c>
      <c r="AO555" s="81">
        <v>0</v>
      </c>
      <c r="AP555" s="82"/>
      <c r="AQ555" s="81">
        <v>1304</v>
      </c>
      <c r="AR555" s="81">
        <v>511</v>
      </c>
      <c r="AS555" s="81">
        <v>0</v>
      </c>
      <c r="AT555" s="81">
        <v>1</v>
      </c>
      <c r="AU555" s="81">
        <v>0</v>
      </c>
      <c r="AV555" s="81">
        <v>0</v>
      </c>
      <c r="AW555" s="81" t="s">
        <v>564</v>
      </c>
      <c r="AX555" s="82"/>
      <c r="AY555" s="81">
        <v>6085.7999999999975</v>
      </c>
      <c r="AZ555" s="81">
        <v>32369.4</v>
      </c>
      <c r="BA555" s="81">
        <v>0</v>
      </c>
      <c r="BB555" s="81">
        <v>4</v>
      </c>
      <c r="BC555" s="81">
        <v>0</v>
      </c>
      <c r="BD555" s="81">
        <v>0</v>
      </c>
      <c r="BE555" s="81" t="s">
        <v>564</v>
      </c>
      <c r="BF555" s="82"/>
      <c r="BG555" s="81">
        <v>0</v>
      </c>
      <c r="BH555" s="81">
        <v>0</v>
      </c>
      <c r="BI555" s="81">
        <v>17.780999999999999</v>
      </c>
      <c r="BJ555" s="81">
        <v>0</v>
      </c>
      <c r="BK555" s="81">
        <v>3.8119999999999998</v>
      </c>
      <c r="BL555" s="81">
        <v>0</v>
      </c>
      <c r="BM555" s="82"/>
      <c r="BN555" s="81">
        <v>0</v>
      </c>
      <c r="BO555" s="81">
        <v>0</v>
      </c>
      <c r="BP555" s="81">
        <v>3</v>
      </c>
      <c r="BQ555" s="81">
        <v>0</v>
      </c>
      <c r="BR555" s="81">
        <v>1</v>
      </c>
      <c r="BS555" s="81">
        <v>0</v>
      </c>
      <c r="BT555"/>
      <c r="BU555" s="80">
        <v>21.593</v>
      </c>
      <c r="BV555" s="80">
        <v>0</v>
      </c>
      <c r="BW555" s="80">
        <v>0</v>
      </c>
      <c r="BX555" s="80">
        <v>0</v>
      </c>
      <c r="BY555" s="80">
        <v>0</v>
      </c>
      <c r="BZ555" s="80">
        <v>0</v>
      </c>
      <c r="CA555" s="80">
        <v>0</v>
      </c>
      <c r="CB555" s="80">
        <v>0</v>
      </c>
      <c r="CC555" s="80">
        <v>0</v>
      </c>
    </row>
    <row r="556" spans="1:81">
      <c r="A556" s="80" t="s">
        <v>2459</v>
      </c>
      <c r="B556" s="80">
        <v>16</v>
      </c>
      <c r="C556" s="80">
        <v>16</v>
      </c>
      <c r="D556" s="80">
        <v>1</v>
      </c>
      <c r="E556" s="80">
        <v>2019</v>
      </c>
      <c r="F556" s="80" t="s">
        <v>73</v>
      </c>
      <c r="G556" s="80" t="s">
        <v>2443</v>
      </c>
      <c r="H556" s="80" t="s">
        <v>2444</v>
      </c>
      <c r="I556" s="177"/>
      <c r="J556" s="81">
        <v>19.061774260340574</v>
      </c>
      <c r="K556" s="81">
        <v>2.2178746356116732</v>
      </c>
      <c r="L556" s="81">
        <v>5.3029190906256627</v>
      </c>
      <c r="M556" s="81">
        <v>34.659762604821594</v>
      </c>
      <c r="N556" s="81">
        <v>42.223917048866134</v>
      </c>
      <c r="O556" s="81">
        <v>37.283458875935935</v>
      </c>
      <c r="P556" s="81">
        <v>42.977357053694512</v>
      </c>
      <c r="Q556" s="81">
        <v>2.1324089445028762</v>
      </c>
      <c r="R556" s="81">
        <v>0</v>
      </c>
      <c r="S556" s="81">
        <v>6.3113065451897334</v>
      </c>
      <c r="T556" s="82"/>
      <c r="U556" s="81">
        <v>4474544</v>
      </c>
      <c r="V556" s="81">
        <v>957</v>
      </c>
      <c r="W556" s="81">
        <v>190</v>
      </c>
      <c r="X556" s="81">
        <v>9119</v>
      </c>
      <c r="Y556" s="81">
        <v>14649</v>
      </c>
      <c r="Z556" s="81">
        <v>23342</v>
      </c>
      <c r="AA556" s="81">
        <v>8924</v>
      </c>
      <c r="AB556" s="81">
        <v>34556</v>
      </c>
      <c r="AC556" s="81">
        <v>0</v>
      </c>
      <c r="AD556" s="81">
        <v>6.3113065451897334</v>
      </c>
      <c r="AE556" s="82"/>
      <c r="AF556" s="81">
        <v>29929589.589475859</v>
      </c>
      <c r="AG556" s="81">
        <v>1656887.0224632481</v>
      </c>
      <c r="AH556" s="81">
        <v>1300462.427463894</v>
      </c>
      <c r="AI556" s="81">
        <v>55754037.348142758</v>
      </c>
      <c r="AJ556" s="81">
        <v>59636404.265474871</v>
      </c>
      <c r="AK556" s="81">
        <v>0</v>
      </c>
      <c r="AL556" s="81">
        <v>0</v>
      </c>
      <c r="AM556" s="81">
        <v>4706267.0625712769</v>
      </c>
      <c r="AN556" s="81">
        <v>0</v>
      </c>
      <c r="AO556" s="81">
        <v>0</v>
      </c>
      <c r="AP556" s="82"/>
      <c r="AQ556" s="81">
        <v>1374</v>
      </c>
      <c r="AR556" s="81">
        <v>601</v>
      </c>
      <c r="AS556" s="81">
        <v>0</v>
      </c>
      <c r="AT556" s="81">
        <v>3</v>
      </c>
      <c r="AU556" s="81">
        <v>0</v>
      </c>
      <c r="AV556" s="81">
        <v>0</v>
      </c>
      <c r="AW556" s="81" t="s">
        <v>564</v>
      </c>
      <c r="AX556" s="82"/>
      <c r="AY556" s="81">
        <v>6450.2000000000007</v>
      </c>
      <c r="AZ556" s="81">
        <v>36409.099999999977</v>
      </c>
      <c r="BA556" s="81">
        <v>0</v>
      </c>
      <c r="BB556" s="81">
        <v>138.5</v>
      </c>
      <c r="BC556" s="81">
        <v>0</v>
      </c>
      <c r="BD556" s="81">
        <v>0</v>
      </c>
      <c r="BE556" s="81" t="s">
        <v>564</v>
      </c>
      <c r="BF556" s="82"/>
      <c r="BG556" s="81">
        <v>0</v>
      </c>
      <c r="BH556" s="81">
        <v>0</v>
      </c>
      <c r="BI556" s="81">
        <v>21.417999999999999</v>
      </c>
      <c r="BJ556" s="81">
        <v>0</v>
      </c>
      <c r="BK556" s="81">
        <v>3.6850000000000001</v>
      </c>
      <c r="BL556" s="81">
        <v>0</v>
      </c>
      <c r="BM556" s="82"/>
      <c r="BN556" s="81">
        <v>0</v>
      </c>
      <c r="BO556" s="81">
        <v>0</v>
      </c>
      <c r="BP556" s="81">
        <v>4</v>
      </c>
      <c r="BQ556" s="81">
        <v>0</v>
      </c>
      <c r="BR556" s="81">
        <v>1</v>
      </c>
      <c r="BS556" s="81">
        <v>0</v>
      </c>
      <c r="BT556"/>
      <c r="BU556" s="80">
        <v>25.103000000000002</v>
      </c>
      <c r="BV556" s="80">
        <v>0</v>
      </c>
      <c r="BW556" s="80">
        <v>0</v>
      </c>
      <c r="BX556" s="80">
        <v>0</v>
      </c>
      <c r="BY556" s="80">
        <v>0</v>
      </c>
      <c r="BZ556" s="80">
        <v>0</v>
      </c>
      <c r="CA556" s="80">
        <v>0</v>
      </c>
      <c r="CB556" s="80">
        <v>0</v>
      </c>
      <c r="CC556" s="80">
        <v>0</v>
      </c>
    </row>
    <row r="557" spans="1:81">
      <c r="A557" s="80" t="s">
        <v>2460</v>
      </c>
      <c r="B557" s="80">
        <v>17</v>
      </c>
      <c r="C557" s="80">
        <v>17</v>
      </c>
      <c r="D557" s="80">
        <v>1</v>
      </c>
      <c r="E557" s="80">
        <v>2020</v>
      </c>
      <c r="F557" s="80" t="s">
        <v>218</v>
      </c>
      <c r="G557" s="80" t="s">
        <v>2443</v>
      </c>
      <c r="H557" s="80" t="s">
        <v>2444</v>
      </c>
      <c r="I557" s="177"/>
      <c r="J557" s="81">
        <v>18.1453127993937</v>
      </c>
      <c r="K557" s="81">
        <v>2.1791244234733487</v>
      </c>
      <c r="L557" s="81">
        <v>5.6903381051510529</v>
      </c>
      <c r="M557" s="81">
        <v>35.997378480270136</v>
      </c>
      <c r="N557" s="81">
        <v>41.69821740802039</v>
      </c>
      <c r="O557" s="81">
        <v>32.613806587660704</v>
      </c>
      <c r="P557" s="81">
        <v>39.596290981491819</v>
      </c>
      <c r="Q557" s="81">
        <v>2.0191348295114699</v>
      </c>
      <c r="R557" s="81">
        <v>0</v>
      </c>
      <c r="S557" s="81">
        <v>4.1984587654050323</v>
      </c>
      <c r="T557" s="82"/>
      <c r="U557" s="81">
        <v>4531135</v>
      </c>
      <c r="V557" s="81">
        <v>814</v>
      </c>
      <c r="W557" s="81">
        <v>226</v>
      </c>
      <c r="X557" s="81">
        <v>9677</v>
      </c>
      <c r="Y557" s="81">
        <v>14705</v>
      </c>
      <c r="Z557" s="81">
        <v>23305</v>
      </c>
      <c r="AA557" s="81">
        <v>8933</v>
      </c>
      <c r="AB557" s="81">
        <v>34244</v>
      </c>
      <c r="AC557" s="81">
        <v>0</v>
      </c>
      <c r="AD557" s="81">
        <v>4.1984587654050323</v>
      </c>
      <c r="AE557" s="82"/>
      <c r="AF557" s="81">
        <v>29326135.537086431</v>
      </c>
      <c r="AG557" s="81">
        <v>1668010.7609463967</v>
      </c>
      <c r="AH557" s="81">
        <v>1478450.1931708332</v>
      </c>
      <c r="AI557" s="81">
        <v>59006559.673151158</v>
      </c>
      <c r="AJ557" s="81">
        <v>60795800.745764665</v>
      </c>
      <c r="AK557" s="81"/>
      <c r="AL557" s="81"/>
      <c r="AM557" s="81">
        <v>4469222.4587752465</v>
      </c>
      <c r="AN557" s="81"/>
      <c r="AO557" s="81"/>
      <c r="AP557" s="82"/>
      <c r="AQ557" s="81">
        <v>1428</v>
      </c>
      <c r="AR557" s="81">
        <v>618</v>
      </c>
      <c r="AS557" s="81">
        <v>0</v>
      </c>
      <c r="AT557" s="81">
        <v>3</v>
      </c>
      <c r="AU557" s="81">
        <v>0</v>
      </c>
      <c r="AV557" s="81">
        <v>0</v>
      </c>
      <c r="AW557" s="81">
        <v>0</v>
      </c>
      <c r="AX557" s="82"/>
      <c r="AY557" s="81">
        <v>6768.6000000000076</v>
      </c>
      <c r="AZ557" s="81">
        <v>37009.399999999987</v>
      </c>
      <c r="BA557" s="81">
        <v>0</v>
      </c>
      <c r="BB557" s="81">
        <v>138.5</v>
      </c>
      <c r="BC557" s="81">
        <v>0</v>
      </c>
      <c r="BD557" s="81">
        <v>0</v>
      </c>
      <c r="BE557" s="81">
        <v>0</v>
      </c>
      <c r="BF557" s="82"/>
      <c r="BG557" s="81">
        <v>0</v>
      </c>
      <c r="BH557" s="81">
        <v>0</v>
      </c>
      <c r="BI557" s="81">
        <v>16.89</v>
      </c>
      <c r="BJ557" s="81">
        <v>0</v>
      </c>
      <c r="BK557" s="81">
        <v>3.653</v>
      </c>
      <c r="BL557" s="81">
        <v>0</v>
      </c>
      <c r="BM557" s="82"/>
      <c r="BN557" s="81">
        <v>0</v>
      </c>
      <c r="BO557" s="81">
        <v>0</v>
      </c>
      <c r="BP557" s="81">
        <v>4</v>
      </c>
      <c r="BQ557" s="81">
        <v>0</v>
      </c>
      <c r="BR557" s="81">
        <v>1</v>
      </c>
      <c r="BS557" s="81">
        <v>0</v>
      </c>
      <c r="BT557"/>
      <c r="BU557" s="80">
        <v>20.542999999999999</v>
      </c>
      <c r="BV557" s="80">
        <v>0</v>
      </c>
      <c r="BW557" s="80">
        <v>0</v>
      </c>
      <c r="BX557" s="80">
        <v>0</v>
      </c>
      <c r="BY557" s="80">
        <v>0</v>
      </c>
      <c r="BZ557" s="80">
        <v>0</v>
      </c>
      <c r="CA557" s="80">
        <v>0</v>
      </c>
      <c r="CB557" s="80">
        <v>0</v>
      </c>
      <c r="CC557" s="80">
        <v>0</v>
      </c>
    </row>
    <row r="558" spans="1:81">
      <c r="A558" s="80" t="s">
        <v>2461</v>
      </c>
      <c r="B558" s="80">
        <v>17</v>
      </c>
      <c r="C558" s="80">
        <v>18</v>
      </c>
      <c r="D558" s="80">
        <v>1</v>
      </c>
      <c r="E558" s="80">
        <v>2021</v>
      </c>
      <c r="F558" s="80" t="s">
        <v>75</v>
      </c>
      <c r="G558" s="174" t="s">
        <v>2443</v>
      </c>
      <c r="H558" s="80" t="s">
        <v>2444</v>
      </c>
      <c r="I558" s="177"/>
      <c r="J558" s="81">
        <v>17.914624934002873</v>
      </c>
      <c r="K558" s="81">
        <v>2.2798491418975244</v>
      </c>
      <c r="L558" s="81">
        <v>5.1626090318298257</v>
      </c>
      <c r="M558" s="81">
        <v>40.120997159086208</v>
      </c>
      <c r="N558" s="81">
        <v>39.588874315990168</v>
      </c>
      <c r="O558" s="81">
        <v>31.659976444672733</v>
      </c>
      <c r="P558" s="81">
        <v>40.412190387641452</v>
      </c>
      <c r="Q558" s="81">
        <v>2.0193784324564303</v>
      </c>
      <c r="R558" s="81">
        <v>0</v>
      </c>
      <c r="S558" s="81">
        <v>5.6820608048009236</v>
      </c>
      <c r="T558" s="82"/>
      <c r="U558" s="81">
        <v>4769213</v>
      </c>
      <c r="V558" s="81">
        <v>814</v>
      </c>
      <c r="W558" s="81">
        <v>226</v>
      </c>
      <c r="X558" s="81">
        <v>9677</v>
      </c>
      <c r="Y558" s="81">
        <v>14740</v>
      </c>
      <c r="Z558" s="81">
        <v>23295</v>
      </c>
      <c r="AA558" s="81">
        <v>8891</v>
      </c>
      <c r="AB558" s="81">
        <v>33842</v>
      </c>
      <c r="AC558" s="81">
        <v>0</v>
      </c>
      <c r="AD558" s="81">
        <v>5.6820608048009236</v>
      </c>
      <c r="AE558" s="82"/>
      <c r="AF558" s="81">
        <v>28821382.137344807</v>
      </c>
      <c r="AG558" s="81">
        <v>1613450.1535463291</v>
      </c>
      <c r="AH558" s="81">
        <v>1297411.6159020083</v>
      </c>
      <c r="AI558" s="81">
        <v>65046891.266121209</v>
      </c>
      <c r="AJ558" s="81">
        <v>53589825.787065402</v>
      </c>
      <c r="AK558" s="81">
        <v>0</v>
      </c>
      <c r="AL558" s="81">
        <v>0</v>
      </c>
      <c r="AM558" s="81">
        <v>4442232.4911916666</v>
      </c>
      <c r="AN558" s="81">
        <v>0</v>
      </c>
      <c r="AO558" s="81">
        <v>0</v>
      </c>
      <c r="AP558" s="82"/>
      <c r="AQ558" s="81">
        <v>1481</v>
      </c>
      <c r="AR558" s="81">
        <v>633</v>
      </c>
      <c r="AS558" s="81">
        <v>0</v>
      </c>
      <c r="AT558" s="81">
        <v>6</v>
      </c>
      <c r="AU558" s="81">
        <v>0</v>
      </c>
      <c r="AV558" s="81">
        <v>0</v>
      </c>
      <c r="AW558" s="81"/>
      <c r="AX558" s="82"/>
      <c r="AY558" s="81">
        <v>7106.9000000000078</v>
      </c>
      <c r="AZ558" s="81">
        <v>37722.699999999983</v>
      </c>
      <c r="BA558" s="81">
        <v>0</v>
      </c>
      <c r="BB558" s="81">
        <v>2078.5</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2462</v>
      </c>
      <c r="B559" s="80">
        <v>17</v>
      </c>
      <c r="C559" s="80">
        <v>19</v>
      </c>
      <c r="D559" s="80">
        <v>1</v>
      </c>
      <c r="E559" s="80">
        <v>2022</v>
      </c>
      <c r="F559" s="80" t="s">
        <v>568</v>
      </c>
      <c r="G559" s="174" t="s">
        <v>2443</v>
      </c>
      <c r="H559" s="80" t="s">
        <v>2444</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1565</v>
      </c>
      <c r="AR559" s="81">
        <v>638</v>
      </c>
      <c r="AS559" s="81">
        <v>0</v>
      </c>
      <c r="AT559" s="81">
        <v>6</v>
      </c>
      <c r="AU559" s="81">
        <v>0</v>
      </c>
      <c r="AV559" s="81">
        <v>0</v>
      </c>
      <c r="AW559" s="81"/>
      <c r="AX559" s="82"/>
      <c r="AY559" s="81">
        <v>7636.0000000000018</v>
      </c>
      <c r="AZ559" s="81">
        <v>37954.799999999988</v>
      </c>
      <c r="BA559" s="81">
        <v>0</v>
      </c>
      <c r="BB559" s="81">
        <v>2078.5</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2511</v>
      </c>
      <c r="B560" s="80">
        <v>511</v>
      </c>
      <c r="C560" s="80">
        <v>1</v>
      </c>
      <c r="D560" s="80">
        <v>31</v>
      </c>
      <c r="E560" s="80">
        <v>1990</v>
      </c>
      <c r="F560" s="80" t="s">
        <v>562</v>
      </c>
      <c r="G560" s="80" t="s">
        <v>2512</v>
      </c>
      <c r="H560" s="80" t="s">
        <v>2513</v>
      </c>
      <c r="I560" s="177"/>
      <c r="J560" s="81">
        <v>10279.413221474162</v>
      </c>
      <c r="K560" s="81">
        <v>561.17155583541751</v>
      </c>
      <c r="L560" s="81">
        <v>265.26819633938027</v>
      </c>
      <c r="M560" s="81">
        <v>4327.6957176838941</v>
      </c>
      <c r="N560" s="81">
        <v>5254.5804580318945</v>
      </c>
      <c r="O560" s="81">
        <v>4613.4841991402682</v>
      </c>
      <c r="P560" s="81">
        <v>3406.7142005851756</v>
      </c>
      <c r="Q560" s="81">
        <v>394.49870895829315</v>
      </c>
      <c r="R560" s="81">
        <v>0</v>
      </c>
      <c r="S560" s="81">
        <v>457.01775999999995</v>
      </c>
      <c r="T560" s="82"/>
      <c r="U560" s="81">
        <v>1699646451</v>
      </c>
      <c r="V560" s="81">
        <v>201554</v>
      </c>
      <c r="W560" s="81">
        <v>2782</v>
      </c>
      <c r="X560" s="81">
        <v>1483123</v>
      </c>
      <c r="Y560" s="81">
        <v>2044234</v>
      </c>
      <c r="Z560" s="81">
        <v>1897580</v>
      </c>
      <c r="AA560" s="81">
        <v>827188</v>
      </c>
      <c r="AB560" s="81">
        <v>6405319</v>
      </c>
      <c r="AC560" s="81">
        <v>0</v>
      </c>
      <c r="AD560" s="81">
        <v>457.01775999999995</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2514</v>
      </c>
      <c r="B561" s="80">
        <v>512</v>
      </c>
      <c r="C561" s="80">
        <v>2</v>
      </c>
      <c r="D561" s="80">
        <v>31</v>
      </c>
      <c r="E561" s="80">
        <v>2005</v>
      </c>
      <c r="F561" s="80" t="s">
        <v>565</v>
      </c>
      <c r="G561" s="80" t="s">
        <v>2512</v>
      </c>
      <c r="H561" s="80" t="s">
        <v>2513</v>
      </c>
      <c r="I561" s="177"/>
      <c r="J561" s="81">
        <v>9109.393136882858</v>
      </c>
      <c r="K561" s="81">
        <v>411.83925456682863</v>
      </c>
      <c r="L561" s="81">
        <v>332.61421922827753</v>
      </c>
      <c r="M561" s="81">
        <v>8315.7043584289822</v>
      </c>
      <c r="N561" s="81">
        <v>8166.8738992244289</v>
      </c>
      <c r="O561" s="81">
        <v>6434.4189480878404</v>
      </c>
      <c r="P561" s="81">
        <v>3605.1142415353352</v>
      </c>
      <c r="Q561" s="81">
        <v>413.57714421379546</v>
      </c>
      <c r="R561" s="81">
        <v>0</v>
      </c>
      <c r="S561" s="81">
        <v>785.97464546012031</v>
      </c>
      <c r="T561" s="82"/>
      <c r="U561" s="81">
        <v>1380209247</v>
      </c>
      <c r="V561" s="81">
        <v>174494</v>
      </c>
      <c r="W561" s="81">
        <v>4447</v>
      </c>
      <c r="X561" s="81">
        <v>1539305</v>
      </c>
      <c r="Y561" s="81">
        <v>2740244</v>
      </c>
      <c r="Z561" s="81">
        <v>3062565</v>
      </c>
      <c r="AA561" s="81">
        <v>716913</v>
      </c>
      <c r="AB561" s="81">
        <v>7019919</v>
      </c>
      <c r="AC561" s="81">
        <v>0</v>
      </c>
      <c r="AD561" s="81">
        <v>785.97464546012031</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2515</v>
      </c>
      <c r="B562" s="80">
        <v>513</v>
      </c>
      <c r="C562" s="80">
        <v>3</v>
      </c>
      <c r="D562" s="80">
        <v>31</v>
      </c>
      <c r="E562" s="80">
        <v>2006</v>
      </c>
      <c r="F562" s="80" t="s">
        <v>566</v>
      </c>
      <c r="G562" s="80" t="s">
        <v>2512</v>
      </c>
      <c r="H562" s="80" t="s">
        <v>2513</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2516</v>
      </c>
      <c r="B563" s="80">
        <v>514</v>
      </c>
      <c r="C563" s="80">
        <v>4</v>
      </c>
      <c r="D563" s="80">
        <v>31</v>
      </c>
      <c r="E563" s="80">
        <v>2007</v>
      </c>
      <c r="F563" s="80" t="s">
        <v>567</v>
      </c>
      <c r="G563" s="80" t="s">
        <v>2512</v>
      </c>
      <c r="H563" s="80" t="s">
        <v>2513</v>
      </c>
      <c r="I563" s="177"/>
      <c r="J563" s="81">
        <v>9622.2035626529705</v>
      </c>
      <c r="K563" s="81">
        <v>403.77023142425065</v>
      </c>
      <c r="L563" s="81">
        <v>360.51042490108716</v>
      </c>
      <c r="M563" s="81">
        <v>7972.0379444733453</v>
      </c>
      <c r="N563" s="81">
        <v>8912.7588109529679</v>
      </c>
      <c r="O563" s="81">
        <v>6264.3929385230049</v>
      </c>
      <c r="P563" s="81">
        <v>3615.055756458647</v>
      </c>
      <c r="Q563" s="81">
        <v>439.62014919719604</v>
      </c>
      <c r="R563" s="81">
        <v>0</v>
      </c>
      <c r="S563" s="81">
        <v>824.96747629565596</v>
      </c>
      <c r="T563" s="82"/>
      <c r="U563" s="81">
        <v>1494755039</v>
      </c>
      <c r="V563" s="81">
        <v>175489</v>
      </c>
      <c r="W563" s="81">
        <v>4584</v>
      </c>
      <c r="X563" s="81">
        <v>1859860</v>
      </c>
      <c r="Y563" s="81">
        <v>2827608</v>
      </c>
      <c r="Z563" s="81">
        <v>3099567</v>
      </c>
      <c r="AA563" s="81">
        <v>707932</v>
      </c>
      <c r="AB563" s="81">
        <v>7067336</v>
      </c>
      <c r="AC563" s="81">
        <v>0</v>
      </c>
      <c r="AD563" s="81">
        <v>824.96747629565596</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2517</v>
      </c>
      <c r="B564" s="80">
        <v>515</v>
      </c>
      <c r="C564" s="80">
        <v>5</v>
      </c>
      <c r="D564" s="80">
        <v>31</v>
      </c>
      <c r="E564" s="80">
        <v>2008</v>
      </c>
      <c r="F564" s="80" t="s">
        <v>84</v>
      </c>
      <c r="G564" s="80" t="s">
        <v>2512</v>
      </c>
      <c r="H564" s="80" t="s">
        <v>2513</v>
      </c>
      <c r="I564" s="177"/>
      <c r="J564" s="81">
        <v>8597.4035584975463</v>
      </c>
      <c r="K564" s="81">
        <v>322.17562721831956</v>
      </c>
      <c r="L564" s="81">
        <v>326.18629610144808</v>
      </c>
      <c r="M564" s="81">
        <v>8410.9071816000396</v>
      </c>
      <c r="N564" s="81">
        <v>9082.7577871222493</v>
      </c>
      <c r="O564" s="81">
        <v>6059.8243204328819</v>
      </c>
      <c r="P564" s="81">
        <v>3529.8248233977092</v>
      </c>
      <c r="Q564" s="81">
        <v>434.28369100305792</v>
      </c>
      <c r="R564" s="81">
        <v>0</v>
      </c>
      <c r="S564" s="81">
        <v>802.69114076781591</v>
      </c>
      <c r="T564" s="82"/>
      <c r="U564" s="81">
        <v>1465767031</v>
      </c>
      <c r="V564" s="81">
        <v>175489</v>
      </c>
      <c r="W564" s="81">
        <v>4584</v>
      </c>
      <c r="X564" s="81">
        <v>1859860</v>
      </c>
      <c r="Y564" s="81">
        <v>2870345</v>
      </c>
      <c r="Z564" s="81">
        <v>3103585</v>
      </c>
      <c r="AA564" s="81">
        <v>692030</v>
      </c>
      <c r="AB564" s="81">
        <v>7096269</v>
      </c>
      <c r="AC564" s="81">
        <v>0</v>
      </c>
      <c r="AD564" s="81">
        <v>802.69114076781602</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2518</v>
      </c>
      <c r="B565" s="80">
        <v>516</v>
      </c>
      <c r="C565" s="80">
        <v>6</v>
      </c>
      <c r="D565" s="80">
        <v>31</v>
      </c>
      <c r="E565" s="80">
        <v>2009</v>
      </c>
      <c r="F565" s="80" t="s">
        <v>85</v>
      </c>
      <c r="G565" s="80" t="s">
        <v>2512</v>
      </c>
      <c r="H565" s="80" t="s">
        <v>2513</v>
      </c>
      <c r="I565" s="177"/>
      <c r="J565" s="81">
        <v>7736.3248958499416</v>
      </c>
      <c r="K565" s="81">
        <v>312.47841787064124</v>
      </c>
      <c r="L565" s="81">
        <v>373.65873002497148</v>
      </c>
      <c r="M565" s="81">
        <v>7936.8769121672804</v>
      </c>
      <c r="N565" s="81">
        <v>8557.9682372620136</v>
      </c>
      <c r="O565" s="81">
        <v>6154.2387504088856</v>
      </c>
      <c r="P565" s="81">
        <v>3384.870554446999</v>
      </c>
      <c r="Q565" s="81">
        <v>415.26310142639608</v>
      </c>
      <c r="R565" s="81">
        <v>0</v>
      </c>
      <c r="S565" s="81">
        <v>756.37651417746747</v>
      </c>
      <c r="T565" s="82"/>
      <c r="U565" s="81">
        <v>1177476133</v>
      </c>
      <c r="V565" s="81">
        <v>198521</v>
      </c>
      <c r="W565" s="81">
        <v>5736</v>
      </c>
      <c r="X565" s="81">
        <v>2070264</v>
      </c>
      <c r="Y565" s="81">
        <v>2910960</v>
      </c>
      <c r="Z565" s="81">
        <v>3111118</v>
      </c>
      <c r="AA565" s="81">
        <v>681272</v>
      </c>
      <c r="AB565" s="81">
        <v>7123084</v>
      </c>
      <c r="AC565" s="81">
        <v>0</v>
      </c>
      <c r="AD565" s="81">
        <v>756.37651417746747</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25.97</v>
      </c>
      <c r="BI565" s="81">
        <v>8089.8940000000039</v>
      </c>
      <c r="BJ565" s="81">
        <v>1.298</v>
      </c>
      <c r="BK565" s="81">
        <v>1664.2940000000001</v>
      </c>
      <c r="BL565" s="81">
        <v>0</v>
      </c>
      <c r="BM565" s="82"/>
      <c r="BN565" s="81">
        <v>0</v>
      </c>
      <c r="BO565" s="81">
        <v>5</v>
      </c>
      <c r="BP565" s="81">
        <v>366</v>
      </c>
      <c r="BQ565" s="81">
        <v>2</v>
      </c>
      <c r="BR565" s="81">
        <v>180</v>
      </c>
      <c r="BS565" s="81">
        <v>0</v>
      </c>
      <c r="BT565"/>
      <c r="BU565" s="80"/>
      <c r="BV565" s="80"/>
      <c r="BW565" s="80"/>
      <c r="BX565" s="80"/>
      <c r="BY565" s="80"/>
      <c r="BZ565" s="80"/>
      <c r="CA565" s="80"/>
      <c r="CB565" s="80"/>
      <c r="CC565" s="80"/>
    </row>
    <row r="566" spans="1:81">
      <c r="A566" s="80" t="s">
        <v>2519</v>
      </c>
      <c r="B566" s="80">
        <v>517</v>
      </c>
      <c r="C566" s="80">
        <v>7</v>
      </c>
      <c r="D566" s="80">
        <v>31</v>
      </c>
      <c r="E566" s="80">
        <v>2010</v>
      </c>
      <c r="F566" s="80" t="s">
        <v>86</v>
      </c>
      <c r="G566" s="80" t="s">
        <v>2512</v>
      </c>
      <c r="H566" s="80" t="s">
        <v>2513</v>
      </c>
      <c r="I566" s="177"/>
      <c r="J566" s="81">
        <v>7822.9821676662941</v>
      </c>
      <c r="K566" s="81">
        <v>327.44133113320197</v>
      </c>
      <c r="L566" s="81">
        <v>417.01012471294246</v>
      </c>
      <c r="M566" s="81">
        <v>8088.016107065484</v>
      </c>
      <c r="N566" s="81">
        <v>9475.8445492624796</v>
      </c>
      <c r="O566" s="81">
        <v>6151.6480626037983</v>
      </c>
      <c r="P566" s="81">
        <v>3444.1229016660682</v>
      </c>
      <c r="Q566" s="81">
        <v>434.46321490794742</v>
      </c>
      <c r="R566" s="81">
        <v>0</v>
      </c>
      <c r="S566" s="81">
        <v>758.31277035871744</v>
      </c>
      <c r="T566" s="82"/>
      <c r="U566" s="81">
        <v>1285315534</v>
      </c>
      <c r="V566" s="81">
        <v>198521</v>
      </c>
      <c r="W566" s="81">
        <v>5736</v>
      </c>
      <c r="X566" s="81">
        <v>2070264</v>
      </c>
      <c r="Y566" s="81">
        <v>2944273</v>
      </c>
      <c r="Z566" s="81">
        <v>3124259</v>
      </c>
      <c r="AA566" s="81">
        <v>675886</v>
      </c>
      <c r="AB566" s="81">
        <v>7140929</v>
      </c>
      <c r="AC566" s="81">
        <v>0</v>
      </c>
      <c r="AD566" s="81">
        <v>758.3127703587171</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25.161000000000001</v>
      </c>
      <c r="BI566" s="81">
        <v>8276.2389999999996</v>
      </c>
      <c r="BJ566" s="81">
        <v>1.98</v>
      </c>
      <c r="BK566" s="81">
        <v>1938.4269999999999</v>
      </c>
      <c r="BL566" s="81">
        <v>0</v>
      </c>
      <c r="BM566" s="82"/>
      <c r="BN566" s="81">
        <v>0</v>
      </c>
      <c r="BO566" s="81">
        <v>5</v>
      </c>
      <c r="BP566" s="81">
        <v>395</v>
      </c>
      <c r="BQ566" s="81">
        <v>2</v>
      </c>
      <c r="BR566" s="81">
        <v>200</v>
      </c>
      <c r="BS566" s="81">
        <v>0</v>
      </c>
      <c r="BT566"/>
      <c r="BU566" s="80">
        <v>6997.3419999999996</v>
      </c>
      <c r="BV566" s="80">
        <v>2771.9569999999999</v>
      </c>
      <c r="BW566" s="80">
        <v>370.34199999999998</v>
      </c>
      <c r="BX566" s="80">
        <v>4.6459999999999999</v>
      </c>
      <c r="BY566" s="80">
        <v>86.405000000000001</v>
      </c>
      <c r="BZ566" s="80">
        <v>3.1</v>
      </c>
      <c r="CA566" s="80">
        <v>8.0150000000000006</v>
      </c>
      <c r="CB566" s="80">
        <v>0</v>
      </c>
      <c r="CC566" s="80">
        <v>0</v>
      </c>
    </row>
    <row r="567" spans="1:81">
      <c r="A567" s="80" t="s">
        <v>2520</v>
      </c>
      <c r="B567" s="80">
        <v>518</v>
      </c>
      <c r="C567" s="80">
        <v>8</v>
      </c>
      <c r="D567" s="80">
        <v>31</v>
      </c>
      <c r="E567" s="80">
        <v>2011</v>
      </c>
      <c r="F567" s="80" t="s">
        <v>87</v>
      </c>
      <c r="G567" s="80" t="s">
        <v>2512</v>
      </c>
      <c r="H567" s="80" t="s">
        <v>2513</v>
      </c>
      <c r="I567" s="177"/>
      <c r="J567" s="81">
        <v>8508.6589356469467</v>
      </c>
      <c r="K567" s="81">
        <v>476.1913419851021</v>
      </c>
      <c r="L567" s="81">
        <v>236.3373267217587</v>
      </c>
      <c r="M567" s="81">
        <v>10262.802048676263</v>
      </c>
      <c r="N567" s="81">
        <v>10247.715655161097</v>
      </c>
      <c r="O567" s="81">
        <v>6072.5712049659314</v>
      </c>
      <c r="P567" s="81">
        <v>3352.6838626628005</v>
      </c>
      <c r="Q567" s="81">
        <v>501.74007914037679</v>
      </c>
      <c r="R567" s="81">
        <v>0</v>
      </c>
      <c r="S567" s="81">
        <v>809.87373245510855</v>
      </c>
      <c r="T567" s="82"/>
      <c r="U567" s="81">
        <v>1214372076</v>
      </c>
      <c r="V567" s="81">
        <v>198521</v>
      </c>
      <c r="W567" s="81">
        <v>5736</v>
      </c>
      <c r="X567" s="81">
        <v>2070264</v>
      </c>
      <c r="Y567" s="81">
        <v>2978999</v>
      </c>
      <c r="Z567" s="81">
        <v>3151100</v>
      </c>
      <c r="AA567" s="81">
        <v>677521</v>
      </c>
      <c r="AB567" s="81">
        <v>7149503</v>
      </c>
      <c r="AC567" s="81">
        <v>0</v>
      </c>
      <c r="AD567" s="81">
        <v>809.87373245510867</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29.793999999999997</v>
      </c>
      <c r="BI567" s="81">
        <v>8241.7350000000006</v>
      </c>
      <c r="BJ567" s="81">
        <v>6.8029999999999999</v>
      </c>
      <c r="BK567" s="81">
        <v>1756.7920000000001</v>
      </c>
      <c r="BL567" s="81">
        <v>0</v>
      </c>
      <c r="BM567" s="82"/>
      <c r="BN567" s="81">
        <v>0</v>
      </c>
      <c r="BO567" s="81">
        <v>6</v>
      </c>
      <c r="BP567" s="81">
        <v>397</v>
      </c>
      <c r="BQ567" s="81">
        <v>2</v>
      </c>
      <c r="BR567" s="81">
        <v>188</v>
      </c>
      <c r="BS567" s="81">
        <v>0</v>
      </c>
      <c r="BT567"/>
      <c r="BU567" s="80">
        <v>6490.3220000000001</v>
      </c>
      <c r="BV567" s="80">
        <v>2857.3620000000001</v>
      </c>
      <c r="BW567" s="80">
        <v>403.73899999999998</v>
      </c>
      <c r="BX567" s="80">
        <v>12.805999999999999</v>
      </c>
      <c r="BY567" s="80">
        <v>248.89099999999999</v>
      </c>
      <c r="BZ567" s="80">
        <v>0</v>
      </c>
      <c r="CA567" s="80">
        <v>4.0789999999999997</v>
      </c>
      <c r="CB567" s="80">
        <v>17.925000000000001</v>
      </c>
      <c r="CC567" s="80">
        <v>0</v>
      </c>
    </row>
    <row r="568" spans="1:81">
      <c r="A568" s="80" t="s">
        <v>2521</v>
      </c>
      <c r="B568" s="80">
        <v>519</v>
      </c>
      <c r="C568" s="80">
        <v>9</v>
      </c>
      <c r="D568" s="80">
        <v>31</v>
      </c>
      <c r="E568" s="80">
        <v>2012</v>
      </c>
      <c r="F568" s="80" t="s">
        <v>88</v>
      </c>
      <c r="G568" s="80" t="s">
        <v>2512</v>
      </c>
      <c r="H568" s="80" t="s">
        <v>2513</v>
      </c>
      <c r="I568" s="177"/>
      <c r="J568" s="81">
        <v>8894.6298561235726</v>
      </c>
      <c r="K568" s="81">
        <v>464.35055190468807</v>
      </c>
      <c r="L568" s="81">
        <v>234.61988431715332</v>
      </c>
      <c r="M568" s="81">
        <v>10609.328249243405</v>
      </c>
      <c r="N568" s="81">
        <v>11072.742165580319</v>
      </c>
      <c r="O568" s="81">
        <v>6084.436292952747</v>
      </c>
      <c r="P568" s="81">
        <v>3367.200799131947</v>
      </c>
      <c r="Q568" s="81">
        <v>554.49181898886411</v>
      </c>
      <c r="R568" s="81">
        <v>0</v>
      </c>
      <c r="S568" s="81">
        <v>825.89242410994768</v>
      </c>
      <c r="T568" s="82"/>
      <c r="U568" s="81">
        <v>1213933814</v>
      </c>
      <c r="V568" s="81">
        <v>198521</v>
      </c>
      <c r="W568" s="81">
        <v>5736</v>
      </c>
      <c r="X568" s="81">
        <v>2070264</v>
      </c>
      <c r="Y568" s="81">
        <v>3057860</v>
      </c>
      <c r="Z568" s="81">
        <v>3182299</v>
      </c>
      <c r="AA568" s="81">
        <v>676605</v>
      </c>
      <c r="AB568" s="81">
        <v>7272304</v>
      </c>
      <c r="AC568" s="81">
        <v>0</v>
      </c>
      <c r="AD568" s="81">
        <v>825.8924241099478</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32.384999999999998</v>
      </c>
      <c r="BI568" s="81">
        <v>8532.5409999999993</v>
      </c>
      <c r="BJ568" s="81">
        <v>5.702</v>
      </c>
      <c r="BK568" s="81">
        <v>2085.2629999999999</v>
      </c>
      <c r="BL568" s="81">
        <v>0</v>
      </c>
      <c r="BM568" s="82"/>
      <c r="BN568" s="81">
        <v>0</v>
      </c>
      <c r="BO568" s="81">
        <v>6</v>
      </c>
      <c r="BP568" s="81">
        <v>417</v>
      </c>
      <c r="BQ568" s="81">
        <v>2</v>
      </c>
      <c r="BR568" s="81">
        <v>205</v>
      </c>
      <c r="BS568" s="81">
        <v>0</v>
      </c>
      <c r="BT568"/>
      <c r="BU568" s="80">
        <v>7240.902</v>
      </c>
      <c r="BV568" s="80">
        <v>2793.1640000000002</v>
      </c>
      <c r="BW568" s="80">
        <v>340.44099999999997</v>
      </c>
      <c r="BX568" s="80">
        <v>28.073</v>
      </c>
      <c r="BY568" s="80">
        <v>242.09899999999999</v>
      </c>
      <c r="BZ568" s="80">
        <v>7.1879999999999997</v>
      </c>
      <c r="CA568" s="80">
        <v>4.024</v>
      </c>
      <c r="CB568" s="80">
        <v>0</v>
      </c>
      <c r="CC568" s="80">
        <v>0</v>
      </c>
    </row>
    <row r="569" spans="1:81">
      <c r="A569" s="80" t="s">
        <v>2522</v>
      </c>
      <c r="B569" s="80">
        <v>520</v>
      </c>
      <c r="C569" s="80">
        <v>10</v>
      </c>
      <c r="D569" s="80">
        <v>31</v>
      </c>
      <c r="E569" s="80">
        <v>2013</v>
      </c>
      <c r="F569" s="80" t="s">
        <v>89</v>
      </c>
      <c r="G569" s="80" t="s">
        <v>2512</v>
      </c>
      <c r="H569" s="80" t="s">
        <v>2513</v>
      </c>
      <c r="I569" s="177"/>
      <c r="J569" s="81">
        <v>9333.5309826931498</v>
      </c>
      <c r="K569" s="81">
        <v>400.29035260823207</v>
      </c>
      <c r="L569" s="81">
        <v>241.96882112683369</v>
      </c>
      <c r="M569" s="81">
        <v>10221.229122944895</v>
      </c>
      <c r="N569" s="81">
        <v>11158.917581400141</v>
      </c>
      <c r="O569" s="81">
        <v>5895.6322088878997</v>
      </c>
      <c r="P569" s="81">
        <v>3394.4195625503498</v>
      </c>
      <c r="Q569" s="81">
        <v>563.83769758835956</v>
      </c>
      <c r="R569" s="81">
        <v>0</v>
      </c>
      <c r="S569" s="81">
        <v>808.38699044716952</v>
      </c>
      <c r="T569" s="82"/>
      <c r="U569" s="81">
        <v>1178770191</v>
      </c>
      <c r="V569" s="81">
        <v>198521</v>
      </c>
      <c r="W569" s="81">
        <v>5736</v>
      </c>
      <c r="X569" s="81">
        <v>2070264</v>
      </c>
      <c r="Y569" s="81">
        <v>3085738</v>
      </c>
      <c r="Z569" s="81">
        <v>3221225</v>
      </c>
      <c r="AA569" s="81">
        <v>679514</v>
      </c>
      <c r="AB569" s="81">
        <v>7288848</v>
      </c>
      <c r="AC569" s="81">
        <v>0</v>
      </c>
      <c r="AD569" s="81">
        <v>808.38699044716941</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36.282000000000004</v>
      </c>
      <c r="BI569" s="81">
        <v>9172.7720000000008</v>
      </c>
      <c r="BJ569" s="81">
        <v>6.141</v>
      </c>
      <c r="BK569" s="81">
        <v>2101.9929999999999</v>
      </c>
      <c r="BL569" s="81">
        <v>0</v>
      </c>
      <c r="BM569" s="82"/>
      <c r="BN569" s="81">
        <v>0</v>
      </c>
      <c r="BO569" s="81">
        <v>6</v>
      </c>
      <c r="BP569" s="81">
        <v>405</v>
      </c>
      <c r="BQ569" s="81">
        <v>2</v>
      </c>
      <c r="BR569" s="81">
        <v>198</v>
      </c>
      <c r="BS569" s="81">
        <v>0</v>
      </c>
      <c r="BT569"/>
      <c r="BU569" s="80">
        <v>7851.3609999999999</v>
      </c>
      <c r="BV569" s="80">
        <v>2868.578</v>
      </c>
      <c r="BW569" s="80">
        <v>346.43700000000001</v>
      </c>
      <c r="BX569" s="80">
        <v>11.532</v>
      </c>
      <c r="BY569" s="80">
        <v>227.91399999999999</v>
      </c>
      <c r="BZ569" s="80">
        <v>7.5430000000000001</v>
      </c>
      <c r="CA569" s="80">
        <v>3.823</v>
      </c>
      <c r="CB569" s="80">
        <v>0</v>
      </c>
      <c r="CC569" s="80">
        <v>0</v>
      </c>
    </row>
    <row r="570" spans="1:81">
      <c r="A570" s="80" t="s">
        <v>2523</v>
      </c>
      <c r="B570" s="80">
        <v>521</v>
      </c>
      <c r="C570" s="80">
        <v>11</v>
      </c>
      <c r="D570" s="80">
        <v>31</v>
      </c>
      <c r="E570" s="80">
        <v>2014</v>
      </c>
      <c r="F570" s="80" t="s">
        <v>90</v>
      </c>
      <c r="G570" s="80" t="s">
        <v>2512</v>
      </c>
      <c r="H570" s="80" t="s">
        <v>2513</v>
      </c>
      <c r="I570" s="177"/>
      <c r="J570" s="81">
        <v>8828.8863434586292</v>
      </c>
      <c r="K570" s="81">
        <v>392.41447888953337</v>
      </c>
      <c r="L570" s="81">
        <v>296.37226663734401</v>
      </c>
      <c r="M570" s="81">
        <v>9491.7936808402301</v>
      </c>
      <c r="N570" s="81">
        <v>9815.6793492754405</v>
      </c>
      <c r="O570" s="81">
        <v>5638.7570592583033</v>
      </c>
      <c r="P570" s="81">
        <v>3435.1724137787987</v>
      </c>
      <c r="Q570" s="81">
        <v>542.16788959548978</v>
      </c>
      <c r="R570" s="81">
        <v>0</v>
      </c>
      <c r="S570" s="81">
        <v>865.23918104452844</v>
      </c>
      <c r="T570" s="82"/>
      <c r="U570" s="81">
        <v>1239080275</v>
      </c>
      <c r="V570" s="81">
        <v>171191</v>
      </c>
      <c r="W570" s="81">
        <v>6601</v>
      </c>
      <c r="X570" s="81">
        <v>2105768</v>
      </c>
      <c r="Y570" s="81">
        <v>3124151</v>
      </c>
      <c r="Z570" s="81">
        <v>3244812</v>
      </c>
      <c r="AA570" s="81">
        <v>684114</v>
      </c>
      <c r="AB570" s="81">
        <v>7304896</v>
      </c>
      <c r="AC570" s="81">
        <v>0</v>
      </c>
      <c r="AD570" s="81">
        <v>865.23918104452855</v>
      </c>
      <c r="AE570" s="82"/>
      <c r="AF570" s="81">
        <v>9818916481.5976086</v>
      </c>
      <c r="AG570" s="81">
        <v>349792891.83353746</v>
      </c>
      <c r="AH570" s="81">
        <v>75310978.757411107</v>
      </c>
      <c r="AI570" s="81">
        <v>13604913787.844406</v>
      </c>
      <c r="AJ570" s="81">
        <v>13899762495.091473</v>
      </c>
      <c r="AK570" s="81">
        <v>0</v>
      </c>
      <c r="AL570" s="81">
        <v>0</v>
      </c>
      <c r="AM570" s="81">
        <v>1002853062.1687572</v>
      </c>
      <c r="AN570" s="81">
        <v>0</v>
      </c>
      <c r="AO570" s="81">
        <v>0</v>
      </c>
      <c r="AP570" s="82"/>
      <c r="AQ570" s="81">
        <v>92355</v>
      </c>
      <c r="AR570" s="81">
        <v>10223</v>
      </c>
      <c r="AS570" s="81">
        <v>0</v>
      </c>
      <c r="AT570" s="81">
        <v>7</v>
      </c>
      <c r="AU570" s="81">
        <v>0</v>
      </c>
      <c r="AV570" s="81">
        <v>9</v>
      </c>
      <c r="AW570" s="81" t="s">
        <v>564</v>
      </c>
      <c r="AX570" s="82"/>
      <c r="AY570" s="81">
        <v>349543.39999999991</v>
      </c>
      <c r="AZ570" s="81">
        <v>390344.99999999988</v>
      </c>
      <c r="BA570" s="81">
        <v>0</v>
      </c>
      <c r="BB570" s="81">
        <v>9071</v>
      </c>
      <c r="BC570" s="81">
        <v>0</v>
      </c>
      <c r="BD570" s="81">
        <v>36151.800000000003</v>
      </c>
      <c r="BE570" s="81" t="s">
        <v>564</v>
      </c>
      <c r="BF570" s="82"/>
      <c r="BG570" s="81">
        <v>0</v>
      </c>
      <c r="BH570" s="81">
        <v>35.305</v>
      </c>
      <c r="BI570" s="81">
        <v>9188.7513999999992</v>
      </c>
      <c r="BJ570" s="81">
        <v>5.8959999999999999</v>
      </c>
      <c r="BK570" s="81">
        <v>2062.0493299999998</v>
      </c>
      <c r="BL570" s="81">
        <v>0</v>
      </c>
      <c r="BM570" s="82"/>
      <c r="BN570" s="81">
        <v>0</v>
      </c>
      <c r="BO570" s="81">
        <v>6</v>
      </c>
      <c r="BP570" s="81">
        <v>414</v>
      </c>
      <c r="BQ570" s="81">
        <v>2</v>
      </c>
      <c r="BR570" s="81">
        <v>203</v>
      </c>
      <c r="BS570" s="81">
        <v>0</v>
      </c>
      <c r="BT570"/>
      <c r="BU570" s="80">
        <v>7893.6264000000001</v>
      </c>
      <c r="BV570" s="80">
        <v>2777.1889999999999</v>
      </c>
      <c r="BW570" s="80">
        <v>383.83300000000003</v>
      </c>
      <c r="BX570" s="80">
        <v>12.200329999999999</v>
      </c>
      <c r="BY570" s="80">
        <v>209.113</v>
      </c>
      <c r="BZ570" s="80">
        <v>8.1319999999999997</v>
      </c>
      <c r="CA570" s="80">
        <v>7.9080000000000004</v>
      </c>
      <c r="CB570" s="80">
        <v>0</v>
      </c>
      <c r="CC570" s="80">
        <v>0</v>
      </c>
    </row>
    <row r="571" spans="1:81">
      <c r="A571" s="80" t="s">
        <v>2524</v>
      </c>
      <c r="B571" s="80">
        <v>522</v>
      </c>
      <c r="C571" s="80">
        <v>12</v>
      </c>
      <c r="D571" s="80">
        <v>31</v>
      </c>
      <c r="E571" s="80">
        <v>2015</v>
      </c>
      <c r="F571" s="80" t="s">
        <v>91</v>
      </c>
      <c r="G571" s="80" t="s">
        <v>2512</v>
      </c>
      <c r="H571" s="80" t="s">
        <v>2513</v>
      </c>
      <c r="I571" s="177"/>
      <c r="J571" s="81">
        <v>8466.6015045576514</v>
      </c>
      <c r="K571" s="81">
        <v>374.80606961467225</v>
      </c>
      <c r="L571" s="81">
        <v>326.76128106374199</v>
      </c>
      <c r="M571" s="81">
        <v>9946.5519996918483</v>
      </c>
      <c r="N571" s="81">
        <v>9857.4570627095563</v>
      </c>
      <c r="O571" s="81">
        <v>5618.1544020741112</v>
      </c>
      <c r="P571" s="81">
        <v>3445.9257890811868</v>
      </c>
      <c r="Q571" s="81">
        <v>532.10084767219291</v>
      </c>
      <c r="R571" s="81">
        <v>0</v>
      </c>
      <c r="S571" s="81">
        <v>836.71769198381423</v>
      </c>
      <c r="T571" s="82"/>
      <c r="U571" s="81">
        <v>1276025225</v>
      </c>
      <c r="V571" s="81">
        <v>171191</v>
      </c>
      <c r="W571" s="81">
        <v>6601</v>
      </c>
      <c r="X571" s="81">
        <v>2105768</v>
      </c>
      <c r="Y571" s="81">
        <v>3167510</v>
      </c>
      <c r="Z571" s="81">
        <v>3264105</v>
      </c>
      <c r="AA571" s="81">
        <v>685716</v>
      </c>
      <c r="AB571" s="81">
        <v>7323413</v>
      </c>
      <c r="AC571" s="81">
        <v>0</v>
      </c>
      <c r="AD571" s="81">
        <v>836.71769198381423</v>
      </c>
      <c r="AE571" s="82"/>
      <c r="AF571" s="81">
        <v>9663174231.6542492</v>
      </c>
      <c r="AG571" s="81">
        <v>309535894.59502417</v>
      </c>
      <c r="AH571" s="81">
        <v>68825261.663216665</v>
      </c>
      <c r="AI571" s="81">
        <v>14890852346.362701</v>
      </c>
      <c r="AJ571" s="81">
        <v>14630941740.19322</v>
      </c>
      <c r="AK571" s="81">
        <v>0</v>
      </c>
      <c r="AL571" s="81">
        <v>0</v>
      </c>
      <c r="AM571" s="81">
        <v>1003643031.0878873</v>
      </c>
      <c r="AN571" s="81">
        <v>0</v>
      </c>
      <c r="AO571" s="81">
        <v>0</v>
      </c>
      <c r="AP571" s="82"/>
      <c r="AQ571" s="81">
        <v>103672</v>
      </c>
      <c r="AR571" s="81">
        <v>14851</v>
      </c>
      <c r="AS571" s="81">
        <v>0</v>
      </c>
      <c r="AT571" s="81">
        <v>8</v>
      </c>
      <c r="AU571" s="81">
        <v>0</v>
      </c>
      <c r="AV571" s="81">
        <v>12</v>
      </c>
      <c r="AW571" s="81" t="s">
        <v>564</v>
      </c>
      <c r="AX571" s="82"/>
      <c r="AY571" s="81">
        <v>399555.20000000013</v>
      </c>
      <c r="AZ571" s="81">
        <v>594815.70000000019</v>
      </c>
      <c r="BA571" s="81">
        <v>0</v>
      </c>
      <c r="BB571" s="81">
        <v>9079.9</v>
      </c>
      <c r="BC571" s="81">
        <v>0</v>
      </c>
      <c r="BD571" s="81">
        <v>44972.5</v>
      </c>
      <c r="BE571" s="81" t="s">
        <v>564</v>
      </c>
      <c r="BF571" s="82"/>
      <c r="BG571" s="81">
        <v>0</v>
      </c>
      <c r="BH571" s="81">
        <v>30.443999999999999</v>
      </c>
      <c r="BI571" s="81">
        <v>8603.9930000000004</v>
      </c>
      <c r="BJ571" s="81">
        <v>3.4689999999999999</v>
      </c>
      <c r="BK571" s="81">
        <v>2382.1280000000002</v>
      </c>
      <c r="BL571" s="81">
        <v>0</v>
      </c>
      <c r="BM571" s="82"/>
      <c r="BN571" s="81">
        <v>0</v>
      </c>
      <c r="BO571" s="81">
        <v>5</v>
      </c>
      <c r="BP571" s="81">
        <v>415</v>
      </c>
      <c r="BQ571" s="81">
        <v>2</v>
      </c>
      <c r="BR571" s="81">
        <v>208</v>
      </c>
      <c r="BS571" s="81">
        <v>0</v>
      </c>
      <c r="BT571"/>
      <c r="BU571" s="80">
        <v>7460.2250000000004</v>
      </c>
      <c r="BV571" s="80">
        <v>2901.319</v>
      </c>
      <c r="BW571" s="80">
        <v>404.66300000000001</v>
      </c>
      <c r="BX571" s="80">
        <v>17.48</v>
      </c>
      <c r="BY571" s="80">
        <v>207.95699999999999</v>
      </c>
      <c r="BZ571" s="80">
        <v>8.5809999999999995</v>
      </c>
      <c r="CA571" s="80">
        <v>10.894</v>
      </c>
      <c r="CB571" s="80">
        <v>8.9149999999999991</v>
      </c>
      <c r="CC571" s="80">
        <v>0</v>
      </c>
    </row>
    <row r="572" spans="1:81">
      <c r="A572" s="80" t="s">
        <v>2525</v>
      </c>
      <c r="B572" s="80">
        <v>523</v>
      </c>
      <c r="C572" s="80">
        <v>13</v>
      </c>
      <c r="D572" s="80">
        <v>31</v>
      </c>
      <c r="E572" s="80">
        <v>2016</v>
      </c>
      <c r="F572" s="80" t="s">
        <v>92</v>
      </c>
      <c r="G572" s="80" t="s">
        <v>2512</v>
      </c>
      <c r="H572" s="80" t="s">
        <v>2513</v>
      </c>
      <c r="I572" s="177"/>
      <c r="J572" s="81">
        <v>8049.2358477603402</v>
      </c>
      <c r="K572" s="81">
        <v>374.35265637987089</v>
      </c>
      <c r="L572" s="81">
        <v>382.85656527210864</v>
      </c>
      <c r="M572" s="81">
        <v>8704.8709923866463</v>
      </c>
      <c r="N572" s="81">
        <v>8792.4884655761944</v>
      </c>
      <c r="O572" s="81">
        <v>5594.3014553104294</v>
      </c>
      <c r="P572" s="81">
        <v>3382.6373517711377</v>
      </c>
      <c r="Q572" s="81">
        <v>518.70798055861644</v>
      </c>
      <c r="R572" s="81">
        <v>0</v>
      </c>
      <c r="S572" s="81">
        <v>826.56527397648574</v>
      </c>
      <c r="T572" s="82"/>
      <c r="U572" s="81">
        <v>1268280117</v>
      </c>
      <c r="V572" s="81">
        <v>171191</v>
      </c>
      <c r="W572" s="81">
        <v>6601</v>
      </c>
      <c r="X572" s="81">
        <v>2105768</v>
      </c>
      <c r="Y572" s="81">
        <v>3212080</v>
      </c>
      <c r="Z572" s="81">
        <v>3290201</v>
      </c>
      <c r="AA572" s="81">
        <v>696199</v>
      </c>
      <c r="AB572" s="81">
        <v>7343807</v>
      </c>
      <c r="AC572" s="81">
        <v>0</v>
      </c>
      <c r="AD572" s="81">
        <v>826.56527397648574</v>
      </c>
      <c r="AE572" s="82"/>
      <c r="AF572" s="81">
        <v>9361280326.0962524</v>
      </c>
      <c r="AG572" s="81">
        <v>297567274.15816861</v>
      </c>
      <c r="AH572" s="81">
        <v>59925569.395235553</v>
      </c>
      <c r="AI572" s="81">
        <v>13908715718.044531</v>
      </c>
      <c r="AJ572" s="81">
        <v>12637659714.836361</v>
      </c>
      <c r="AK572" s="81"/>
      <c r="AL572" s="81"/>
      <c r="AM572" s="81">
        <v>1007219846.769365</v>
      </c>
      <c r="AN572" s="81"/>
      <c r="AO572" s="81"/>
      <c r="AP572" s="82"/>
      <c r="AQ572" s="81">
        <v>113317</v>
      </c>
      <c r="AR572" s="81">
        <v>17750</v>
      </c>
      <c r="AS572" s="81">
        <v>0</v>
      </c>
      <c r="AT572" s="81">
        <v>9</v>
      </c>
      <c r="AU572" s="81">
        <v>0</v>
      </c>
      <c r="AV572" s="81">
        <v>14</v>
      </c>
      <c r="AW572" s="81" t="s">
        <v>564</v>
      </c>
      <c r="AX572" s="82"/>
      <c r="AY572" s="81">
        <v>443188.80000000022</v>
      </c>
      <c r="AZ572" s="81">
        <v>727789.10000000033</v>
      </c>
      <c r="BA572" s="81">
        <v>0</v>
      </c>
      <c r="BB572" s="81">
        <v>9142.9</v>
      </c>
      <c r="BC572" s="81">
        <v>0</v>
      </c>
      <c r="BD572" s="81">
        <v>47184.5</v>
      </c>
      <c r="BE572" s="81" t="s">
        <v>564</v>
      </c>
      <c r="BF572" s="82"/>
      <c r="BG572" s="81">
        <v>0</v>
      </c>
      <c r="BH572" s="81">
        <v>38.39</v>
      </c>
      <c r="BI572" s="81">
        <v>8646.2662999999993</v>
      </c>
      <c r="BJ572" s="81">
        <v>5.2619999999999996</v>
      </c>
      <c r="BK572" s="81">
        <v>1963.35367</v>
      </c>
      <c r="BL572" s="81">
        <v>0</v>
      </c>
      <c r="BM572" s="82"/>
      <c r="BN572" s="81">
        <v>0</v>
      </c>
      <c r="BO572" s="81">
        <v>7</v>
      </c>
      <c r="BP572" s="81">
        <v>427</v>
      </c>
      <c r="BQ572" s="81">
        <v>2</v>
      </c>
      <c r="BR572" s="81">
        <v>218</v>
      </c>
      <c r="BS572" s="81">
        <v>0</v>
      </c>
      <c r="BT572"/>
      <c r="BU572" s="80">
        <v>7481.3653000000004</v>
      </c>
      <c r="BV572" s="80">
        <v>2639.6970000000001</v>
      </c>
      <c r="BW572" s="80">
        <v>441.363</v>
      </c>
      <c r="BX572" s="80">
        <v>7.82667</v>
      </c>
      <c r="BY572" s="80">
        <v>62.37</v>
      </c>
      <c r="BZ572" s="80">
        <v>8.1829999999999998</v>
      </c>
      <c r="CA572" s="80">
        <v>9.3659999999999997</v>
      </c>
      <c r="CB572" s="80">
        <v>3.101</v>
      </c>
      <c r="CC572" s="80">
        <v>0</v>
      </c>
    </row>
    <row r="573" spans="1:81">
      <c r="A573" s="80" t="s">
        <v>2526</v>
      </c>
      <c r="B573" s="80">
        <v>524</v>
      </c>
      <c r="C573" s="80">
        <v>14</v>
      </c>
      <c r="D573" s="80">
        <v>31</v>
      </c>
      <c r="E573" s="80">
        <v>2017</v>
      </c>
      <c r="F573" s="80" t="s">
        <v>71</v>
      </c>
      <c r="G573" s="80" t="s">
        <v>2512</v>
      </c>
      <c r="H573" s="80" t="s">
        <v>2513</v>
      </c>
      <c r="I573" s="177"/>
      <c r="J573" s="81">
        <v>7886.625366154517</v>
      </c>
      <c r="K573" s="81">
        <v>389.94703996302491</v>
      </c>
      <c r="L573" s="81">
        <v>334.94722912347436</v>
      </c>
      <c r="M573" s="81">
        <v>8396.2300483089221</v>
      </c>
      <c r="N573" s="81">
        <v>9655.0671382491691</v>
      </c>
      <c r="O573" s="81">
        <v>5535.8512278922817</v>
      </c>
      <c r="P573" s="81">
        <v>3380.3813163398922</v>
      </c>
      <c r="Q573" s="81">
        <v>502.89850253355354</v>
      </c>
      <c r="R573" s="81">
        <v>0</v>
      </c>
      <c r="S573" s="81">
        <v>811.34817308889035</v>
      </c>
      <c r="T573" s="82"/>
      <c r="U573" s="81">
        <v>1350745607</v>
      </c>
      <c r="V573" s="81">
        <v>171191</v>
      </c>
      <c r="W573" s="81">
        <v>6601</v>
      </c>
      <c r="X573" s="81">
        <v>2105768</v>
      </c>
      <c r="Y573" s="81">
        <v>3259736</v>
      </c>
      <c r="Z573" s="81">
        <v>3309833</v>
      </c>
      <c r="AA573" s="81">
        <v>700170</v>
      </c>
      <c r="AB573" s="81">
        <v>7363011</v>
      </c>
      <c r="AC573" s="81">
        <v>0</v>
      </c>
      <c r="AD573" s="81">
        <v>811.34817308889035</v>
      </c>
      <c r="AE573" s="82"/>
      <c r="AF573" s="81">
        <v>9396529194.4773254</v>
      </c>
      <c r="AG573" s="81">
        <v>308758402.3994953</v>
      </c>
      <c r="AH573" s="81">
        <v>71625435.317930818</v>
      </c>
      <c r="AI573" s="81">
        <v>13941198651.73349</v>
      </c>
      <c r="AJ573" s="81">
        <v>14173977027.853331</v>
      </c>
      <c r="AK573" s="81"/>
      <c r="AL573" s="81"/>
      <c r="AM573" s="81">
        <v>1011433864.4933881</v>
      </c>
      <c r="AN573" s="81"/>
      <c r="AO573" s="81"/>
      <c r="AP573" s="82"/>
      <c r="AQ573" s="81">
        <v>121320</v>
      </c>
      <c r="AR573" s="81">
        <v>19679</v>
      </c>
      <c r="AS573" s="81">
        <v>0</v>
      </c>
      <c r="AT573" s="81">
        <v>10</v>
      </c>
      <c r="AU573" s="81">
        <v>0</v>
      </c>
      <c r="AV573" s="81">
        <v>16</v>
      </c>
      <c r="AW573" s="81" t="s">
        <v>564</v>
      </c>
      <c r="AX573" s="82"/>
      <c r="AY573" s="81">
        <v>480154.00000000012</v>
      </c>
      <c r="AZ573" s="81">
        <v>821409.9</v>
      </c>
      <c r="BA573" s="81">
        <v>0</v>
      </c>
      <c r="BB573" s="81">
        <v>17042.900000000001</v>
      </c>
      <c r="BC573" s="81">
        <v>0</v>
      </c>
      <c r="BD573" s="81">
        <v>48022.453999999998</v>
      </c>
      <c r="BE573" s="81" t="s">
        <v>564</v>
      </c>
      <c r="BF573" s="82"/>
      <c r="BG573" s="81">
        <v>0</v>
      </c>
      <c r="BH573" s="81">
        <v>32.906999999999996</v>
      </c>
      <c r="BI573" s="81">
        <v>8639.0730000000003</v>
      </c>
      <c r="BJ573" s="81">
        <v>5.67</v>
      </c>
      <c r="BK573" s="81">
        <v>2158.6210000000001</v>
      </c>
      <c r="BL573" s="81">
        <v>0</v>
      </c>
      <c r="BM573" s="82"/>
      <c r="BN573" s="81">
        <v>0</v>
      </c>
      <c r="BO573" s="81">
        <v>6</v>
      </c>
      <c r="BP573" s="81">
        <v>421</v>
      </c>
      <c r="BQ573" s="81">
        <v>2</v>
      </c>
      <c r="BR573" s="81">
        <v>213</v>
      </c>
      <c r="BS573" s="81">
        <v>0</v>
      </c>
      <c r="BT573"/>
      <c r="BU573" s="80">
        <v>7351.6009999999997</v>
      </c>
      <c r="BV573" s="80">
        <v>2787.06</v>
      </c>
      <c r="BW573" s="80">
        <v>466.82400000000001</v>
      </c>
      <c r="BX573" s="80">
        <v>23.768000000000001</v>
      </c>
      <c r="BY573" s="80">
        <v>188.01900000000001</v>
      </c>
      <c r="BZ573" s="80">
        <v>7.093</v>
      </c>
      <c r="CA573" s="80">
        <v>10.561</v>
      </c>
      <c r="CB573" s="80">
        <v>1.345</v>
      </c>
      <c r="CC573" s="80">
        <v>0</v>
      </c>
    </row>
    <row r="574" spans="1:81">
      <c r="A574" s="80" t="s">
        <v>2527</v>
      </c>
      <c r="B574" s="80">
        <v>525</v>
      </c>
      <c r="C574" s="80">
        <v>15</v>
      </c>
      <c r="D574" s="80">
        <v>31</v>
      </c>
      <c r="E574" s="80">
        <v>2018</v>
      </c>
      <c r="F574" s="80" t="s">
        <v>93</v>
      </c>
      <c r="G574" s="80" t="s">
        <v>2512</v>
      </c>
      <c r="H574" s="80" t="s">
        <v>2513</v>
      </c>
      <c r="I574" s="177"/>
      <c r="J574" s="81">
        <v>7763.441628295649</v>
      </c>
      <c r="K574" s="81">
        <v>366.64924087254502</v>
      </c>
      <c r="L574" s="81">
        <v>313.78426779746087</v>
      </c>
      <c r="M574" s="81">
        <v>8301.1319076235723</v>
      </c>
      <c r="N574" s="81">
        <v>9227.0180914774119</v>
      </c>
      <c r="O574" s="81">
        <v>5453.2613264710262</v>
      </c>
      <c r="P574" s="81">
        <v>3373.1745231118271</v>
      </c>
      <c r="Q574" s="81">
        <v>467.56930117875089</v>
      </c>
      <c r="R574" s="81">
        <v>0</v>
      </c>
      <c r="S574" s="81">
        <v>826.53218260538245</v>
      </c>
      <c r="T574" s="82"/>
      <c r="U574" s="81">
        <v>1414700789</v>
      </c>
      <c r="V574" s="81">
        <v>171191</v>
      </c>
      <c r="W574" s="81">
        <v>6601</v>
      </c>
      <c r="X574" s="81">
        <v>2105768</v>
      </c>
      <c r="Y574" s="81">
        <v>3306139</v>
      </c>
      <c r="Z574" s="81">
        <v>3322883</v>
      </c>
      <c r="AA574" s="81">
        <v>705702</v>
      </c>
      <c r="AB574" s="81">
        <v>7377288</v>
      </c>
      <c r="AC574" s="81">
        <v>0</v>
      </c>
      <c r="AD574" s="81">
        <v>826.53218260538245</v>
      </c>
      <c r="AE574" s="82"/>
      <c r="AF574" s="81">
        <v>9416723717.5543728</v>
      </c>
      <c r="AG574" s="81">
        <v>278827247.37384188</v>
      </c>
      <c r="AH574" s="81">
        <v>68361198.215957776</v>
      </c>
      <c r="AI574" s="81">
        <v>13585375845.9965</v>
      </c>
      <c r="AJ574" s="81">
        <v>14227155505.593969</v>
      </c>
      <c r="AK574" s="81"/>
      <c r="AL574" s="81"/>
      <c r="AM574" s="81">
        <v>1015491887.239718</v>
      </c>
      <c r="AN574" s="81"/>
      <c r="AO574" s="81"/>
      <c r="AP574" s="82"/>
      <c r="AQ574" s="81">
        <v>130245</v>
      </c>
      <c r="AR574" s="81">
        <v>21688</v>
      </c>
      <c r="AS574" s="81">
        <v>0</v>
      </c>
      <c r="AT574" s="81">
        <v>10</v>
      </c>
      <c r="AU574" s="81">
        <v>0</v>
      </c>
      <c r="AV574" s="81">
        <v>18</v>
      </c>
      <c r="AW574" s="81" t="s">
        <v>564</v>
      </c>
      <c r="AX574" s="82"/>
      <c r="AY574" s="81">
        <v>521571.62000000011</v>
      </c>
      <c r="AZ574" s="81">
        <v>910727.49999999988</v>
      </c>
      <c r="BA574" s="81">
        <v>0</v>
      </c>
      <c r="BB574" s="81">
        <v>17043</v>
      </c>
      <c r="BC574" s="81">
        <v>0</v>
      </c>
      <c r="BD574" s="81">
        <v>49215.883999999998</v>
      </c>
      <c r="BE574" s="81" t="s">
        <v>564</v>
      </c>
      <c r="BF574" s="82"/>
      <c r="BG574" s="81">
        <v>0</v>
      </c>
      <c r="BH574" s="81">
        <v>33.371000000000002</v>
      </c>
      <c r="BI574" s="81">
        <v>8513.6010000000006</v>
      </c>
      <c r="BJ574" s="81">
        <v>6.7939999999999996</v>
      </c>
      <c r="BK574" s="81">
        <v>2161.201</v>
      </c>
      <c r="BL574" s="81">
        <v>0</v>
      </c>
      <c r="BM574" s="82"/>
      <c r="BN574" s="81">
        <v>0</v>
      </c>
      <c r="BO574" s="81">
        <v>6</v>
      </c>
      <c r="BP574" s="81">
        <v>414</v>
      </c>
      <c r="BQ574" s="81">
        <v>2</v>
      </c>
      <c r="BR574" s="81">
        <v>209</v>
      </c>
      <c r="BS574" s="81">
        <v>0</v>
      </c>
      <c r="BT574"/>
      <c r="BU574" s="80">
        <v>7187.2690000000002</v>
      </c>
      <c r="BV574" s="80">
        <v>2939.3429999999998</v>
      </c>
      <c r="BW574" s="80">
        <v>490.69</v>
      </c>
      <c r="BX574" s="80">
        <v>8.7200000000000006</v>
      </c>
      <c r="BY574" s="80">
        <v>66.222999999999999</v>
      </c>
      <c r="BZ574" s="80">
        <v>10.756</v>
      </c>
      <c r="CA574" s="80">
        <v>9.7319999999999993</v>
      </c>
      <c r="CB574" s="80">
        <v>2.234</v>
      </c>
      <c r="CC574" s="80">
        <v>0</v>
      </c>
    </row>
    <row r="575" spans="1:81">
      <c r="A575" s="80" t="s">
        <v>2528</v>
      </c>
      <c r="B575" s="80">
        <v>526</v>
      </c>
      <c r="C575" s="80">
        <v>16</v>
      </c>
      <c r="D575" s="80">
        <v>31</v>
      </c>
      <c r="E575" s="80">
        <v>2019</v>
      </c>
      <c r="F575" s="80" t="s">
        <v>73</v>
      </c>
      <c r="G575" s="80" t="s">
        <v>2512</v>
      </c>
      <c r="H575" s="80" t="s">
        <v>2513</v>
      </c>
      <c r="I575" s="177"/>
      <c r="J575" s="81">
        <v>7224.1333506739102</v>
      </c>
      <c r="K575" s="81">
        <v>323.69126111885458</v>
      </c>
      <c r="L575" s="81">
        <v>316.42572223125785</v>
      </c>
      <c r="M575" s="81">
        <v>7859.951805990092</v>
      </c>
      <c r="N575" s="81">
        <v>8137.404826363344</v>
      </c>
      <c r="O575" s="81">
        <v>5316.346185943301</v>
      </c>
      <c r="P575" s="81">
        <v>3378.1483681516333</v>
      </c>
      <c r="Q575" s="81">
        <v>456.03128978930607</v>
      </c>
      <c r="R575" s="81">
        <v>0</v>
      </c>
      <c r="S575" s="81">
        <v>831.16266433897624</v>
      </c>
      <c r="T575" s="82"/>
      <c r="U575" s="81">
        <v>1375816504</v>
      </c>
      <c r="V575" s="81">
        <v>171191</v>
      </c>
      <c r="W575" s="81">
        <v>6601</v>
      </c>
      <c r="X575" s="81">
        <v>2105768</v>
      </c>
      <c r="Y575" s="81">
        <v>3353979</v>
      </c>
      <c r="Z575" s="81">
        <v>3328397</v>
      </c>
      <c r="AA575" s="81">
        <v>701453</v>
      </c>
      <c r="AB575" s="81">
        <v>7390054</v>
      </c>
      <c r="AC575" s="81">
        <v>0</v>
      </c>
      <c r="AD575" s="81">
        <v>831.1626643389759</v>
      </c>
      <c r="AE575" s="82"/>
      <c r="AF575" s="81">
        <v>8957713375.9526157</v>
      </c>
      <c r="AG575" s="81">
        <v>260377546.85337961</v>
      </c>
      <c r="AH575" s="81">
        <v>72484177.423401102</v>
      </c>
      <c r="AI575" s="81">
        <v>13399873456.093691</v>
      </c>
      <c r="AJ575" s="81">
        <v>12604298047.289471</v>
      </c>
      <c r="AK575" s="81">
        <v>0</v>
      </c>
      <c r="AL575" s="81">
        <v>0</v>
      </c>
      <c r="AM575" s="81">
        <v>1006469722.5032736</v>
      </c>
      <c r="AN575" s="81">
        <v>0</v>
      </c>
      <c r="AO575" s="81">
        <v>0</v>
      </c>
      <c r="AP575" s="82"/>
      <c r="AQ575" s="81">
        <v>139146</v>
      </c>
      <c r="AR575" s="81">
        <v>23183</v>
      </c>
      <c r="AS575" s="81">
        <v>0</v>
      </c>
      <c r="AT575" s="81">
        <v>10</v>
      </c>
      <c r="AU575" s="81">
        <v>0</v>
      </c>
      <c r="AV575" s="81">
        <v>19</v>
      </c>
      <c r="AW575" s="81" t="s">
        <v>564</v>
      </c>
      <c r="AX575" s="82"/>
      <c r="AY575" s="81">
        <v>562705.7699999999</v>
      </c>
      <c r="AZ575" s="81">
        <v>988562.90000000026</v>
      </c>
      <c r="BA575" s="81">
        <v>0</v>
      </c>
      <c r="BB575" s="81">
        <v>17042.900000000001</v>
      </c>
      <c r="BC575" s="81">
        <v>0</v>
      </c>
      <c r="BD575" s="81">
        <v>49615.983999999997</v>
      </c>
      <c r="BE575" s="81" t="s">
        <v>564</v>
      </c>
      <c r="BF575" s="82"/>
      <c r="BG575" s="81">
        <v>0</v>
      </c>
      <c r="BH575" s="81">
        <v>31.198999999999998</v>
      </c>
      <c r="BI575" s="81">
        <v>8039.9809999999998</v>
      </c>
      <c r="BJ575" s="81">
        <v>15.664</v>
      </c>
      <c r="BK575" s="81">
        <v>2251.3229999999999</v>
      </c>
      <c r="BL575" s="81">
        <v>0</v>
      </c>
      <c r="BM575" s="82"/>
      <c r="BN575" s="81">
        <v>0</v>
      </c>
      <c r="BO575" s="81">
        <v>6</v>
      </c>
      <c r="BP575" s="81">
        <v>416</v>
      </c>
      <c r="BQ575" s="81">
        <v>4</v>
      </c>
      <c r="BR575" s="81">
        <v>212</v>
      </c>
      <c r="BS575" s="81">
        <v>0</v>
      </c>
      <c r="BT575"/>
      <c r="BU575" s="80">
        <v>6961.4189999999999</v>
      </c>
      <c r="BV575" s="80">
        <v>2728.8029999999999</v>
      </c>
      <c r="BW575" s="80">
        <v>411.99700000000001</v>
      </c>
      <c r="BX575" s="80">
        <v>19.087</v>
      </c>
      <c r="BY575" s="80">
        <v>193.36500000000001</v>
      </c>
      <c r="BZ575" s="80">
        <v>10.747999999999999</v>
      </c>
      <c r="CA575" s="80">
        <v>9.6359999999999992</v>
      </c>
      <c r="CB575" s="80">
        <v>3.1120000000000001</v>
      </c>
      <c r="CC575" s="80">
        <v>0</v>
      </c>
    </row>
    <row r="576" spans="1:81">
      <c r="A576" s="80" t="s">
        <v>2529</v>
      </c>
      <c r="B576" s="80">
        <v>527</v>
      </c>
      <c r="C576" s="80">
        <v>17</v>
      </c>
      <c r="D576" s="80">
        <v>31</v>
      </c>
      <c r="E576" s="80">
        <v>2020</v>
      </c>
      <c r="F576" s="80" t="s">
        <v>218</v>
      </c>
      <c r="G576" s="80" t="s">
        <v>2512</v>
      </c>
      <c r="H576" s="80" t="s">
        <v>2513</v>
      </c>
      <c r="I576" s="177"/>
      <c r="J576" s="81">
        <v>7184.7711934055123</v>
      </c>
      <c r="K576" s="81">
        <v>347.43976775026857</v>
      </c>
      <c r="L576" s="81">
        <v>353.47429022806983</v>
      </c>
      <c r="M576" s="81">
        <v>7307.7556088670135</v>
      </c>
      <c r="N576" s="81">
        <v>8585.1731380589135</v>
      </c>
      <c r="O576" s="81">
        <v>4675.9452184951642</v>
      </c>
      <c r="P576" s="81">
        <v>3172.0516454120866</v>
      </c>
      <c r="Q576" s="81">
        <v>435.96478332112355</v>
      </c>
      <c r="R576" s="81">
        <v>0</v>
      </c>
      <c r="S576" s="81">
        <v>828.55727888091781</v>
      </c>
      <c r="T576" s="82"/>
      <c r="U576" s="81">
        <v>1286295721</v>
      </c>
      <c r="V576" s="81">
        <v>167767</v>
      </c>
      <c r="W576" s="81">
        <v>7515</v>
      </c>
      <c r="X576" s="81">
        <v>2160841</v>
      </c>
      <c r="Y576" s="81">
        <v>3397969</v>
      </c>
      <c r="Z576" s="81">
        <v>3341312</v>
      </c>
      <c r="AA576" s="81">
        <v>715621</v>
      </c>
      <c r="AB576" s="81">
        <v>7393849</v>
      </c>
      <c r="AC576" s="81">
        <v>0</v>
      </c>
      <c r="AD576" s="81">
        <v>828.55727888091781</v>
      </c>
      <c r="AE576" s="82"/>
      <c r="AF576" s="81">
        <v>9014958116.235569</v>
      </c>
      <c r="AG576" s="81">
        <v>264985745.18634307</v>
      </c>
      <c r="AH576" s="81">
        <v>83359297.701149255</v>
      </c>
      <c r="AI576" s="81">
        <v>12477140241.492159</v>
      </c>
      <c r="AJ576" s="81">
        <v>13781831218.513969</v>
      </c>
      <c r="AK576" s="81">
        <v>0</v>
      </c>
      <c r="AL576" s="81">
        <v>0</v>
      </c>
      <c r="AM576" s="81">
        <v>964979441.87574148</v>
      </c>
      <c r="AN576" s="81">
        <v>0</v>
      </c>
      <c r="AO576" s="81">
        <v>0</v>
      </c>
      <c r="AP576" s="82"/>
      <c r="AQ576" s="81">
        <v>147553</v>
      </c>
      <c r="AR576" s="81">
        <v>23994</v>
      </c>
      <c r="AS576" s="81">
        <v>0</v>
      </c>
      <c r="AT576" s="81">
        <v>11</v>
      </c>
      <c r="AU576" s="81">
        <v>0</v>
      </c>
      <c r="AV576" s="81">
        <v>22</v>
      </c>
      <c r="AW576" s="81">
        <v>0</v>
      </c>
      <c r="AX576" s="82"/>
      <c r="AY576" s="81">
        <v>603921.97000000032</v>
      </c>
      <c r="AZ576" s="81">
        <v>1072794.8</v>
      </c>
      <c r="BA576" s="81">
        <v>0</v>
      </c>
      <c r="BB576" s="81">
        <v>28943.7</v>
      </c>
      <c r="BC576" s="81">
        <v>0</v>
      </c>
      <c r="BD576" s="81">
        <v>51779.883999999998</v>
      </c>
      <c r="BE576" s="81">
        <v>0</v>
      </c>
      <c r="BF576" s="82"/>
      <c r="BG576" s="81">
        <v>0</v>
      </c>
      <c r="BH576" s="81">
        <v>30.672000000000001</v>
      </c>
      <c r="BI576" s="81">
        <v>7807.9780000000001</v>
      </c>
      <c r="BJ576" s="81">
        <v>4.431</v>
      </c>
      <c r="BK576" s="81">
        <v>2081.4859999999999</v>
      </c>
      <c r="BL576" s="81">
        <v>0</v>
      </c>
      <c r="BM576" s="82"/>
      <c r="BN576" s="81">
        <v>0</v>
      </c>
      <c r="BO576" s="81">
        <v>6</v>
      </c>
      <c r="BP576" s="81">
        <v>415</v>
      </c>
      <c r="BQ576" s="81">
        <v>2</v>
      </c>
      <c r="BR576" s="81">
        <v>199</v>
      </c>
      <c r="BS576" s="81">
        <v>0</v>
      </c>
      <c r="BT576"/>
      <c r="BU576" s="80">
        <v>6394.5659999999998</v>
      </c>
      <c r="BV576" s="80">
        <v>2838.7020000000002</v>
      </c>
      <c r="BW576" s="80">
        <v>465.43700000000001</v>
      </c>
      <c r="BX576" s="80">
        <v>19.37</v>
      </c>
      <c r="BY576" s="80">
        <v>190.12700000000001</v>
      </c>
      <c r="BZ576" s="80">
        <v>5.3310000000000004</v>
      </c>
      <c r="CA576" s="80">
        <v>7.181</v>
      </c>
      <c r="CB576" s="80">
        <v>3.8530000000000002</v>
      </c>
      <c r="CC576" s="80">
        <v>0</v>
      </c>
    </row>
    <row r="577" spans="1:81">
      <c r="A577" s="80" t="s">
        <v>2530</v>
      </c>
      <c r="B577" s="80">
        <v>527</v>
      </c>
      <c r="C577" s="80">
        <v>18</v>
      </c>
      <c r="D577" s="80">
        <v>31</v>
      </c>
      <c r="E577" s="80">
        <v>2021</v>
      </c>
      <c r="F577" s="80" t="s">
        <v>75</v>
      </c>
      <c r="G577" s="174" t="s">
        <v>2512</v>
      </c>
      <c r="H577" s="80" t="s">
        <v>2513</v>
      </c>
      <c r="I577" s="177"/>
      <c r="J577" s="81">
        <v>6891.7654063844375</v>
      </c>
      <c r="K577" s="81">
        <v>386.85369224443588</v>
      </c>
      <c r="L577" s="81">
        <v>324.99810411232306</v>
      </c>
      <c r="M577" s="81">
        <v>8239.2573980993948</v>
      </c>
      <c r="N577" s="81">
        <v>8103.9352385165703</v>
      </c>
      <c r="O577" s="81">
        <v>4555.8305172651981</v>
      </c>
      <c r="P577" s="81">
        <v>3274.2464815702842</v>
      </c>
      <c r="Q577" s="81">
        <v>440.71928835770524</v>
      </c>
      <c r="R577" s="81">
        <v>0</v>
      </c>
      <c r="S577" s="81">
        <v>826.38992055120491</v>
      </c>
      <c r="T577" s="82"/>
      <c r="U577" s="81">
        <v>1425400238</v>
      </c>
      <c r="V577" s="81">
        <v>167767</v>
      </c>
      <c r="W577" s="81">
        <v>7515</v>
      </c>
      <c r="X577" s="81">
        <v>2160841</v>
      </c>
      <c r="Y577" s="81">
        <v>3431677</v>
      </c>
      <c r="Z577" s="81">
        <v>3352121</v>
      </c>
      <c r="AA577" s="81">
        <v>720360</v>
      </c>
      <c r="AB577" s="81">
        <v>7385848</v>
      </c>
      <c r="AC577" s="81">
        <v>0</v>
      </c>
      <c r="AD577" s="81">
        <v>826.38992055120491</v>
      </c>
      <c r="AE577" s="82"/>
      <c r="AF577" s="81">
        <v>8709681912.3650455</v>
      </c>
      <c r="AG577" s="81">
        <v>298271024.82011271</v>
      </c>
      <c r="AH577" s="81">
        <v>73403937.225480705</v>
      </c>
      <c r="AI577" s="81">
        <v>13899692691.38357</v>
      </c>
      <c r="AJ577" s="81">
        <v>12121897153.55887</v>
      </c>
      <c r="AK577" s="81">
        <v>0</v>
      </c>
      <c r="AL577" s="81">
        <v>0</v>
      </c>
      <c r="AM577" s="81">
        <v>969495123.23748553</v>
      </c>
      <c r="AN577" s="81">
        <v>0</v>
      </c>
      <c r="AO577" s="81">
        <v>0</v>
      </c>
      <c r="AP577" s="82"/>
      <c r="AQ577" s="81">
        <v>170332</v>
      </c>
      <c r="AR577" s="81">
        <v>24524</v>
      </c>
      <c r="AS577" s="81">
        <v>0</v>
      </c>
      <c r="AT577" s="81">
        <v>12</v>
      </c>
      <c r="AU577" s="81">
        <v>0</v>
      </c>
      <c r="AV577" s="81">
        <v>26</v>
      </c>
      <c r="AW577" s="81"/>
      <c r="AX577" s="82"/>
      <c r="AY577" s="81">
        <v>700002.37000009092</v>
      </c>
      <c r="AZ577" s="81">
        <v>1161891.5999999901</v>
      </c>
      <c r="BA577" s="81">
        <v>0</v>
      </c>
      <c r="BB577" s="81">
        <v>28993.599999999999</v>
      </c>
      <c r="BC577" s="81">
        <v>0</v>
      </c>
      <c r="BD577" s="81">
        <v>56240.883999999998</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2531</v>
      </c>
      <c r="B578" s="80">
        <v>527</v>
      </c>
      <c r="C578" s="80">
        <v>19</v>
      </c>
      <c r="D578" s="80">
        <v>31</v>
      </c>
      <c r="E578" s="80">
        <v>2022</v>
      </c>
      <c r="F578" s="80" t="s">
        <v>568</v>
      </c>
      <c r="G578" s="174" t="s">
        <v>2512</v>
      </c>
      <c r="H578" s="80" t="s">
        <v>2513</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182378</v>
      </c>
      <c r="AR578" s="81">
        <v>24842</v>
      </c>
      <c r="AS578" s="81">
        <v>0</v>
      </c>
      <c r="AT578" s="81">
        <v>12</v>
      </c>
      <c r="AU578" s="81">
        <v>0</v>
      </c>
      <c r="AV578" s="81">
        <v>27</v>
      </c>
      <c r="AW578" s="81"/>
      <c r="AX578" s="82"/>
      <c r="AY578" s="81">
        <v>760457.3700001369</v>
      </c>
      <c r="AZ578" s="81">
        <v>1206589.5999999892</v>
      </c>
      <c r="BA578" s="81">
        <v>0</v>
      </c>
      <c r="BB578" s="81">
        <v>28993.599999999999</v>
      </c>
      <c r="BC578" s="81">
        <v>0</v>
      </c>
      <c r="BD578" s="81">
        <v>41011.883999999998</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2421</v>
      </c>
      <c r="B9" s="80">
        <v>1</v>
      </c>
      <c r="C9" s="80">
        <v>1</v>
      </c>
      <c r="D9" s="80">
        <v>1</v>
      </c>
      <c r="E9" s="80">
        <v>1990</v>
      </c>
      <c r="F9" s="80" t="s">
        <v>562</v>
      </c>
      <c r="G9" s="182" t="s">
        <v>2422</v>
      </c>
      <c r="H9" s="80" t="s">
        <v>2423</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2424</v>
      </c>
      <c r="B10" s="80">
        <v>2</v>
      </c>
      <c r="C10" s="80">
        <v>2</v>
      </c>
      <c r="D10" s="80">
        <v>1</v>
      </c>
      <c r="E10" s="80">
        <v>2005</v>
      </c>
      <c r="F10" s="80" t="s">
        <v>565</v>
      </c>
      <c r="G10" s="182" t="s">
        <v>2422</v>
      </c>
      <c r="H10" s="80" t="s">
        <v>2423</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2425</v>
      </c>
      <c r="B11" s="80">
        <v>3</v>
      </c>
      <c r="C11" s="80">
        <v>3</v>
      </c>
      <c r="D11" s="80">
        <v>1</v>
      </c>
      <c r="E11" s="80">
        <v>2006</v>
      </c>
      <c r="F11" s="80" t="s">
        <v>566</v>
      </c>
      <c r="G11" s="182" t="s">
        <v>2422</v>
      </c>
      <c r="H11" s="80" t="s">
        <v>2423</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2426</v>
      </c>
      <c r="B12" s="80">
        <v>4</v>
      </c>
      <c r="C12" s="80">
        <v>4</v>
      </c>
      <c r="D12" s="80">
        <v>1</v>
      </c>
      <c r="E12" s="80">
        <v>2007</v>
      </c>
      <c r="F12" s="80" t="s">
        <v>567</v>
      </c>
      <c r="G12" s="182" t="s">
        <v>2422</v>
      </c>
      <c r="H12" s="80" t="s">
        <v>2423</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2427</v>
      </c>
      <c r="B13" s="80">
        <v>5</v>
      </c>
      <c r="C13" s="80">
        <v>5</v>
      </c>
      <c r="D13" s="80">
        <v>1</v>
      </c>
      <c r="E13" s="80">
        <v>2008</v>
      </c>
      <c r="F13" s="80" t="s">
        <v>84</v>
      </c>
      <c r="G13" s="182" t="s">
        <v>2422</v>
      </c>
      <c r="H13" s="80" t="s">
        <v>2423</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2428</v>
      </c>
      <c r="B14" s="80">
        <v>6</v>
      </c>
      <c r="C14" s="80">
        <v>6</v>
      </c>
      <c r="D14" s="80">
        <v>1</v>
      </c>
      <c r="E14" s="80">
        <v>2009</v>
      </c>
      <c r="F14" s="80" t="s">
        <v>85</v>
      </c>
      <c r="G14" s="182" t="s">
        <v>2422</v>
      </c>
      <c r="H14" s="80" t="s">
        <v>2423</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6.2679999999999998</v>
      </c>
      <c r="CM14" s="83">
        <v>0</v>
      </c>
      <c r="CN14" s="83">
        <v>0</v>
      </c>
      <c r="CO14" s="83">
        <v>0</v>
      </c>
      <c r="CP14" s="83">
        <v>0</v>
      </c>
      <c r="CQ14" s="83">
        <v>0</v>
      </c>
      <c r="CR14" s="83">
        <v>0</v>
      </c>
      <c r="CS14" s="83">
        <v>4.01</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6.2679999999999998</v>
      </c>
      <c r="GN14" s="83">
        <v>0</v>
      </c>
      <c r="GO14" s="83">
        <v>0</v>
      </c>
      <c r="GP14" s="83">
        <v>0</v>
      </c>
      <c r="GQ14" s="83">
        <v>0</v>
      </c>
      <c r="GR14" s="83">
        <v>0</v>
      </c>
      <c r="GS14" s="83">
        <v>0</v>
      </c>
      <c r="GT14" s="83">
        <v>4.01</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0</v>
      </c>
      <c r="HL14" s="83">
        <v>0</v>
      </c>
      <c r="HM14" s="83">
        <v>0</v>
      </c>
      <c r="HN14" s="83">
        <v>0</v>
      </c>
      <c r="HO14" s="83">
        <v>0</v>
      </c>
      <c r="HP14" s="83">
        <v>0</v>
      </c>
      <c r="HQ14" s="83">
        <v>0</v>
      </c>
      <c r="HR14" s="83">
        <v>0</v>
      </c>
      <c r="HS14" s="83">
        <v>0</v>
      </c>
      <c r="HT14" s="83">
        <v>0</v>
      </c>
      <c r="HU14" s="83">
        <v>6.2679999999999998</v>
      </c>
      <c r="HV14" s="83">
        <v>0</v>
      </c>
      <c r="HW14" s="83">
        <v>0</v>
      </c>
      <c r="HX14" s="83">
        <v>4.01</v>
      </c>
      <c r="HY14" s="83">
        <v>0</v>
      </c>
      <c r="HZ14" s="83">
        <v>0</v>
      </c>
      <c r="IA14" s="83">
        <v>0</v>
      </c>
      <c r="IB14" s="83">
        <v>0</v>
      </c>
      <c r="IC14" s="83">
        <v>0</v>
      </c>
      <c r="ID14" s="83">
        <v>0</v>
      </c>
      <c r="IE14" s="83">
        <v>0</v>
      </c>
      <c r="IF14" s="83">
        <v>0</v>
      </c>
      <c r="IG14" s="83">
        <v>0</v>
      </c>
      <c r="IH14" s="83">
        <v>0</v>
      </c>
      <c r="II14" s="83">
        <v>0</v>
      </c>
      <c r="IJ14" s="83">
        <v>0</v>
      </c>
      <c r="IK14" s="83">
        <v>0</v>
      </c>
      <c r="IL14" s="83">
        <v>0</v>
      </c>
      <c r="IM14" s="83">
        <v>0</v>
      </c>
      <c r="IN14" s="83">
        <v>0</v>
      </c>
      <c r="IO14" s="83">
        <v>0</v>
      </c>
      <c r="IP14" s="83">
        <v>6.2679999999999998</v>
      </c>
      <c r="IQ14" s="83">
        <v>0</v>
      </c>
      <c r="IR14" s="83">
        <v>0</v>
      </c>
      <c r="IS14" s="83">
        <v>4.01</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1</v>
      </c>
      <c r="LZ14" s="81">
        <v>0</v>
      </c>
      <c r="MA14" s="81">
        <v>0</v>
      </c>
      <c r="MB14" s="81">
        <v>0</v>
      </c>
      <c r="MC14" s="81">
        <v>0</v>
      </c>
      <c r="MD14" s="81">
        <v>0</v>
      </c>
      <c r="ME14" s="81">
        <v>0</v>
      </c>
      <c r="MF14" s="81">
        <v>1</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1</v>
      </c>
      <c r="QA14" s="81">
        <v>0</v>
      </c>
      <c r="QB14" s="81">
        <v>0</v>
      </c>
      <c r="QC14" s="81">
        <v>0</v>
      </c>
      <c r="QD14" s="81">
        <v>0</v>
      </c>
      <c r="QE14" s="81">
        <v>0</v>
      </c>
      <c r="QF14" s="81">
        <v>0</v>
      </c>
      <c r="QG14" s="81">
        <v>1</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0</v>
      </c>
      <c r="QY14" s="81">
        <v>0</v>
      </c>
      <c r="QZ14" s="81">
        <v>0</v>
      </c>
      <c r="RA14" s="81">
        <v>0</v>
      </c>
      <c r="RB14" s="81">
        <v>0</v>
      </c>
      <c r="RC14" s="81">
        <v>0</v>
      </c>
      <c r="RD14" s="81">
        <v>0</v>
      </c>
      <c r="RE14" s="81">
        <v>0</v>
      </c>
      <c r="RF14" s="81">
        <v>0</v>
      </c>
      <c r="RG14" s="81">
        <v>0</v>
      </c>
      <c r="RH14" s="81">
        <v>1</v>
      </c>
      <c r="RI14" s="81">
        <v>0</v>
      </c>
      <c r="RJ14" s="81">
        <v>0</v>
      </c>
      <c r="RK14" s="81">
        <v>1</v>
      </c>
      <c r="RL14" s="81">
        <v>0</v>
      </c>
      <c r="RM14" s="81">
        <v>0</v>
      </c>
      <c r="RN14" s="81">
        <v>0</v>
      </c>
      <c r="RO14" s="81">
        <v>0</v>
      </c>
      <c r="RP14" s="81">
        <v>0</v>
      </c>
      <c r="RQ14" s="81">
        <v>0</v>
      </c>
      <c r="RR14" s="81">
        <v>0</v>
      </c>
      <c r="RS14" s="81">
        <v>0</v>
      </c>
      <c r="RT14" s="81">
        <v>0</v>
      </c>
      <c r="RU14" s="81">
        <v>0</v>
      </c>
      <c r="RV14" s="81">
        <v>0</v>
      </c>
      <c r="RW14" s="81">
        <v>0</v>
      </c>
      <c r="RX14" s="81">
        <v>0</v>
      </c>
      <c r="RY14" s="81">
        <v>0</v>
      </c>
      <c r="RZ14" s="81">
        <v>0</v>
      </c>
      <c r="SA14" s="81">
        <v>0</v>
      </c>
      <c r="SB14" s="81">
        <v>0</v>
      </c>
      <c r="SC14" s="81">
        <v>1</v>
      </c>
      <c r="SD14" s="81">
        <v>0</v>
      </c>
      <c r="SE14" s="81">
        <v>0</v>
      </c>
      <c r="SF14" s="81">
        <v>1</v>
      </c>
      <c r="SG14" s="81">
        <v>0</v>
      </c>
      <c r="SH14" s="81">
        <v>0</v>
      </c>
    </row>
    <row r="15" spans="1:503">
      <c r="A15" s="18" t="s">
        <v>2429</v>
      </c>
      <c r="B15" s="80">
        <v>7</v>
      </c>
      <c r="C15" s="80">
        <v>7</v>
      </c>
      <c r="D15" s="80">
        <v>1</v>
      </c>
      <c r="E15" s="80">
        <v>2010</v>
      </c>
      <c r="F15" s="80" t="s">
        <v>86</v>
      </c>
      <c r="G15" s="182" t="s">
        <v>2422</v>
      </c>
      <c r="H15" s="80" t="s">
        <v>2423</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6.2069999999999999</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6.2069999999999999</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0</v>
      </c>
      <c r="HL15" s="83">
        <v>0</v>
      </c>
      <c r="HM15" s="83">
        <v>0</v>
      </c>
      <c r="HN15" s="83">
        <v>0</v>
      </c>
      <c r="HO15" s="83">
        <v>0</v>
      </c>
      <c r="HP15" s="83">
        <v>0</v>
      </c>
      <c r="HQ15" s="83">
        <v>0</v>
      </c>
      <c r="HR15" s="83">
        <v>0</v>
      </c>
      <c r="HS15" s="83">
        <v>0</v>
      </c>
      <c r="HT15" s="83">
        <v>0</v>
      </c>
      <c r="HU15" s="83">
        <v>6.2069999999999999</v>
      </c>
      <c r="HV15" s="83">
        <v>0</v>
      </c>
      <c r="HW15" s="83">
        <v>0</v>
      </c>
      <c r="HX15" s="83">
        <v>0</v>
      </c>
      <c r="HY15" s="83">
        <v>0</v>
      </c>
      <c r="HZ15" s="83">
        <v>0</v>
      </c>
      <c r="IA15" s="83">
        <v>0</v>
      </c>
      <c r="IB15" s="83">
        <v>0</v>
      </c>
      <c r="IC15" s="83">
        <v>0</v>
      </c>
      <c r="ID15" s="83">
        <v>0</v>
      </c>
      <c r="IE15" s="83">
        <v>0</v>
      </c>
      <c r="IF15" s="83">
        <v>0</v>
      </c>
      <c r="IG15" s="83">
        <v>0</v>
      </c>
      <c r="IH15" s="83">
        <v>0</v>
      </c>
      <c r="II15" s="83">
        <v>0</v>
      </c>
      <c r="IJ15" s="83">
        <v>0</v>
      </c>
      <c r="IK15" s="83">
        <v>0</v>
      </c>
      <c r="IL15" s="83">
        <v>0</v>
      </c>
      <c r="IM15" s="83">
        <v>0</v>
      </c>
      <c r="IN15" s="83">
        <v>0</v>
      </c>
      <c r="IO15" s="83">
        <v>0</v>
      </c>
      <c r="IP15" s="83">
        <v>6.2069999999999999</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1</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1</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0</v>
      </c>
      <c r="QY15" s="81">
        <v>0</v>
      </c>
      <c r="QZ15" s="81">
        <v>0</v>
      </c>
      <c r="RA15" s="81">
        <v>0</v>
      </c>
      <c r="RB15" s="81">
        <v>0</v>
      </c>
      <c r="RC15" s="81">
        <v>0</v>
      </c>
      <c r="RD15" s="81">
        <v>0</v>
      </c>
      <c r="RE15" s="81">
        <v>0</v>
      </c>
      <c r="RF15" s="81">
        <v>0</v>
      </c>
      <c r="RG15" s="81">
        <v>0</v>
      </c>
      <c r="RH15" s="81">
        <v>1</v>
      </c>
      <c r="RI15" s="81">
        <v>0</v>
      </c>
      <c r="RJ15" s="81">
        <v>0</v>
      </c>
      <c r="RK15" s="81">
        <v>0</v>
      </c>
      <c r="RL15" s="81">
        <v>0</v>
      </c>
      <c r="RM15" s="81">
        <v>0</v>
      </c>
      <c r="RN15" s="81">
        <v>0</v>
      </c>
      <c r="RO15" s="81">
        <v>0</v>
      </c>
      <c r="RP15" s="81">
        <v>0</v>
      </c>
      <c r="RQ15" s="81">
        <v>0</v>
      </c>
      <c r="RR15" s="81">
        <v>0</v>
      </c>
      <c r="RS15" s="81">
        <v>0</v>
      </c>
      <c r="RT15" s="81">
        <v>0</v>
      </c>
      <c r="RU15" s="81">
        <v>0</v>
      </c>
      <c r="RV15" s="81">
        <v>0</v>
      </c>
      <c r="RW15" s="81">
        <v>0</v>
      </c>
      <c r="RX15" s="81">
        <v>0</v>
      </c>
      <c r="RY15" s="81">
        <v>0</v>
      </c>
      <c r="RZ15" s="81">
        <v>0</v>
      </c>
      <c r="SA15" s="81">
        <v>0</v>
      </c>
      <c r="SB15" s="81">
        <v>0</v>
      </c>
      <c r="SC15" s="81">
        <v>1</v>
      </c>
      <c r="SD15" s="81">
        <v>0</v>
      </c>
      <c r="SE15" s="81">
        <v>0</v>
      </c>
      <c r="SF15" s="81">
        <v>0</v>
      </c>
      <c r="SG15" s="81">
        <v>0</v>
      </c>
      <c r="SH15" s="81">
        <v>0</v>
      </c>
    </row>
    <row r="16" spans="1:503">
      <c r="A16" s="18" t="s">
        <v>2430</v>
      </c>
      <c r="B16" s="80">
        <v>8</v>
      </c>
      <c r="C16" s="80">
        <v>8</v>
      </c>
      <c r="D16" s="80">
        <v>1</v>
      </c>
      <c r="E16" s="80">
        <v>2011</v>
      </c>
      <c r="F16" s="80" t="s">
        <v>87</v>
      </c>
      <c r="G16" s="182" t="s">
        <v>2422</v>
      </c>
      <c r="H16" s="80" t="s">
        <v>2423</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3.581</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3.581</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0</v>
      </c>
      <c r="HL16" s="83">
        <v>0</v>
      </c>
      <c r="HM16" s="83">
        <v>0</v>
      </c>
      <c r="HN16" s="83">
        <v>0</v>
      </c>
      <c r="HO16" s="83">
        <v>0</v>
      </c>
      <c r="HP16" s="83">
        <v>0</v>
      </c>
      <c r="HQ16" s="83">
        <v>0</v>
      </c>
      <c r="HR16" s="83">
        <v>0</v>
      </c>
      <c r="HS16" s="83">
        <v>0</v>
      </c>
      <c r="HT16" s="83">
        <v>0</v>
      </c>
      <c r="HU16" s="83">
        <v>3.581</v>
      </c>
      <c r="HV16" s="83">
        <v>0</v>
      </c>
      <c r="HW16" s="83">
        <v>0</v>
      </c>
      <c r="HX16" s="83">
        <v>0</v>
      </c>
      <c r="HY16" s="83">
        <v>0</v>
      </c>
      <c r="HZ16" s="83">
        <v>0</v>
      </c>
      <c r="IA16" s="83">
        <v>0</v>
      </c>
      <c r="IB16" s="83">
        <v>0</v>
      </c>
      <c r="IC16" s="83">
        <v>0</v>
      </c>
      <c r="ID16" s="83">
        <v>0</v>
      </c>
      <c r="IE16" s="83">
        <v>0</v>
      </c>
      <c r="IF16" s="83">
        <v>0</v>
      </c>
      <c r="IG16" s="83">
        <v>0</v>
      </c>
      <c r="IH16" s="83">
        <v>0</v>
      </c>
      <c r="II16" s="83">
        <v>0</v>
      </c>
      <c r="IJ16" s="83">
        <v>0</v>
      </c>
      <c r="IK16" s="83">
        <v>0</v>
      </c>
      <c r="IL16" s="83">
        <v>0</v>
      </c>
      <c r="IM16" s="83">
        <v>0</v>
      </c>
      <c r="IN16" s="83">
        <v>0</v>
      </c>
      <c r="IO16" s="83">
        <v>0</v>
      </c>
      <c r="IP16" s="83">
        <v>3.581</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1</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1</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0</v>
      </c>
      <c r="QY16" s="81">
        <v>0</v>
      </c>
      <c r="QZ16" s="81">
        <v>0</v>
      </c>
      <c r="RA16" s="81">
        <v>0</v>
      </c>
      <c r="RB16" s="81">
        <v>0</v>
      </c>
      <c r="RC16" s="81">
        <v>0</v>
      </c>
      <c r="RD16" s="81">
        <v>0</v>
      </c>
      <c r="RE16" s="81">
        <v>0</v>
      </c>
      <c r="RF16" s="81">
        <v>0</v>
      </c>
      <c r="RG16" s="81">
        <v>0</v>
      </c>
      <c r="RH16" s="81">
        <v>1</v>
      </c>
      <c r="RI16" s="81">
        <v>0</v>
      </c>
      <c r="RJ16" s="81">
        <v>0</v>
      </c>
      <c r="RK16" s="81">
        <v>0</v>
      </c>
      <c r="RL16" s="81">
        <v>0</v>
      </c>
      <c r="RM16" s="81">
        <v>0</v>
      </c>
      <c r="RN16" s="81">
        <v>0</v>
      </c>
      <c r="RO16" s="81">
        <v>0</v>
      </c>
      <c r="RP16" s="81">
        <v>0</v>
      </c>
      <c r="RQ16" s="81">
        <v>0</v>
      </c>
      <c r="RR16" s="81">
        <v>0</v>
      </c>
      <c r="RS16" s="81">
        <v>0</v>
      </c>
      <c r="RT16" s="81">
        <v>0</v>
      </c>
      <c r="RU16" s="81">
        <v>0</v>
      </c>
      <c r="RV16" s="81">
        <v>0</v>
      </c>
      <c r="RW16" s="81">
        <v>0</v>
      </c>
      <c r="RX16" s="81">
        <v>0</v>
      </c>
      <c r="RY16" s="81">
        <v>0</v>
      </c>
      <c r="RZ16" s="81">
        <v>0</v>
      </c>
      <c r="SA16" s="81">
        <v>0</v>
      </c>
      <c r="SB16" s="81">
        <v>0</v>
      </c>
      <c r="SC16" s="81">
        <v>1</v>
      </c>
      <c r="SD16" s="81">
        <v>0</v>
      </c>
      <c r="SE16" s="81">
        <v>0</v>
      </c>
      <c r="SF16" s="81">
        <v>0</v>
      </c>
      <c r="SG16" s="81">
        <v>0</v>
      </c>
      <c r="SH16" s="81">
        <v>0</v>
      </c>
    </row>
    <row r="17" spans="1:502">
      <c r="A17" s="18" t="s">
        <v>2431</v>
      </c>
      <c r="B17" s="80">
        <v>9</v>
      </c>
      <c r="C17" s="80">
        <v>9</v>
      </c>
      <c r="D17" s="80">
        <v>1</v>
      </c>
      <c r="E17" s="80">
        <v>2012</v>
      </c>
      <c r="F17" s="80" t="s">
        <v>88</v>
      </c>
      <c r="G17" s="182" t="s">
        <v>2422</v>
      </c>
      <c r="H17" s="80" t="s">
        <v>2423</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4.4349999999999996</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4.4349999999999996</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0</v>
      </c>
      <c r="HL17" s="83">
        <v>0</v>
      </c>
      <c r="HM17" s="83">
        <v>0</v>
      </c>
      <c r="HN17" s="83">
        <v>0</v>
      </c>
      <c r="HO17" s="83">
        <v>0</v>
      </c>
      <c r="HP17" s="83">
        <v>0</v>
      </c>
      <c r="HQ17" s="83">
        <v>0</v>
      </c>
      <c r="HR17" s="83">
        <v>0</v>
      </c>
      <c r="HS17" s="83">
        <v>0</v>
      </c>
      <c r="HT17" s="83">
        <v>0</v>
      </c>
      <c r="HU17" s="83">
        <v>4.4349999999999996</v>
      </c>
      <c r="HV17" s="83">
        <v>0</v>
      </c>
      <c r="HW17" s="83">
        <v>0</v>
      </c>
      <c r="HX17" s="83">
        <v>0</v>
      </c>
      <c r="HY17" s="83">
        <v>0</v>
      </c>
      <c r="HZ17" s="83">
        <v>0</v>
      </c>
      <c r="IA17" s="83">
        <v>0</v>
      </c>
      <c r="IB17" s="83">
        <v>0</v>
      </c>
      <c r="IC17" s="83">
        <v>0</v>
      </c>
      <c r="ID17" s="83">
        <v>0</v>
      </c>
      <c r="IE17" s="83">
        <v>0</v>
      </c>
      <c r="IF17" s="83">
        <v>0</v>
      </c>
      <c r="IG17" s="83">
        <v>0</v>
      </c>
      <c r="IH17" s="83">
        <v>0</v>
      </c>
      <c r="II17" s="83">
        <v>0</v>
      </c>
      <c r="IJ17" s="83">
        <v>0</v>
      </c>
      <c r="IK17" s="83">
        <v>0</v>
      </c>
      <c r="IL17" s="83">
        <v>0</v>
      </c>
      <c r="IM17" s="83">
        <v>0</v>
      </c>
      <c r="IN17" s="83">
        <v>0</v>
      </c>
      <c r="IO17" s="83">
        <v>0</v>
      </c>
      <c r="IP17" s="83">
        <v>4.4349999999999996</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1</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1</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0</v>
      </c>
      <c r="QY17" s="81">
        <v>0</v>
      </c>
      <c r="QZ17" s="81">
        <v>0</v>
      </c>
      <c r="RA17" s="81">
        <v>0</v>
      </c>
      <c r="RB17" s="81">
        <v>0</v>
      </c>
      <c r="RC17" s="81">
        <v>0</v>
      </c>
      <c r="RD17" s="81">
        <v>0</v>
      </c>
      <c r="RE17" s="81">
        <v>0</v>
      </c>
      <c r="RF17" s="81">
        <v>0</v>
      </c>
      <c r="RG17" s="81">
        <v>0</v>
      </c>
      <c r="RH17" s="81">
        <v>1</v>
      </c>
      <c r="RI17" s="81">
        <v>0</v>
      </c>
      <c r="RJ17" s="81">
        <v>0</v>
      </c>
      <c r="RK17" s="81">
        <v>0</v>
      </c>
      <c r="RL17" s="81">
        <v>0</v>
      </c>
      <c r="RM17" s="81">
        <v>0</v>
      </c>
      <c r="RN17" s="81">
        <v>0</v>
      </c>
      <c r="RO17" s="81">
        <v>0</v>
      </c>
      <c r="RP17" s="81">
        <v>0</v>
      </c>
      <c r="RQ17" s="81">
        <v>0</v>
      </c>
      <c r="RR17" s="81">
        <v>0</v>
      </c>
      <c r="RS17" s="81">
        <v>0</v>
      </c>
      <c r="RT17" s="81">
        <v>0</v>
      </c>
      <c r="RU17" s="81">
        <v>0</v>
      </c>
      <c r="RV17" s="81">
        <v>0</v>
      </c>
      <c r="RW17" s="81">
        <v>0</v>
      </c>
      <c r="RX17" s="81">
        <v>0</v>
      </c>
      <c r="RY17" s="81">
        <v>0</v>
      </c>
      <c r="RZ17" s="81">
        <v>0</v>
      </c>
      <c r="SA17" s="81">
        <v>0</v>
      </c>
      <c r="SB17" s="81">
        <v>0</v>
      </c>
      <c r="SC17" s="81">
        <v>1</v>
      </c>
      <c r="SD17" s="81">
        <v>0</v>
      </c>
      <c r="SE17" s="81">
        <v>0</v>
      </c>
      <c r="SF17" s="81">
        <v>0</v>
      </c>
      <c r="SG17" s="81">
        <v>0</v>
      </c>
      <c r="SH17" s="81">
        <v>0</v>
      </c>
    </row>
    <row r="18" spans="1:502">
      <c r="A18" s="18" t="s">
        <v>2432</v>
      </c>
      <c r="B18" s="80">
        <v>10</v>
      </c>
      <c r="C18" s="80">
        <v>10</v>
      </c>
      <c r="D18" s="80">
        <v>1</v>
      </c>
      <c r="E18" s="80">
        <v>2013</v>
      </c>
      <c r="F18" s="80" t="s">
        <v>89</v>
      </c>
      <c r="G18" s="182" t="s">
        <v>2422</v>
      </c>
      <c r="H18" s="80" t="s">
        <v>2423</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5.0229999999999997</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5.0229999999999997</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0</v>
      </c>
      <c r="HL18" s="83">
        <v>0</v>
      </c>
      <c r="HM18" s="83">
        <v>0</v>
      </c>
      <c r="HN18" s="83">
        <v>0</v>
      </c>
      <c r="HO18" s="83">
        <v>0</v>
      </c>
      <c r="HP18" s="83">
        <v>0</v>
      </c>
      <c r="HQ18" s="83">
        <v>0</v>
      </c>
      <c r="HR18" s="83">
        <v>0</v>
      </c>
      <c r="HS18" s="83">
        <v>0</v>
      </c>
      <c r="HT18" s="83">
        <v>0</v>
      </c>
      <c r="HU18" s="83">
        <v>5.0229999999999997</v>
      </c>
      <c r="HV18" s="83">
        <v>0</v>
      </c>
      <c r="HW18" s="83">
        <v>0</v>
      </c>
      <c r="HX18" s="83">
        <v>0</v>
      </c>
      <c r="HY18" s="83">
        <v>0</v>
      </c>
      <c r="HZ18" s="83">
        <v>0</v>
      </c>
      <c r="IA18" s="83">
        <v>0</v>
      </c>
      <c r="IB18" s="83">
        <v>0</v>
      </c>
      <c r="IC18" s="83">
        <v>0</v>
      </c>
      <c r="ID18" s="83">
        <v>0</v>
      </c>
      <c r="IE18" s="83">
        <v>0</v>
      </c>
      <c r="IF18" s="83">
        <v>0</v>
      </c>
      <c r="IG18" s="83">
        <v>0</v>
      </c>
      <c r="IH18" s="83">
        <v>0</v>
      </c>
      <c r="II18" s="83">
        <v>0</v>
      </c>
      <c r="IJ18" s="83">
        <v>0</v>
      </c>
      <c r="IK18" s="83">
        <v>0</v>
      </c>
      <c r="IL18" s="83">
        <v>0</v>
      </c>
      <c r="IM18" s="83">
        <v>0</v>
      </c>
      <c r="IN18" s="83">
        <v>0</v>
      </c>
      <c r="IO18" s="83">
        <v>0</v>
      </c>
      <c r="IP18" s="83">
        <v>5.0229999999999997</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1</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1</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0</v>
      </c>
      <c r="QY18" s="81">
        <v>0</v>
      </c>
      <c r="QZ18" s="81">
        <v>0</v>
      </c>
      <c r="RA18" s="81">
        <v>0</v>
      </c>
      <c r="RB18" s="81">
        <v>0</v>
      </c>
      <c r="RC18" s="81">
        <v>0</v>
      </c>
      <c r="RD18" s="81">
        <v>0</v>
      </c>
      <c r="RE18" s="81">
        <v>0</v>
      </c>
      <c r="RF18" s="81">
        <v>0</v>
      </c>
      <c r="RG18" s="81">
        <v>0</v>
      </c>
      <c r="RH18" s="81">
        <v>1</v>
      </c>
      <c r="RI18" s="81">
        <v>0</v>
      </c>
      <c r="RJ18" s="81">
        <v>0</v>
      </c>
      <c r="RK18" s="81">
        <v>0</v>
      </c>
      <c r="RL18" s="81">
        <v>0</v>
      </c>
      <c r="RM18" s="81">
        <v>0</v>
      </c>
      <c r="RN18" s="81">
        <v>0</v>
      </c>
      <c r="RO18" s="81">
        <v>0</v>
      </c>
      <c r="RP18" s="81">
        <v>0</v>
      </c>
      <c r="RQ18" s="81">
        <v>0</v>
      </c>
      <c r="RR18" s="81">
        <v>0</v>
      </c>
      <c r="RS18" s="81">
        <v>0</v>
      </c>
      <c r="RT18" s="81">
        <v>0</v>
      </c>
      <c r="RU18" s="81">
        <v>0</v>
      </c>
      <c r="RV18" s="81">
        <v>0</v>
      </c>
      <c r="RW18" s="81">
        <v>0</v>
      </c>
      <c r="RX18" s="81">
        <v>0</v>
      </c>
      <c r="RY18" s="81">
        <v>0</v>
      </c>
      <c r="RZ18" s="81">
        <v>0</v>
      </c>
      <c r="SA18" s="81">
        <v>0</v>
      </c>
      <c r="SB18" s="81">
        <v>0</v>
      </c>
      <c r="SC18" s="81">
        <v>1</v>
      </c>
      <c r="SD18" s="81">
        <v>0</v>
      </c>
      <c r="SE18" s="81">
        <v>0</v>
      </c>
      <c r="SF18" s="81">
        <v>0</v>
      </c>
      <c r="SG18" s="81">
        <v>0</v>
      </c>
      <c r="SH18" s="81">
        <v>0</v>
      </c>
    </row>
    <row r="19" spans="1:502">
      <c r="A19" s="18" t="s">
        <v>2433</v>
      </c>
      <c r="B19" s="80">
        <v>11</v>
      </c>
      <c r="C19" s="80">
        <v>11</v>
      </c>
      <c r="D19" s="80">
        <v>1</v>
      </c>
      <c r="E19" s="80">
        <v>2014</v>
      </c>
      <c r="F19" s="80" t="s">
        <v>90</v>
      </c>
      <c r="G19" s="182" t="s">
        <v>2422</v>
      </c>
      <c r="H19" s="80" t="s">
        <v>2423</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5.0439999999999996</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5.0439999999999996</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0</v>
      </c>
      <c r="HL19" s="83">
        <v>0</v>
      </c>
      <c r="HM19" s="83">
        <v>0</v>
      </c>
      <c r="HN19" s="83">
        <v>0</v>
      </c>
      <c r="HO19" s="83">
        <v>0</v>
      </c>
      <c r="HP19" s="83">
        <v>0</v>
      </c>
      <c r="HQ19" s="83">
        <v>0</v>
      </c>
      <c r="HR19" s="83">
        <v>0</v>
      </c>
      <c r="HS19" s="83">
        <v>0</v>
      </c>
      <c r="HT19" s="83">
        <v>0</v>
      </c>
      <c r="HU19" s="83">
        <v>5.0439999999999996</v>
      </c>
      <c r="HV19" s="83">
        <v>0</v>
      </c>
      <c r="HW19" s="83">
        <v>0</v>
      </c>
      <c r="HX19" s="83">
        <v>0</v>
      </c>
      <c r="HY19" s="83">
        <v>0</v>
      </c>
      <c r="HZ19" s="83">
        <v>0</v>
      </c>
      <c r="IA19" s="83">
        <v>0</v>
      </c>
      <c r="IB19" s="83">
        <v>0</v>
      </c>
      <c r="IC19" s="83">
        <v>0</v>
      </c>
      <c r="ID19" s="83">
        <v>0</v>
      </c>
      <c r="IE19" s="83">
        <v>0</v>
      </c>
      <c r="IF19" s="83">
        <v>0</v>
      </c>
      <c r="IG19" s="83">
        <v>0</v>
      </c>
      <c r="IH19" s="83">
        <v>0</v>
      </c>
      <c r="II19" s="83">
        <v>0</v>
      </c>
      <c r="IJ19" s="83">
        <v>0</v>
      </c>
      <c r="IK19" s="83">
        <v>0</v>
      </c>
      <c r="IL19" s="83">
        <v>0</v>
      </c>
      <c r="IM19" s="83">
        <v>0</v>
      </c>
      <c r="IN19" s="83">
        <v>0</v>
      </c>
      <c r="IO19" s="83">
        <v>0</v>
      </c>
      <c r="IP19" s="83">
        <v>5.0439999999999996</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1</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1</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0</v>
      </c>
      <c r="QY19" s="81">
        <v>0</v>
      </c>
      <c r="QZ19" s="81">
        <v>0</v>
      </c>
      <c r="RA19" s="81">
        <v>0</v>
      </c>
      <c r="RB19" s="81">
        <v>0</v>
      </c>
      <c r="RC19" s="81">
        <v>0</v>
      </c>
      <c r="RD19" s="81">
        <v>0</v>
      </c>
      <c r="RE19" s="81">
        <v>0</v>
      </c>
      <c r="RF19" s="81">
        <v>0</v>
      </c>
      <c r="RG19" s="81">
        <v>0</v>
      </c>
      <c r="RH19" s="81">
        <v>1</v>
      </c>
      <c r="RI19" s="81">
        <v>0</v>
      </c>
      <c r="RJ19" s="81">
        <v>0</v>
      </c>
      <c r="RK19" s="81">
        <v>0</v>
      </c>
      <c r="RL19" s="81">
        <v>0</v>
      </c>
      <c r="RM19" s="81">
        <v>0</v>
      </c>
      <c r="RN19" s="81">
        <v>0</v>
      </c>
      <c r="RO19" s="81">
        <v>0</v>
      </c>
      <c r="RP19" s="81">
        <v>0</v>
      </c>
      <c r="RQ19" s="81">
        <v>0</v>
      </c>
      <c r="RR19" s="81">
        <v>0</v>
      </c>
      <c r="RS19" s="81">
        <v>0</v>
      </c>
      <c r="RT19" s="81">
        <v>0</v>
      </c>
      <c r="RU19" s="81">
        <v>0</v>
      </c>
      <c r="RV19" s="81">
        <v>0</v>
      </c>
      <c r="RW19" s="81">
        <v>0</v>
      </c>
      <c r="RX19" s="81">
        <v>0</v>
      </c>
      <c r="RY19" s="81">
        <v>0</v>
      </c>
      <c r="RZ19" s="81">
        <v>0</v>
      </c>
      <c r="SA19" s="81">
        <v>0</v>
      </c>
      <c r="SB19" s="81">
        <v>0</v>
      </c>
      <c r="SC19" s="81">
        <v>1</v>
      </c>
      <c r="SD19" s="81">
        <v>0</v>
      </c>
      <c r="SE19" s="81">
        <v>0</v>
      </c>
      <c r="SF19" s="81">
        <v>0</v>
      </c>
      <c r="SG19" s="81">
        <v>0</v>
      </c>
      <c r="SH19" s="81">
        <v>0</v>
      </c>
    </row>
    <row r="20" spans="1:502">
      <c r="A20" s="18" t="s">
        <v>2434</v>
      </c>
      <c r="B20" s="80">
        <v>12</v>
      </c>
      <c r="C20" s="80">
        <v>12</v>
      </c>
      <c r="D20" s="80">
        <v>1</v>
      </c>
      <c r="E20" s="80">
        <v>2015</v>
      </c>
      <c r="F20" s="80" t="s">
        <v>91</v>
      </c>
      <c r="G20" s="182" t="s">
        <v>2422</v>
      </c>
      <c r="H20" s="80" t="s">
        <v>2423</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4.8780000000000001</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4.8780000000000001</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0</v>
      </c>
      <c r="HL20" s="83">
        <v>0</v>
      </c>
      <c r="HM20" s="83">
        <v>0</v>
      </c>
      <c r="HN20" s="83">
        <v>0</v>
      </c>
      <c r="HO20" s="83">
        <v>0</v>
      </c>
      <c r="HP20" s="83">
        <v>0</v>
      </c>
      <c r="HQ20" s="83">
        <v>0</v>
      </c>
      <c r="HR20" s="83">
        <v>0</v>
      </c>
      <c r="HS20" s="83">
        <v>0</v>
      </c>
      <c r="HT20" s="83">
        <v>0</v>
      </c>
      <c r="HU20" s="83">
        <v>4.8780000000000001</v>
      </c>
      <c r="HV20" s="83">
        <v>0</v>
      </c>
      <c r="HW20" s="83">
        <v>0</v>
      </c>
      <c r="HX20" s="83">
        <v>0</v>
      </c>
      <c r="HY20" s="83">
        <v>0</v>
      </c>
      <c r="HZ20" s="83">
        <v>0</v>
      </c>
      <c r="IA20" s="83">
        <v>0</v>
      </c>
      <c r="IB20" s="83">
        <v>0</v>
      </c>
      <c r="IC20" s="83">
        <v>0</v>
      </c>
      <c r="ID20" s="83">
        <v>0</v>
      </c>
      <c r="IE20" s="83">
        <v>0</v>
      </c>
      <c r="IF20" s="83">
        <v>0</v>
      </c>
      <c r="IG20" s="83">
        <v>0</v>
      </c>
      <c r="IH20" s="83">
        <v>0</v>
      </c>
      <c r="II20" s="83">
        <v>0</v>
      </c>
      <c r="IJ20" s="83">
        <v>0</v>
      </c>
      <c r="IK20" s="83">
        <v>0</v>
      </c>
      <c r="IL20" s="83">
        <v>0</v>
      </c>
      <c r="IM20" s="83">
        <v>0</v>
      </c>
      <c r="IN20" s="83">
        <v>0</v>
      </c>
      <c r="IO20" s="83">
        <v>0</v>
      </c>
      <c r="IP20" s="83">
        <v>4.8780000000000001</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1</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1</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0</v>
      </c>
      <c r="QY20" s="81">
        <v>0</v>
      </c>
      <c r="QZ20" s="81">
        <v>0</v>
      </c>
      <c r="RA20" s="81">
        <v>0</v>
      </c>
      <c r="RB20" s="81">
        <v>0</v>
      </c>
      <c r="RC20" s="81">
        <v>0</v>
      </c>
      <c r="RD20" s="81">
        <v>0</v>
      </c>
      <c r="RE20" s="81">
        <v>0</v>
      </c>
      <c r="RF20" s="81">
        <v>0</v>
      </c>
      <c r="RG20" s="81">
        <v>0</v>
      </c>
      <c r="RH20" s="81">
        <v>1</v>
      </c>
      <c r="RI20" s="81">
        <v>0</v>
      </c>
      <c r="RJ20" s="81">
        <v>0</v>
      </c>
      <c r="RK20" s="81">
        <v>0</v>
      </c>
      <c r="RL20" s="81">
        <v>0</v>
      </c>
      <c r="RM20" s="81">
        <v>0</v>
      </c>
      <c r="RN20" s="81">
        <v>0</v>
      </c>
      <c r="RO20" s="81">
        <v>0</v>
      </c>
      <c r="RP20" s="81">
        <v>0</v>
      </c>
      <c r="RQ20" s="81">
        <v>0</v>
      </c>
      <c r="RR20" s="81">
        <v>0</v>
      </c>
      <c r="RS20" s="81">
        <v>0</v>
      </c>
      <c r="RT20" s="81">
        <v>0</v>
      </c>
      <c r="RU20" s="81">
        <v>0</v>
      </c>
      <c r="RV20" s="81">
        <v>0</v>
      </c>
      <c r="RW20" s="81">
        <v>0</v>
      </c>
      <c r="RX20" s="81">
        <v>0</v>
      </c>
      <c r="RY20" s="81">
        <v>0</v>
      </c>
      <c r="RZ20" s="81">
        <v>0</v>
      </c>
      <c r="SA20" s="81">
        <v>0</v>
      </c>
      <c r="SB20" s="81">
        <v>0</v>
      </c>
      <c r="SC20" s="81">
        <v>1</v>
      </c>
      <c r="SD20" s="81">
        <v>0</v>
      </c>
      <c r="SE20" s="81">
        <v>0</v>
      </c>
      <c r="SF20" s="81">
        <v>0</v>
      </c>
      <c r="SG20" s="81">
        <v>0</v>
      </c>
      <c r="SH20" s="81">
        <v>0</v>
      </c>
    </row>
    <row r="21" spans="1:502">
      <c r="A21" s="18" t="s">
        <v>2435</v>
      </c>
      <c r="B21" s="80">
        <v>13</v>
      </c>
      <c r="C21" s="80">
        <v>13</v>
      </c>
      <c r="D21" s="80">
        <v>1</v>
      </c>
      <c r="E21" s="80">
        <v>2016</v>
      </c>
      <c r="F21" s="80" t="s">
        <v>92</v>
      </c>
      <c r="G21" s="182" t="s">
        <v>2422</v>
      </c>
      <c r="H21" s="80" t="s">
        <v>2423</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4.8979999999999997</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4.8979999999999997</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0</v>
      </c>
      <c r="HL21" s="83">
        <v>0</v>
      </c>
      <c r="HM21" s="83">
        <v>0</v>
      </c>
      <c r="HN21" s="83">
        <v>0</v>
      </c>
      <c r="HO21" s="83">
        <v>0</v>
      </c>
      <c r="HP21" s="83">
        <v>0</v>
      </c>
      <c r="HQ21" s="83">
        <v>0</v>
      </c>
      <c r="HR21" s="83">
        <v>0</v>
      </c>
      <c r="HS21" s="83">
        <v>0</v>
      </c>
      <c r="HT21" s="83">
        <v>0</v>
      </c>
      <c r="HU21" s="83">
        <v>4.8979999999999997</v>
      </c>
      <c r="HV21" s="83">
        <v>0</v>
      </c>
      <c r="HW21" s="83">
        <v>0</v>
      </c>
      <c r="HX21" s="83">
        <v>0</v>
      </c>
      <c r="HY21" s="83">
        <v>0</v>
      </c>
      <c r="HZ21" s="83">
        <v>0</v>
      </c>
      <c r="IA21" s="83">
        <v>0</v>
      </c>
      <c r="IB21" s="83">
        <v>0</v>
      </c>
      <c r="IC21" s="83">
        <v>0</v>
      </c>
      <c r="ID21" s="83">
        <v>0</v>
      </c>
      <c r="IE21" s="83">
        <v>0</v>
      </c>
      <c r="IF21" s="83">
        <v>0</v>
      </c>
      <c r="IG21" s="83">
        <v>0</v>
      </c>
      <c r="IH21" s="83">
        <v>0</v>
      </c>
      <c r="II21" s="83">
        <v>0</v>
      </c>
      <c r="IJ21" s="83">
        <v>0</v>
      </c>
      <c r="IK21" s="83">
        <v>0</v>
      </c>
      <c r="IL21" s="83">
        <v>0</v>
      </c>
      <c r="IM21" s="83">
        <v>0</v>
      </c>
      <c r="IN21" s="83">
        <v>0</v>
      </c>
      <c r="IO21" s="83">
        <v>0</v>
      </c>
      <c r="IP21" s="83">
        <v>4.8979999999999997</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1</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1</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0</v>
      </c>
      <c r="QY21" s="81">
        <v>0</v>
      </c>
      <c r="QZ21" s="81">
        <v>0</v>
      </c>
      <c r="RA21" s="81">
        <v>0</v>
      </c>
      <c r="RB21" s="81">
        <v>0</v>
      </c>
      <c r="RC21" s="81">
        <v>0</v>
      </c>
      <c r="RD21" s="81">
        <v>0</v>
      </c>
      <c r="RE21" s="81">
        <v>0</v>
      </c>
      <c r="RF21" s="81">
        <v>0</v>
      </c>
      <c r="RG21" s="81">
        <v>0</v>
      </c>
      <c r="RH21" s="81">
        <v>1</v>
      </c>
      <c r="RI21" s="81">
        <v>0</v>
      </c>
      <c r="RJ21" s="81">
        <v>0</v>
      </c>
      <c r="RK21" s="81">
        <v>0</v>
      </c>
      <c r="RL21" s="81">
        <v>0</v>
      </c>
      <c r="RM21" s="81">
        <v>0</v>
      </c>
      <c r="RN21" s="81">
        <v>0</v>
      </c>
      <c r="RO21" s="81">
        <v>0</v>
      </c>
      <c r="RP21" s="81">
        <v>0</v>
      </c>
      <c r="RQ21" s="81">
        <v>0</v>
      </c>
      <c r="RR21" s="81">
        <v>0</v>
      </c>
      <c r="RS21" s="81">
        <v>0</v>
      </c>
      <c r="RT21" s="81">
        <v>0</v>
      </c>
      <c r="RU21" s="81">
        <v>0</v>
      </c>
      <c r="RV21" s="81">
        <v>0</v>
      </c>
      <c r="RW21" s="81">
        <v>0</v>
      </c>
      <c r="RX21" s="81">
        <v>0</v>
      </c>
      <c r="RY21" s="81">
        <v>0</v>
      </c>
      <c r="RZ21" s="81">
        <v>0</v>
      </c>
      <c r="SA21" s="81">
        <v>0</v>
      </c>
      <c r="SB21" s="81">
        <v>0</v>
      </c>
      <c r="SC21" s="81">
        <v>1</v>
      </c>
      <c r="SD21" s="81">
        <v>0</v>
      </c>
      <c r="SE21" s="81">
        <v>0</v>
      </c>
      <c r="SF21" s="81">
        <v>0</v>
      </c>
      <c r="SG21" s="81">
        <v>0</v>
      </c>
      <c r="SH21" s="81">
        <v>0</v>
      </c>
    </row>
    <row r="22" spans="1:502">
      <c r="A22" s="18" t="s">
        <v>2436</v>
      </c>
      <c r="B22" s="80">
        <v>14</v>
      </c>
      <c r="C22" s="80">
        <v>14</v>
      </c>
      <c r="D22" s="80">
        <v>1</v>
      </c>
      <c r="E22" s="80">
        <v>2017</v>
      </c>
      <c r="F22" s="80" t="s">
        <v>71</v>
      </c>
      <c r="G22" s="182" t="s">
        <v>2422</v>
      </c>
      <c r="H22" s="80" t="s">
        <v>2423</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4.9989999999999997</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4.9989999999999997</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0</v>
      </c>
      <c r="HL22" s="83">
        <v>0</v>
      </c>
      <c r="HM22" s="83">
        <v>0</v>
      </c>
      <c r="HN22" s="83">
        <v>0</v>
      </c>
      <c r="HO22" s="83">
        <v>0</v>
      </c>
      <c r="HP22" s="83">
        <v>0</v>
      </c>
      <c r="HQ22" s="83">
        <v>0</v>
      </c>
      <c r="HR22" s="83">
        <v>0</v>
      </c>
      <c r="HS22" s="83">
        <v>0</v>
      </c>
      <c r="HT22" s="83">
        <v>0</v>
      </c>
      <c r="HU22" s="83">
        <v>4.9989999999999997</v>
      </c>
      <c r="HV22" s="83">
        <v>0</v>
      </c>
      <c r="HW22" s="83">
        <v>0</v>
      </c>
      <c r="HX22" s="83">
        <v>0</v>
      </c>
      <c r="HY22" s="83">
        <v>0</v>
      </c>
      <c r="HZ22" s="83">
        <v>0</v>
      </c>
      <c r="IA22" s="83">
        <v>0</v>
      </c>
      <c r="IB22" s="83">
        <v>0</v>
      </c>
      <c r="IC22" s="83">
        <v>0</v>
      </c>
      <c r="ID22" s="83">
        <v>0</v>
      </c>
      <c r="IE22" s="83">
        <v>0</v>
      </c>
      <c r="IF22" s="83">
        <v>0</v>
      </c>
      <c r="IG22" s="83">
        <v>0</v>
      </c>
      <c r="IH22" s="83">
        <v>0</v>
      </c>
      <c r="II22" s="83">
        <v>0</v>
      </c>
      <c r="IJ22" s="83">
        <v>0</v>
      </c>
      <c r="IK22" s="83">
        <v>0</v>
      </c>
      <c r="IL22" s="83">
        <v>0</v>
      </c>
      <c r="IM22" s="83">
        <v>0</v>
      </c>
      <c r="IN22" s="83">
        <v>0</v>
      </c>
      <c r="IO22" s="83">
        <v>0</v>
      </c>
      <c r="IP22" s="83">
        <v>4.9989999999999997</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1</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1</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0</v>
      </c>
      <c r="QY22" s="81">
        <v>0</v>
      </c>
      <c r="QZ22" s="81">
        <v>0</v>
      </c>
      <c r="RA22" s="81">
        <v>0</v>
      </c>
      <c r="RB22" s="81">
        <v>0</v>
      </c>
      <c r="RC22" s="81">
        <v>0</v>
      </c>
      <c r="RD22" s="81">
        <v>0</v>
      </c>
      <c r="RE22" s="81">
        <v>0</v>
      </c>
      <c r="RF22" s="81">
        <v>0</v>
      </c>
      <c r="RG22" s="81">
        <v>0</v>
      </c>
      <c r="RH22" s="81">
        <v>1</v>
      </c>
      <c r="RI22" s="81">
        <v>0</v>
      </c>
      <c r="RJ22" s="81">
        <v>0</v>
      </c>
      <c r="RK22" s="81">
        <v>0</v>
      </c>
      <c r="RL22" s="81">
        <v>0</v>
      </c>
      <c r="RM22" s="81">
        <v>0</v>
      </c>
      <c r="RN22" s="81">
        <v>0</v>
      </c>
      <c r="RO22" s="81">
        <v>0</v>
      </c>
      <c r="RP22" s="81">
        <v>0</v>
      </c>
      <c r="RQ22" s="81">
        <v>0</v>
      </c>
      <c r="RR22" s="81">
        <v>0</v>
      </c>
      <c r="RS22" s="81">
        <v>0</v>
      </c>
      <c r="RT22" s="81">
        <v>0</v>
      </c>
      <c r="RU22" s="81">
        <v>0</v>
      </c>
      <c r="RV22" s="81">
        <v>0</v>
      </c>
      <c r="RW22" s="81">
        <v>0</v>
      </c>
      <c r="RX22" s="81">
        <v>0</v>
      </c>
      <c r="RY22" s="81">
        <v>0</v>
      </c>
      <c r="RZ22" s="81">
        <v>0</v>
      </c>
      <c r="SA22" s="81">
        <v>0</v>
      </c>
      <c r="SB22" s="81">
        <v>0</v>
      </c>
      <c r="SC22" s="81">
        <v>1</v>
      </c>
      <c r="SD22" s="81">
        <v>0</v>
      </c>
      <c r="SE22" s="81">
        <v>0</v>
      </c>
      <c r="SF22" s="81">
        <v>0</v>
      </c>
      <c r="SG22" s="81">
        <v>0</v>
      </c>
      <c r="SH22" s="81">
        <v>0</v>
      </c>
    </row>
    <row r="23" spans="1:502">
      <c r="A23" s="18" t="s">
        <v>2437</v>
      </c>
      <c r="B23" s="80">
        <v>15</v>
      </c>
      <c r="C23" s="80">
        <v>15</v>
      </c>
      <c r="D23" s="80">
        <v>1</v>
      </c>
      <c r="E23" s="80">
        <v>2018</v>
      </c>
      <c r="F23" s="80" t="s">
        <v>93</v>
      </c>
      <c r="G23" s="182" t="s">
        <v>2422</v>
      </c>
      <c r="H23" s="80" t="s">
        <v>2423</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5.7729999999999997</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5.7729999999999997</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0</v>
      </c>
      <c r="HL23" s="83">
        <v>0</v>
      </c>
      <c r="HM23" s="83">
        <v>0</v>
      </c>
      <c r="HN23" s="83">
        <v>0</v>
      </c>
      <c r="HO23" s="83">
        <v>0</v>
      </c>
      <c r="HP23" s="83">
        <v>0</v>
      </c>
      <c r="HQ23" s="83">
        <v>0</v>
      </c>
      <c r="HR23" s="83">
        <v>0</v>
      </c>
      <c r="HS23" s="83">
        <v>0</v>
      </c>
      <c r="HT23" s="83">
        <v>0</v>
      </c>
      <c r="HU23" s="83">
        <v>5.7729999999999997</v>
      </c>
      <c r="HV23" s="83">
        <v>0</v>
      </c>
      <c r="HW23" s="83">
        <v>0</v>
      </c>
      <c r="HX23" s="83">
        <v>0</v>
      </c>
      <c r="HY23" s="83">
        <v>0</v>
      </c>
      <c r="HZ23" s="83">
        <v>0</v>
      </c>
      <c r="IA23" s="83">
        <v>0</v>
      </c>
      <c r="IB23" s="83">
        <v>0</v>
      </c>
      <c r="IC23" s="83">
        <v>0</v>
      </c>
      <c r="ID23" s="83">
        <v>0</v>
      </c>
      <c r="IE23" s="83">
        <v>0</v>
      </c>
      <c r="IF23" s="83">
        <v>0</v>
      </c>
      <c r="IG23" s="83">
        <v>0</v>
      </c>
      <c r="IH23" s="83">
        <v>0</v>
      </c>
      <c r="II23" s="83">
        <v>0</v>
      </c>
      <c r="IJ23" s="83">
        <v>0</v>
      </c>
      <c r="IK23" s="83">
        <v>0</v>
      </c>
      <c r="IL23" s="83">
        <v>0</v>
      </c>
      <c r="IM23" s="83">
        <v>0</v>
      </c>
      <c r="IN23" s="83">
        <v>0</v>
      </c>
      <c r="IO23" s="83">
        <v>0</v>
      </c>
      <c r="IP23" s="83">
        <v>5.7729999999999997</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1</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1</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0</v>
      </c>
      <c r="QY23" s="81">
        <v>0</v>
      </c>
      <c r="QZ23" s="81">
        <v>0</v>
      </c>
      <c r="RA23" s="81">
        <v>0</v>
      </c>
      <c r="RB23" s="81">
        <v>0</v>
      </c>
      <c r="RC23" s="81">
        <v>0</v>
      </c>
      <c r="RD23" s="81">
        <v>0</v>
      </c>
      <c r="RE23" s="81">
        <v>0</v>
      </c>
      <c r="RF23" s="81">
        <v>0</v>
      </c>
      <c r="RG23" s="81">
        <v>0</v>
      </c>
      <c r="RH23" s="81">
        <v>1</v>
      </c>
      <c r="RI23" s="81">
        <v>0</v>
      </c>
      <c r="RJ23" s="81">
        <v>0</v>
      </c>
      <c r="RK23" s="81">
        <v>0</v>
      </c>
      <c r="RL23" s="81">
        <v>0</v>
      </c>
      <c r="RM23" s="81">
        <v>0</v>
      </c>
      <c r="RN23" s="81">
        <v>0</v>
      </c>
      <c r="RO23" s="81">
        <v>0</v>
      </c>
      <c r="RP23" s="81">
        <v>0</v>
      </c>
      <c r="RQ23" s="81">
        <v>0</v>
      </c>
      <c r="RR23" s="81">
        <v>0</v>
      </c>
      <c r="RS23" s="81">
        <v>0</v>
      </c>
      <c r="RT23" s="81">
        <v>0</v>
      </c>
      <c r="RU23" s="81">
        <v>0</v>
      </c>
      <c r="RV23" s="81">
        <v>0</v>
      </c>
      <c r="RW23" s="81">
        <v>0</v>
      </c>
      <c r="RX23" s="81">
        <v>0</v>
      </c>
      <c r="RY23" s="81">
        <v>0</v>
      </c>
      <c r="RZ23" s="81">
        <v>0</v>
      </c>
      <c r="SA23" s="81">
        <v>0</v>
      </c>
      <c r="SB23" s="81">
        <v>0</v>
      </c>
      <c r="SC23" s="81">
        <v>1</v>
      </c>
      <c r="SD23" s="81">
        <v>0</v>
      </c>
      <c r="SE23" s="81">
        <v>0</v>
      </c>
      <c r="SF23" s="81">
        <v>0</v>
      </c>
      <c r="SG23" s="81">
        <v>0</v>
      </c>
      <c r="SH23" s="81">
        <v>0</v>
      </c>
    </row>
    <row r="24" spans="1:502">
      <c r="A24" s="18" t="s">
        <v>2438</v>
      </c>
      <c r="B24" s="80">
        <v>16</v>
      </c>
      <c r="C24" s="80">
        <v>16</v>
      </c>
      <c r="D24" s="80">
        <v>1</v>
      </c>
      <c r="E24" s="80">
        <v>2019</v>
      </c>
      <c r="F24" s="80" t="s">
        <v>73</v>
      </c>
      <c r="G24" s="182" t="s">
        <v>2422</v>
      </c>
      <c r="H24" s="80" t="s">
        <v>2423</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4.8620000000000001</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4.8620000000000001</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0</v>
      </c>
      <c r="HL24" s="83">
        <v>0</v>
      </c>
      <c r="HM24" s="83">
        <v>0</v>
      </c>
      <c r="HN24" s="83">
        <v>0</v>
      </c>
      <c r="HO24" s="83">
        <v>0</v>
      </c>
      <c r="HP24" s="83">
        <v>0</v>
      </c>
      <c r="HQ24" s="83">
        <v>0</v>
      </c>
      <c r="HR24" s="83">
        <v>0</v>
      </c>
      <c r="HS24" s="83">
        <v>0</v>
      </c>
      <c r="HT24" s="83">
        <v>0</v>
      </c>
      <c r="HU24" s="83">
        <v>4.8620000000000001</v>
      </c>
      <c r="HV24" s="83">
        <v>0</v>
      </c>
      <c r="HW24" s="83">
        <v>0</v>
      </c>
      <c r="HX24" s="83">
        <v>0</v>
      </c>
      <c r="HY24" s="83">
        <v>0</v>
      </c>
      <c r="HZ24" s="83">
        <v>0</v>
      </c>
      <c r="IA24" s="83">
        <v>0</v>
      </c>
      <c r="IB24" s="83">
        <v>0</v>
      </c>
      <c r="IC24" s="83">
        <v>0</v>
      </c>
      <c r="ID24" s="83">
        <v>0</v>
      </c>
      <c r="IE24" s="83">
        <v>0</v>
      </c>
      <c r="IF24" s="83">
        <v>0</v>
      </c>
      <c r="IG24" s="83">
        <v>0</v>
      </c>
      <c r="IH24" s="83">
        <v>0</v>
      </c>
      <c r="II24" s="83">
        <v>0</v>
      </c>
      <c r="IJ24" s="83">
        <v>0</v>
      </c>
      <c r="IK24" s="83">
        <v>0</v>
      </c>
      <c r="IL24" s="83">
        <v>0</v>
      </c>
      <c r="IM24" s="83">
        <v>0</v>
      </c>
      <c r="IN24" s="83">
        <v>0</v>
      </c>
      <c r="IO24" s="83">
        <v>0</v>
      </c>
      <c r="IP24" s="83">
        <v>4.8620000000000001</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1</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1</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0</v>
      </c>
      <c r="QY24" s="81">
        <v>0</v>
      </c>
      <c r="QZ24" s="81">
        <v>0</v>
      </c>
      <c r="RA24" s="81">
        <v>0</v>
      </c>
      <c r="RB24" s="81">
        <v>0</v>
      </c>
      <c r="RC24" s="81">
        <v>0</v>
      </c>
      <c r="RD24" s="81">
        <v>0</v>
      </c>
      <c r="RE24" s="81">
        <v>0</v>
      </c>
      <c r="RF24" s="81">
        <v>0</v>
      </c>
      <c r="RG24" s="81">
        <v>0</v>
      </c>
      <c r="RH24" s="81">
        <v>1</v>
      </c>
      <c r="RI24" s="81">
        <v>0</v>
      </c>
      <c r="RJ24" s="81">
        <v>0</v>
      </c>
      <c r="RK24" s="81">
        <v>0</v>
      </c>
      <c r="RL24" s="81">
        <v>0</v>
      </c>
      <c r="RM24" s="81">
        <v>0</v>
      </c>
      <c r="RN24" s="81">
        <v>0</v>
      </c>
      <c r="RO24" s="81">
        <v>0</v>
      </c>
      <c r="RP24" s="81">
        <v>0</v>
      </c>
      <c r="RQ24" s="81">
        <v>0</v>
      </c>
      <c r="RR24" s="81">
        <v>0</v>
      </c>
      <c r="RS24" s="81">
        <v>0</v>
      </c>
      <c r="RT24" s="81">
        <v>0</v>
      </c>
      <c r="RU24" s="81">
        <v>0</v>
      </c>
      <c r="RV24" s="81">
        <v>0</v>
      </c>
      <c r="RW24" s="81">
        <v>0</v>
      </c>
      <c r="RX24" s="81">
        <v>0</v>
      </c>
      <c r="RY24" s="81">
        <v>0</v>
      </c>
      <c r="RZ24" s="81">
        <v>0</v>
      </c>
      <c r="SA24" s="81">
        <v>0</v>
      </c>
      <c r="SB24" s="81">
        <v>0</v>
      </c>
      <c r="SC24" s="81">
        <v>1</v>
      </c>
      <c r="SD24" s="81">
        <v>0</v>
      </c>
      <c r="SE24" s="81">
        <v>0</v>
      </c>
      <c r="SF24" s="81">
        <v>0</v>
      </c>
      <c r="SG24" s="81">
        <v>0</v>
      </c>
      <c r="SH24" s="81">
        <v>0</v>
      </c>
    </row>
    <row r="25" spans="1:502">
      <c r="A25" s="18" t="s">
        <v>2439</v>
      </c>
      <c r="B25" s="80">
        <v>17</v>
      </c>
      <c r="C25" s="80">
        <v>17</v>
      </c>
      <c r="D25" s="80">
        <v>1</v>
      </c>
      <c r="E25" s="80">
        <v>2020</v>
      </c>
      <c r="F25" s="80" t="s">
        <v>218</v>
      </c>
      <c r="G25" s="182" t="s">
        <v>2422</v>
      </c>
      <c r="H25" s="80" t="s">
        <v>2423</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3.3410000000000002</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3.3410000000000002</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0</v>
      </c>
      <c r="HL25" s="83">
        <v>0</v>
      </c>
      <c r="HM25" s="83">
        <v>0</v>
      </c>
      <c r="HN25" s="83">
        <v>0</v>
      </c>
      <c r="HO25" s="83">
        <v>0</v>
      </c>
      <c r="HP25" s="83">
        <v>0</v>
      </c>
      <c r="HQ25" s="83">
        <v>0</v>
      </c>
      <c r="HR25" s="83">
        <v>0</v>
      </c>
      <c r="HS25" s="83">
        <v>0</v>
      </c>
      <c r="HT25" s="83">
        <v>0</v>
      </c>
      <c r="HU25" s="83">
        <v>3.3410000000000002</v>
      </c>
      <c r="HV25" s="83">
        <v>0</v>
      </c>
      <c r="HW25" s="83">
        <v>0</v>
      </c>
      <c r="HX25" s="83">
        <v>0</v>
      </c>
      <c r="HY25" s="83">
        <v>0</v>
      </c>
      <c r="HZ25" s="83">
        <v>0</v>
      </c>
      <c r="IA25" s="83">
        <v>0</v>
      </c>
      <c r="IB25" s="83">
        <v>0</v>
      </c>
      <c r="IC25" s="83">
        <v>0</v>
      </c>
      <c r="ID25" s="83">
        <v>0</v>
      </c>
      <c r="IE25" s="83">
        <v>0</v>
      </c>
      <c r="IF25" s="83">
        <v>0</v>
      </c>
      <c r="IG25" s="83">
        <v>0</v>
      </c>
      <c r="IH25" s="83">
        <v>0</v>
      </c>
      <c r="II25" s="83">
        <v>0</v>
      </c>
      <c r="IJ25" s="83">
        <v>0</v>
      </c>
      <c r="IK25" s="83">
        <v>0</v>
      </c>
      <c r="IL25" s="83">
        <v>0</v>
      </c>
      <c r="IM25" s="83">
        <v>0</v>
      </c>
      <c r="IN25" s="83">
        <v>0</v>
      </c>
      <c r="IO25" s="83">
        <v>0</v>
      </c>
      <c r="IP25" s="83">
        <v>3.3410000000000002</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1</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1</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0</v>
      </c>
      <c r="QY25" s="81">
        <v>0</v>
      </c>
      <c r="QZ25" s="81">
        <v>0</v>
      </c>
      <c r="RA25" s="81">
        <v>0</v>
      </c>
      <c r="RB25" s="81">
        <v>0</v>
      </c>
      <c r="RC25" s="81">
        <v>0</v>
      </c>
      <c r="RD25" s="81">
        <v>0</v>
      </c>
      <c r="RE25" s="81">
        <v>0</v>
      </c>
      <c r="RF25" s="81">
        <v>0</v>
      </c>
      <c r="RG25" s="81">
        <v>0</v>
      </c>
      <c r="RH25" s="81">
        <v>1</v>
      </c>
      <c r="RI25" s="81">
        <v>0</v>
      </c>
      <c r="RJ25" s="81">
        <v>0</v>
      </c>
      <c r="RK25" s="81">
        <v>0</v>
      </c>
      <c r="RL25" s="81">
        <v>0</v>
      </c>
      <c r="RM25" s="81">
        <v>0</v>
      </c>
      <c r="RN25" s="81">
        <v>0</v>
      </c>
      <c r="RO25" s="81">
        <v>0</v>
      </c>
      <c r="RP25" s="81">
        <v>0</v>
      </c>
      <c r="RQ25" s="81">
        <v>0</v>
      </c>
      <c r="RR25" s="81">
        <v>0</v>
      </c>
      <c r="RS25" s="81">
        <v>0</v>
      </c>
      <c r="RT25" s="81">
        <v>0</v>
      </c>
      <c r="RU25" s="81">
        <v>0</v>
      </c>
      <c r="RV25" s="81">
        <v>0</v>
      </c>
      <c r="RW25" s="81">
        <v>0</v>
      </c>
      <c r="RX25" s="81">
        <v>0</v>
      </c>
      <c r="RY25" s="81">
        <v>0</v>
      </c>
      <c r="RZ25" s="81">
        <v>0</v>
      </c>
      <c r="SA25" s="81">
        <v>0</v>
      </c>
      <c r="SB25" s="81">
        <v>0</v>
      </c>
      <c r="SC25" s="81">
        <v>1</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1821</v>
      </c>
      <c r="B10" s="80">
        <v>2</v>
      </c>
      <c r="C10" s="80">
        <v>18</v>
      </c>
      <c r="D10" s="80">
        <v>2</v>
      </c>
      <c r="E10" s="80">
        <v>2022</v>
      </c>
      <c r="F10" s="80" t="s">
        <v>568</v>
      </c>
      <c r="G10" s="182" t="s">
        <v>1818</v>
      </c>
      <c r="H10" s="80" t="s">
        <v>1819</v>
      </c>
      <c r="I10" s="173"/>
      <c r="J10" s="83">
        <v>542507</v>
      </c>
      <c r="K10" s="81">
        <v>741515985</v>
      </c>
      <c r="L10" s="81">
        <v>97647</v>
      </c>
      <c r="M10" s="81">
        <v>132047981</v>
      </c>
      <c r="N10" s="81">
        <v>0</v>
      </c>
      <c r="O10" s="81">
        <v>0</v>
      </c>
      <c r="P10" s="81">
        <v>0</v>
      </c>
      <c r="Q10" s="81">
        <v>0</v>
      </c>
      <c r="R10" s="81">
        <v>0</v>
      </c>
      <c r="S10" s="81">
        <v>0</v>
      </c>
      <c r="T10" s="81">
        <v>0</v>
      </c>
      <c r="U10" s="81">
        <v>0</v>
      </c>
      <c r="V10" s="81">
        <v>44</v>
      </c>
      <c r="W10" s="81">
        <v>0</v>
      </c>
      <c r="X10" s="81">
        <v>0</v>
      </c>
      <c r="Y10" s="81">
        <v>268827</v>
      </c>
      <c r="Z10" s="81">
        <v>873832793</v>
      </c>
      <c r="AA10" s="81">
        <v>1319912415</v>
      </c>
      <c r="AB10" s="81">
        <v>6370757980</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2498</v>
      </c>
      <c r="B11" s="80">
        <v>3</v>
      </c>
      <c r="C11" s="80">
        <v>18</v>
      </c>
      <c r="D11" s="80">
        <v>3</v>
      </c>
      <c r="E11" s="80">
        <v>2022</v>
      </c>
      <c r="F11" s="80" t="s">
        <v>568</v>
      </c>
      <c r="G11" s="182" t="s">
        <v>2495</v>
      </c>
      <c r="H11" s="80" t="s">
        <v>2496</v>
      </c>
      <c r="I11" s="173"/>
      <c r="J11" s="83">
        <v>222993</v>
      </c>
      <c r="K11" s="81">
        <v>302179335.00000006</v>
      </c>
      <c r="L11" s="81">
        <v>16905</v>
      </c>
      <c r="M11" s="81">
        <v>22705523</v>
      </c>
      <c r="N11" s="81">
        <v>0</v>
      </c>
      <c r="O11" s="81">
        <v>0</v>
      </c>
      <c r="P11" s="81">
        <v>0</v>
      </c>
      <c r="Q11" s="81">
        <v>0</v>
      </c>
      <c r="R11" s="81">
        <v>0</v>
      </c>
      <c r="S11" s="81">
        <v>0</v>
      </c>
      <c r="T11" s="81">
        <v>0</v>
      </c>
      <c r="U11" s="81">
        <v>0</v>
      </c>
      <c r="V11" s="81">
        <v>39</v>
      </c>
      <c r="W11" s="81">
        <v>0</v>
      </c>
      <c r="X11" s="81">
        <v>0</v>
      </c>
      <c r="Y11" s="81">
        <v>240374</v>
      </c>
      <c r="Z11" s="81">
        <v>325125231.99999994</v>
      </c>
      <c r="AA11" s="81">
        <v>592981910</v>
      </c>
      <c r="AB11" s="81">
        <v>2698901348</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1774</v>
      </c>
      <c r="B12" s="80">
        <v>4</v>
      </c>
      <c r="C12" s="80">
        <v>18</v>
      </c>
      <c r="D12" s="80">
        <v>4</v>
      </c>
      <c r="E12" s="80">
        <v>2022</v>
      </c>
      <c r="F12" s="80" t="s">
        <v>568</v>
      </c>
      <c r="G12" s="182" t="s">
        <v>1771</v>
      </c>
      <c r="H12" s="80" t="s">
        <v>1772</v>
      </c>
      <c r="I12" s="173"/>
      <c r="J12" s="83">
        <v>129276.99999999999</v>
      </c>
      <c r="K12" s="81">
        <v>179059632.00000003</v>
      </c>
      <c r="L12" s="81">
        <v>36486</v>
      </c>
      <c r="M12" s="81">
        <v>50018331</v>
      </c>
      <c r="N12" s="81">
        <v>0</v>
      </c>
      <c r="O12" s="81">
        <v>0</v>
      </c>
      <c r="P12" s="81">
        <v>0</v>
      </c>
      <c r="Q12" s="81">
        <v>0</v>
      </c>
      <c r="R12" s="81">
        <v>0</v>
      </c>
      <c r="S12" s="81">
        <v>0</v>
      </c>
      <c r="T12" s="81">
        <v>0</v>
      </c>
      <c r="U12" s="81">
        <v>0</v>
      </c>
      <c r="V12" s="81">
        <v>42</v>
      </c>
      <c r="W12" s="81">
        <v>0</v>
      </c>
      <c r="X12" s="81">
        <v>0</v>
      </c>
      <c r="Y12" s="81">
        <v>254846.00000000003</v>
      </c>
      <c r="Z12" s="81">
        <v>229332809</v>
      </c>
      <c r="AA12" s="81">
        <v>350584683</v>
      </c>
      <c r="AB12" s="81">
        <v>1438253600</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2494</v>
      </c>
      <c r="B13" s="80">
        <v>5</v>
      </c>
      <c r="C13" s="80">
        <v>18</v>
      </c>
      <c r="D13" s="80">
        <v>5</v>
      </c>
      <c r="E13" s="80">
        <v>2022</v>
      </c>
      <c r="F13" s="80" t="s">
        <v>568</v>
      </c>
      <c r="G13" s="182" t="s">
        <v>2491</v>
      </c>
      <c r="H13" s="80" t="s">
        <v>2492</v>
      </c>
      <c r="I13" s="173"/>
      <c r="J13" s="83">
        <v>389092</v>
      </c>
      <c r="K13" s="81">
        <v>529627312.99999994</v>
      </c>
      <c r="L13" s="81">
        <v>160566</v>
      </c>
      <c r="M13" s="81">
        <v>216620298.00000003</v>
      </c>
      <c r="N13" s="81">
        <v>0</v>
      </c>
      <c r="O13" s="81">
        <v>0</v>
      </c>
      <c r="P13" s="81">
        <v>0</v>
      </c>
      <c r="Q13" s="81">
        <v>0</v>
      </c>
      <c r="R13" s="81">
        <v>0</v>
      </c>
      <c r="S13" s="81">
        <v>0</v>
      </c>
      <c r="T13" s="81">
        <v>0</v>
      </c>
      <c r="U13" s="81">
        <v>0</v>
      </c>
      <c r="V13" s="81">
        <v>0</v>
      </c>
      <c r="W13" s="81">
        <v>0</v>
      </c>
      <c r="X13" s="81">
        <v>0</v>
      </c>
      <c r="Y13" s="81">
        <v>0</v>
      </c>
      <c r="Z13" s="81">
        <v>746247611</v>
      </c>
      <c r="AA13" s="81">
        <v>883162639</v>
      </c>
      <c r="AB13" s="81">
        <v>4363955279</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1813</v>
      </c>
      <c r="B14" s="80">
        <v>6</v>
      </c>
      <c r="C14" s="80">
        <v>18</v>
      </c>
      <c r="D14" s="80">
        <v>6</v>
      </c>
      <c r="E14" s="80">
        <v>2022</v>
      </c>
      <c r="F14" s="80" t="s">
        <v>568</v>
      </c>
      <c r="G14" s="182" t="s">
        <v>1810</v>
      </c>
      <c r="H14" s="80" t="s">
        <v>1811</v>
      </c>
      <c r="I14" s="173"/>
      <c r="J14" s="83">
        <v>91941</v>
      </c>
      <c r="K14" s="81">
        <v>127245167</v>
      </c>
      <c r="L14" s="81">
        <v>62559</v>
      </c>
      <c r="M14" s="81">
        <v>86059175</v>
      </c>
      <c r="N14" s="81">
        <v>0</v>
      </c>
      <c r="O14" s="81">
        <v>0</v>
      </c>
      <c r="P14" s="81">
        <v>595</v>
      </c>
      <c r="Q14" s="81">
        <v>3199898</v>
      </c>
      <c r="R14" s="81">
        <v>0</v>
      </c>
      <c r="S14" s="81">
        <v>0</v>
      </c>
      <c r="T14" s="81">
        <v>0</v>
      </c>
      <c r="U14" s="81">
        <v>0</v>
      </c>
      <c r="V14" s="81">
        <v>0</v>
      </c>
      <c r="W14" s="81">
        <v>0</v>
      </c>
      <c r="X14" s="81">
        <v>0</v>
      </c>
      <c r="Y14" s="81">
        <v>0</v>
      </c>
      <c r="Z14" s="81">
        <v>216504240</v>
      </c>
      <c r="AA14" s="81">
        <v>261020443</v>
      </c>
      <c r="AB14" s="81">
        <v>993023270</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1798</v>
      </c>
      <c r="B15" s="80">
        <v>7</v>
      </c>
      <c r="C15" s="80">
        <v>18</v>
      </c>
      <c r="D15" s="80">
        <v>7</v>
      </c>
      <c r="E15" s="80">
        <v>2022</v>
      </c>
      <c r="F15" s="80" t="s">
        <v>568</v>
      </c>
      <c r="G15" s="182" t="s">
        <v>1795</v>
      </c>
      <c r="H15" s="80" t="s">
        <v>1796</v>
      </c>
      <c r="I15" s="173"/>
      <c r="J15" s="83">
        <v>146195</v>
      </c>
      <c r="K15" s="81">
        <v>204894896.00000003</v>
      </c>
      <c r="L15" s="81">
        <v>110884</v>
      </c>
      <c r="M15" s="81">
        <v>154016597.00000003</v>
      </c>
      <c r="N15" s="81">
        <v>8000</v>
      </c>
      <c r="O15" s="81">
        <v>14147986.999999998</v>
      </c>
      <c r="P15" s="81">
        <v>62</v>
      </c>
      <c r="Q15" s="81">
        <v>343312</v>
      </c>
      <c r="R15" s="81">
        <v>0</v>
      </c>
      <c r="S15" s="81">
        <v>0</v>
      </c>
      <c r="T15" s="81">
        <v>0</v>
      </c>
      <c r="U15" s="81">
        <v>0</v>
      </c>
      <c r="V15" s="81">
        <v>0</v>
      </c>
      <c r="W15" s="81">
        <v>0</v>
      </c>
      <c r="X15" s="81">
        <v>0</v>
      </c>
      <c r="Y15" s="81">
        <v>0</v>
      </c>
      <c r="Z15" s="81">
        <v>373402792.00000006</v>
      </c>
      <c r="AA15" s="81">
        <v>356263272</v>
      </c>
      <c r="AB15" s="81">
        <v>1505897042</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1705</v>
      </c>
      <c r="B16" s="80">
        <v>8</v>
      </c>
      <c r="C16" s="80">
        <v>18</v>
      </c>
      <c r="D16" s="80">
        <v>8</v>
      </c>
      <c r="E16" s="80">
        <v>2022</v>
      </c>
      <c r="F16" s="80" t="s">
        <v>568</v>
      </c>
      <c r="G16" s="182" t="s">
        <v>1702</v>
      </c>
      <c r="H16" s="80" t="s">
        <v>1703</v>
      </c>
      <c r="I16" s="173"/>
      <c r="J16" s="83">
        <v>212939</v>
      </c>
      <c r="K16" s="81">
        <v>293782047.00000006</v>
      </c>
      <c r="L16" s="81">
        <v>106503</v>
      </c>
      <c r="M16" s="81">
        <v>145353684.00000003</v>
      </c>
      <c r="N16" s="81">
        <v>0</v>
      </c>
      <c r="O16" s="81">
        <v>0</v>
      </c>
      <c r="P16" s="81">
        <v>0</v>
      </c>
      <c r="Q16" s="81">
        <v>0</v>
      </c>
      <c r="R16" s="81">
        <v>0</v>
      </c>
      <c r="S16" s="81">
        <v>0</v>
      </c>
      <c r="T16" s="81">
        <v>0</v>
      </c>
      <c r="U16" s="81">
        <v>0</v>
      </c>
      <c r="V16" s="81">
        <v>0</v>
      </c>
      <c r="W16" s="81">
        <v>0</v>
      </c>
      <c r="X16" s="81">
        <v>0</v>
      </c>
      <c r="Y16" s="81">
        <v>0</v>
      </c>
      <c r="Z16" s="81">
        <v>439135731.00000006</v>
      </c>
      <c r="AA16" s="81">
        <v>494975157</v>
      </c>
      <c r="AB16" s="81">
        <v>3500500901</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1806</v>
      </c>
      <c r="B17" s="80">
        <v>9</v>
      </c>
      <c r="C17" s="80">
        <v>18</v>
      </c>
      <c r="D17" s="80">
        <v>9</v>
      </c>
      <c r="E17" s="80">
        <v>2022</v>
      </c>
      <c r="F17" s="80" t="s">
        <v>568</v>
      </c>
      <c r="G17" s="182" t="s">
        <v>1803</v>
      </c>
      <c r="H17" s="80" t="s">
        <v>1804</v>
      </c>
      <c r="I17" s="173"/>
      <c r="J17" s="83">
        <v>57968</v>
      </c>
      <c r="K17" s="81">
        <v>79732794</v>
      </c>
      <c r="L17" s="81">
        <v>47413</v>
      </c>
      <c r="M17" s="81">
        <v>64641747.000000007</v>
      </c>
      <c r="N17" s="81">
        <v>4700</v>
      </c>
      <c r="O17" s="81">
        <v>8551484</v>
      </c>
      <c r="P17" s="81">
        <v>99</v>
      </c>
      <c r="Q17" s="81">
        <v>552549</v>
      </c>
      <c r="R17" s="81">
        <v>0</v>
      </c>
      <c r="S17" s="81">
        <v>0</v>
      </c>
      <c r="T17" s="81">
        <v>0</v>
      </c>
      <c r="U17" s="81">
        <v>0</v>
      </c>
      <c r="V17" s="81">
        <v>0</v>
      </c>
      <c r="W17" s="81">
        <v>0</v>
      </c>
      <c r="X17" s="81">
        <v>0</v>
      </c>
      <c r="Y17" s="81">
        <v>0</v>
      </c>
      <c r="Z17" s="81">
        <v>153478574.00000003</v>
      </c>
      <c r="AA17" s="81">
        <v>140868002</v>
      </c>
      <c r="AB17" s="81">
        <v>687420580</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1644</v>
      </c>
      <c r="B18" s="80">
        <v>10</v>
      </c>
      <c r="C18" s="80">
        <v>18</v>
      </c>
      <c r="D18" s="80">
        <v>10</v>
      </c>
      <c r="E18" s="80">
        <v>2022</v>
      </c>
      <c r="F18" s="80" t="s">
        <v>568</v>
      </c>
      <c r="G18" s="182" t="s">
        <v>1641</v>
      </c>
      <c r="H18" s="80" t="s">
        <v>1642</v>
      </c>
      <c r="I18" s="173"/>
      <c r="J18" s="83">
        <v>585700</v>
      </c>
      <c r="K18" s="81">
        <v>804357429</v>
      </c>
      <c r="L18" s="81">
        <v>69712</v>
      </c>
      <c r="M18" s="81">
        <v>94738805</v>
      </c>
      <c r="N18" s="81">
        <v>0</v>
      </c>
      <c r="O18" s="81">
        <v>0</v>
      </c>
      <c r="P18" s="81">
        <v>0</v>
      </c>
      <c r="Q18" s="81">
        <v>0</v>
      </c>
      <c r="R18" s="81">
        <v>0</v>
      </c>
      <c r="S18" s="81">
        <v>0</v>
      </c>
      <c r="T18" s="81">
        <v>0</v>
      </c>
      <c r="U18" s="81">
        <v>0</v>
      </c>
      <c r="V18" s="81">
        <v>39</v>
      </c>
      <c r="W18" s="81">
        <v>0</v>
      </c>
      <c r="X18" s="81">
        <v>0</v>
      </c>
      <c r="Y18" s="81">
        <v>241356</v>
      </c>
      <c r="Z18" s="81">
        <v>899337590</v>
      </c>
      <c r="AA18" s="81">
        <v>1417923676</v>
      </c>
      <c r="AB18" s="81">
        <v>6604567846.000001</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1721</v>
      </c>
      <c r="B19" s="80">
        <v>11</v>
      </c>
      <c r="C19" s="80">
        <v>18</v>
      </c>
      <c r="D19" s="80">
        <v>11</v>
      </c>
      <c r="E19" s="80">
        <v>2022</v>
      </c>
      <c r="F19" s="80" t="s">
        <v>568</v>
      </c>
      <c r="G19" s="182" t="s">
        <v>1718</v>
      </c>
      <c r="H19" s="80" t="s">
        <v>1719</v>
      </c>
      <c r="I19" s="173"/>
      <c r="J19" s="83">
        <v>560803</v>
      </c>
      <c r="K19" s="81">
        <v>790124432.00000012</v>
      </c>
      <c r="L19" s="81">
        <v>190569</v>
      </c>
      <c r="M19" s="81">
        <v>266394153.00000003</v>
      </c>
      <c r="N19" s="81">
        <v>0</v>
      </c>
      <c r="O19" s="81">
        <v>0</v>
      </c>
      <c r="P19" s="81">
        <v>0</v>
      </c>
      <c r="Q19" s="81">
        <v>0</v>
      </c>
      <c r="R19" s="81">
        <v>0</v>
      </c>
      <c r="S19" s="81">
        <v>0</v>
      </c>
      <c r="T19" s="81">
        <v>0</v>
      </c>
      <c r="U19" s="81">
        <v>0</v>
      </c>
      <c r="V19" s="81">
        <v>0</v>
      </c>
      <c r="W19" s="81">
        <v>0</v>
      </c>
      <c r="X19" s="81">
        <v>0</v>
      </c>
      <c r="Y19" s="81">
        <v>0</v>
      </c>
      <c r="Z19" s="81">
        <v>1056518585</v>
      </c>
      <c r="AA19" s="81">
        <v>1368019646</v>
      </c>
      <c r="AB19" s="81">
        <v>5810296329</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1849</v>
      </c>
      <c r="B20" s="80">
        <v>12</v>
      </c>
      <c r="C20" s="80">
        <v>18</v>
      </c>
      <c r="D20" s="80">
        <v>12</v>
      </c>
      <c r="E20" s="80">
        <v>2022</v>
      </c>
      <c r="F20" s="80" t="s">
        <v>568</v>
      </c>
      <c r="G20" s="182" t="s">
        <v>1846</v>
      </c>
      <c r="H20" s="80" t="s">
        <v>1847</v>
      </c>
      <c r="I20" s="173"/>
      <c r="J20" s="83">
        <v>97752</v>
      </c>
      <c r="K20" s="81">
        <v>139605935</v>
      </c>
      <c r="L20" s="81">
        <v>156147</v>
      </c>
      <c r="M20" s="81">
        <v>221559041.99999997</v>
      </c>
      <c r="N20" s="81">
        <v>0</v>
      </c>
      <c r="O20" s="81">
        <v>0</v>
      </c>
      <c r="P20" s="81">
        <v>107</v>
      </c>
      <c r="Q20" s="81">
        <v>585705</v>
      </c>
      <c r="R20" s="81">
        <v>0</v>
      </c>
      <c r="S20" s="81">
        <v>0</v>
      </c>
      <c r="T20" s="81">
        <v>0</v>
      </c>
      <c r="U20" s="81">
        <v>0</v>
      </c>
      <c r="V20" s="81">
        <v>0</v>
      </c>
      <c r="W20" s="81">
        <v>0</v>
      </c>
      <c r="X20" s="81">
        <v>0</v>
      </c>
      <c r="Y20" s="81">
        <v>0</v>
      </c>
      <c r="Z20" s="81">
        <v>361750682</v>
      </c>
      <c r="AA20" s="81">
        <v>242865706</v>
      </c>
      <c r="AB20" s="81">
        <v>1226658878</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1741</v>
      </c>
      <c r="B21" s="80">
        <v>13</v>
      </c>
      <c r="C21" s="80">
        <v>18</v>
      </c>
      <c r="D21" s="80">
        <v>13</v>
      </c>
      <c r="E21" s="80">
        <v>2022</v>
      </c>
      <c r="F21" s="80" t="s">
        <v>568</v>
      </c>
      <c r="G21" s="182" t="s">
        <v>1738</v>
      </c>
      <c r="H21" s="80" t="s">
        <v>1739</v>
      </c>
      <c r="I21" s="173"/>
      <c r="J21" s="83">
        <v>140303</v>
      </c>
      <c r="K21" s="81">
        <v>200639527.99999997</v>
      </c>
      <c r="L21" s="81">
        <v>157765</v>
      </c>
      <c r="M21" s="81">
        <v>223852277.00000003</v>
      </c>
      <c r="N21" s="81">
        <v>0</v>
      </c>
      <c r="O21" s="81">
        <v>0</v>
      </c>
      <c r="P21" s="81">
        <v>0</v>
      </c>
      <c r="Q21" s="81">
        <v>0</v>
      </c>
      <c r="R21" s="81">
        <v>0</v>
      </c>
      <c r="S21" s="81">
        <v>0</v>
      </c>
      <c r="T21" s="81">
        <v>0</v>
      </c>
      <c r="U21" s="81">
        <v>0</v>
      </c>
      <c r="V21" s="81">
        <v>0</v>
      </c>
      <c r="W21" s="81">
        <v>0</v>
      </c>
      <c r="X21" s="81">
        <v>0</v>
      </c>
      <c r="Y21" s="81">
        <v>0</v>
      </c>
      <c r="Z21" s="81">
        <v>424491805</v>
      </c>
      <c r="AA21" s="81">
        <v>341485112</v>
      </c>
      <c r="AB21" s="81">
        <v>1616309824</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1669</v>
      </c>
      <c r="B22" s="80">
        <v>14</v>
      </c>
      <c r="C22" s="80">
        <v>18</v>
      </c>
      <c r="D22" s="80">
        <v>14</v>
      </c>
      <c r="E22" s="80">
        <v>2022</v>
      </c>
      <c r="F22" s="80" t="s">
        <v>568</v>
      </c>
      <c r="G22" s="182" t="s">
        <v>1666</v>
      </c>
      <c r="H22" s="80" t="s">
        <v>1667</v>
      </c>
      <c r="I22" s="173"/>
      <c r="J22" s="83">
        <v>1034589</v>
      </c>
      <c r="K22" s="81">
        <v>1384324090</v>
      </c>
      <c r="L22" s="81">
        <v>46016</v>
      </c>
      <c r="M22" s="81">
        <v>60983885</v>
      </c>
      <c r="N22" s="81">
        <v>0</v>
      </c>
      <c r="O22" s="81">
        <v>0</v>
      </c>
      <c r="P22" s="81">
        <v>0</v>
      </c>
      <c r="Q22" s="81">
        <v>0</v>
      </c>
      <c r="R22" s="81">
        <v>0</v>
      </c>
      <c r="S22" s="81">
        <v>0</v>
      </c>
      <c r="T22" s="81">
        <v>0</v>
      </c>
      <c r="U22" s="81">
        <v>0</v>
      </c>
      <c r="V22" s="81">
        <v>189</v>
      </c>
      <c r="W22" s="81">
        <v>0</v>
      </c>
      <c r="X22" s="81">
        <v>0</v>
      </c>
      <c r="Y22" s="81">
        <v>1158212</v>
      </c>
      <c r="Z22" s="81">
        <v>1446466187.0000002</v>
      </c>
      <c r="AA22" s="81">
        <v>2825233284</v>
      </c>
      <c r="AB22" s="81">
        <v>12504922615</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1677</v>
      </c>
      <c r="B23" s="80">
        <v>15</v>
      </c>
      <c r="C23" s="80">
        <v>18</v>
      </c>
      <c r="D23" s="80">
        <v>15</v>
      </c>
      <c r="E23" s="80">
        <v>2022</v>
      </c>
      <c r="F23" s="80" t="s">
        <v>568</v>
      </c>
      <c r="G23" s="182" t="s">
        <v>1674</v>
      </c>
      <c r="H23" s="80" t="s">
        <v>1675</v>
      </c>
      <c r="I23" s="173"/>
      <c r="J23" s="83">
        <v>930070</v>
      </c>
      <c r="K23" s="81">
        <v>1282850430</v>
      </c>
      <c r="L23" s="81">
        <v>308284</v>
      </c>
      <c r="M23" s="81">
        <v>421151116</v>
      </c>
      <c r="N23" s="81">
        <v>0</v>
      </c>
      <c r="O23" s="81">
        <v>0</v>
      </c>
      <c r="P23" s="81">
        <v>0</v>
      </c>
      <c r="Q23" s="81">
        <v>0</v>
      </c>
      <c r="R23" s="81">
        <v>0</v>
      </c>
      <c r="S23" s="81">
        <v>0</v>
      </c>
      <c r="T23" s="81">
        <v>0</v>
      </c>
      <c r="U23" s="81">
        <v>0</v>
      </c>
      <c r="V23" s="81">
        <v>0</v>
      </c>
      <c r="W23" s="81">
        <v>0</v>
      </c>
      <c r="X23" s="81">
        <v>0</v>
      </c>
      <c r="Y23" s="81">
        <v>0</v>
      </c>
      <c r="Z23" s="81">
        <v>1704001545.9999998</v>
      </c>
      <c r="AA23" s="81">
        <v>2339727603</v>
      </c>
      <c r="AB23" s="81">
        <v>10242702377</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1737</v>
      </c>
      <c r="B24" s="80">
        <v>16</v>
      </c>
      <c r="C24" s="80">
        <v>18</v>
      </c>
      <c r="D24" s="80">
        <v>16</v>
      </c>
      <c r="E24" s="80">
        <v>2022</v>
      </c>
      <c r="F24" s="80" t="s">
        <v>568</v>
      </c>
      <c r="G24" s="182" t="s">
        <v>1734</v>
      </c>
      <c r="H24" s="80" t="s">
        <v>1735</v>
      </c>
      <c r="I24" s="173"/>
      <c r="J24" s="83">
        <v>126833</v>
      </c>
      <c r="K24" s="81">
        <v>177617059</v>
      </c>
      <c r="L24" s="81">
        <v>129985.99999999999</v>
      </c>
      <c r="M24" s="81">
        <v>180864696.99999997</v>
      </c>
      <c r="N24" s="81">
        <v>0</v>
      </c>
      <c r="O24" s="81">
        <v>0</v>
      </c>
      <c r="P24" s="81">
        <v>0</v>
      </c>
      <c r="Q24" s="81">
        <v>0</v>
      </c>
      <c r="R24" s="81">
        <v>0</v>
      </c>
      <c r="S24" s="81">
        <v>0</v>
      </c>
      <c r="T24" s="81">
        <v>0</v>
      </c>
      <c r="U24" s="81">
        <v>0</v>
      </c>
      <c r="V24" s="81">
        <v>0</v>
      </c>
      <c r="W24" s="81">
        <v>0</v>
      </c>
      <c r="X24" s="81">
        <v>0</v>
      </c>
      <c r="Y24" s="81">
        <v>0</v>
      </c>
      <c r="Z24" s="81">
        <v>358481756</v>
      </c>
      <c r="AA24" s="81">
        <v>327985676</v>
      </c>
      <c r="AB24" s="81">
        <v>1441383648</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2482</v>
      </c>
      <c r="B25" s="80">
        <v>17</v>
      </c>
      <c r="C25" s="80">
        <v>18</v>
      </c>
      <c r="D25" s="80">
        <v>17</v>
      </c>
      <c r="E25" s="80">
        <v>2022</v>
      </c>
      <c r="F25" s="80" t="s">
        <v>568</v>
      </c>
      <c r="G25" s="182" t="s">
        <v>2479</v>
      </c>
      <c r="H25" s="80" t="s">
        <v>2480</v>
      </c>
      <c r="I25" s="173"/>
      <c r="J25" s="83">
        <v>183455</v>
      </c>
      <c r="K25" s="81">
        <v>255564747</v>
      </c>
      <c r="L25" s="81">
        <v>104875</v>
      </c>
      <c r="M25" s="81">
        <v>144714507.00000003</v>
      </c>
      <c r="N25" s="81">
        <v>0</v>
      </c>
      <c r="O25" s="81">
        <v>0</v>
      </c>
      <c r="P25" s="81">
        <v>0</v>
      </c>
      <c r="Q25" s="81">
        <v>0</v>
      </c>
      <c r="R25" s="81">
        <v>0</v>
      </c>
      <c r="S25" s="81">
        <v>0</v>
      </c>
      <c r="T25" s="81">
        <v>0</v>
      </c>
      <c r="U25" s="81">
        <v>0</v>
      </c>
      <c r="V25" s="81">
        <v>0</v>
      </c>
      <c r="W25" s="81">
        <v>0</v>
      </c>
      <c r="X25" s="81">
        <v>0</v>
      </c>
      <c r="Y25" s="81">
        <v>0</v>
      </c>
      <c r="Z25" s="81">
        <v>400279254</v>
      </c>
      <c r="AA25" s="81">
        <v>448528922.00000006</v>
      </c>
      <c r="AB25" s="81">
        <v>2548845742</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2478</v>
      </c>
      <c r="B26" s="80">
        <v>18</v>
      </c>
      <c r="C26" s="80">
        <v>18</v>
      </c>
      <c r="D26" s="80">
        <v>18</v>
      </c>
      <c r="E26" s="80">
        <v>2022</v>
      </c>
      <c r="F26" s="80" t="s">
        <v>568</v>
      </c>
      <c r="G26" s="182" t="s">
        <v>2475</v>
      </c>
      <c r="H26" s="80" t="s">
        <v>2476</v>
      </c>
      <c r="I26" s="173"/>
      <c r="J26" s="83">
        <v>357727</v>
      </c>
      <c r="K26" s="81">
        <v>506375476.00000006</v>
      </c>
      <c r="L26" s="81">
        <v>70355</v>
      </c>
      <c r="M26" s="81">
        <v>98709229.000000015</v>
      </c>
      <c r="N26" s="81">
        <v>0</v>
      </c>
      <c r="O26" s="81">
        <v>0</v>
      </c>
      <c r="P26" s="81">
        <v>0</v>
      </c>
      <c r="Q26" s="81">
        <v>0</v>
      </c>
      <c r="R26" s="81">
        <v>0</v>
      </c>
      <c r="S26" s="81">
        <v>0</v>
      </c>
      <c r="T26" s="81">
        <v>0</v>
      </c>
      <c r="U26" s="81">
        <v>0</v>
      </c>
      <c r="V26" s="81">
        <v>0</v>
      </c>
      <c r="W26" s="81">
        <v>0</v>
      </c>
      <c r="X26" s="81">
        <v>0</v>
      </c>
      <c r="Y26" s="81">
        <v>0</v>
      </c>
      <c r="Z26" s="81">
        <v>605084705.00000012</v>
      </c>
      <c r="AA26" s="81">
        <v>878177445</v>
      </c>
      <c r="AB26" s="81">
        <v>3894593405</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2486</v>
      </c>
      <c r="B27" s="80">
        <v>19</v>
      </c>
      <c r="C27" s="80">
        <v>18</v>
      </c>
      <c r="D27" s="80">
        <v>19</v>
      </c>
      <c r="E27" s="80">
        <v>2022</v>
      </c>
      <c r="F27" s="80" t="s">
        <v>568</v>
      </c>
      <c r="G27" s="182" t="s">
        <v>2483</v>
      </c>
      <c r="H27" s="80" t="s">
        <v>2484</v>
      </c>
      <c r="I27" s="173"/>
      <c r="J27" s="83">
        <v>521235</v>
      </c>
      <c r="K27" s="81">
        <v>724294309</v>
      </c>
      <c r="L27" s="81">
        <v>73039</v>
      </c>
      <c r="M27" s="81">
        <v>100573101</v>
      </c>
      <c r="N27" s="81">
        <v>0</v>
      </c>
      <c r="O27" s="81">
        <v>0</v>
      </c>
      <c r="P27" s="81">
        <v>0</v>
      </c>
      <c r="Q27" s="81">
        <v>0</v>
      </c>
      <c r="R27" s="81">
        <v>0</v>
      </c>
      <c r="S27" s="81">
        <v>0</v>
      </c>
      <c r="T27" s="81">
        <v>0</v>
      </c>
      <c r="U27" s="81">
        <v>0</v>
      </c>
      <c r="V27" s="81">
        <v>0</v>
      </c>
      <c r="W27" s="81">
        <v>0</v>
      </c>
      <c r="X27" s="81">
        <v>0</v>
      </c>
      <c r="Y27" s="81">
        <v>0</v>
      </c>
      <c r="Z27" s="81">
        <v>824867409.99999988</v>
      </c>
      <c r="AA27" s="81">
        <v>1211045563</v>
      </c>
      <c r="AB27" s="81">
        <v>5388920914</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1825</v>
      </c>
      <c r="B28" s="80">
        <v>20</v>
      </c>
      <c r="C28" s="80">
        <v>18</v>
      </c>
      <c r="D28" s="80">
        <v>20</v>
      </c>
      <c r="E28" s="80">
        <v>2022</v>
      </c>
      <c r="F28" s="80" t="s">
        <v>568</v>
      </c>
      <c r="G28" s="182" t="s">
        <v>1822</v>
      </c>
      <c r="H28" s="80" t="s">
        <v>1823</v>
      </c>
      <c r="I28" s="173"/>
      <c r="J28" s="83">
        <v>824700</v>
      </c>
      <c r="K28" s="81">
        <v>1170895423</v>
      </c>
      <c r="L28" s="81">
        <v>552850</v>
      </c>
      <c r="M28" s="81">
        <v>778225812</v>
      </c>
      <c r="N28" s="81">
        <v>0</v>
      </c>
      <c r="O28" s="81">
        <v>0</v>
      </c>
      <c r="P28" s="81">
        <v>0</v>
      </c>
      <c r="Q28" s="81">
        <v>0</v>
      </c>
      <c r="R28" s="81">
        <v>0</v>
      </c>
      <c r="S28" s="81">
        <v>0</v>
      </c>
      <c r="T28" s="81">
        <v>0</v>
      </c>
      <c r="U28" s="81">
        <v>0</v>
      </c>
      <c r="V28" s="81">
        <v>0</v>
      </c>
      <c r="W28" s="81">
        <v>0</v>
      </c>
      <c r="X28" s="81">
        <v>0</v>
      </c>
      <c r="Y28" s="81">
        <v>0</v>
      </c>
      <c r="Z28" s="81">
        <v>1949121235</v>
      </c>
      <c r="AA28" s="81">
        <v>2168327022</v>
      </c>
      <c r="AB28" s="81">
        <v>9821936847</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1745</v>
      </c>
      <c r="B29" s="80">
        <v>21</v>
      </c>
      <c r="C29" s="80">
        <v>18</v>
      </c>
      <c r="D29" s="80">
        <v>21</v>
      </c>
      <c r="E29" s="80">
        <v>2022</v>
      </c>
      <c r="F29" s="80" t="s">
        <v>568</v>
      </c>
      <c r="G29" s="182" t="s">
        <v>1742</v>
      </c>
      <c r="H29" s="80" t="s">
        <v>1743</v>
      </c>
      <c r="I29" s="173"/>
      <c r="J29" s="83">
        <v>381956</v>
      </c>
      <c r="K29" s="81">
        <v>538327757</v>
      </c>
      <c r="L29" s="81">
        <v>193470</v>
      </c>
      <c r="M29" s="81">
        <v>270145264</v>
      </c>
      <c r="N29" s="81">
        <v>0</v>
      </c>
      <c r="O29" s="81">
        <v>0</v>
      </c>
      <c r="P29" s="81">
        <v>0</v>
      </c>
      <c r="Q29" s="81">
        <v>0</v>
      </c>
      <c r="R29" s="81">
        <v>0</v>
      </c>
      <c r="S29" s="81">
        <v>0</v>
      </c>
      <c r="T29" s="81">
        <v>0</v>
      </c>
      <c r="U29" s="81">
        <v>0</v>
      </c>
      <c r="V29" s="81">
        <v>0</v>
      </c>
      <c r="W29" s="81">
        <v>0</v>
      </c>
      <c r="X29" s="81">
        <v>0</v>
      </c>
      <c r="Y29" s="81">
        <v>0</v>
      </c>
      <c r="Z29" s="81">
        <v>808473021.00000012</v>
      </c>
      <c r="AA29" s="81">
        <v>905704637.99999988</v>
      </c>
      <c r="AB29" s="81">
        <v>4549116795</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1685</v>
      </c>
      <c r="B30" s="80">
        <v>22</v>
      </c>
      <c r="C30" s="80">
        <v>18</v>
      </c>
      <c r="D30" s="80">
        <v>22</v>
      </c>
      <c r="E30" s="80">
        <v>2022</v>
      </c>
      <c r="F30" s="80" t="s">
        <v>568</v>
      </c>
      <c r="G30" s="182" t="s">
        <v>1682</v>
      </c>
      <c r="H30" s="80" t="s">
        <v>1683</v>
      </c>
      <c r="I30" s="173"/>
      <c r="J30" s="83">
        <v>729816</v>
      </c>
      <c r="K30" s="81">
        <v>992230068</v>
      </c>
      <c r="L30" s="81">
        <v>26772</v>
      </c>
      <c r="M30" s="81">
        <v>36020000</v>
      </c>
      <c r="N30" s="81">
        <v>0</v>
      </c>
      <c r="O30" s="81">
        <v>0</v>
      </c>
      <c r="P30" s="81">
        <v>0</v>
      </c>
      <c r="Q30" s="81">
        <v>0</v>
      </c>
      <c r="R30" s="81">
        <v>0</v>
      </c>
      <c r="S30" s="81">
        <v>0</v>
      </c>
      <c r="T30" s="81">
        <v>0</v>
      </c>
      <c r="U30" s="81">
        <v>0</v>
      </c>
      <c r="V30" s="81">
        <v>17</v>
      </c>
      <c r="W30" s="81">
        <v>0</v>
      </c>
      <c r="X30" s="81">
        <v>0</v>
      </c>
      <c r="Y30" s="81">
        <v>105225</v>
      </c>
      <c r="Z30" s="81">
        <v>1028355293.0000001</v>
      </c>
      <c r="AA30" s="81">
        <v>1851715481</v>
      </c>
      <c r="AB30" s="81">
        <v>7677892324</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1665</v>
      </c>
      <c r="B31" s="80">
        <v>23</v>
      </c>
      <c r="C31" s="80">
        <v>18</v>
      </c>
      <c r="D31" s="80">
        <v>23</v>
      </c>
      <c r="E31" s="80">
        <v>2022</v>
      </c>
      <c r="F31" s="80" t="s">
        <v>568</v>
      </c>
      <c r="G31" s="182" t="s">
        <v>1662</v>
      </c>
      <c r="H31" s="80" t="s">
        <v>1663</v>
      </c>
      <c r="I31" s="173"/>
      <c r="J31" s="83">
        <v>2545574</v>
      </c>
      <c r="K31" s="81">
        <v>3430791070</v>
      </c>
      <c r="L31" s="81">
        <v>369984</v>
      </c>
      <c r="M31" s="81">
        <v>493839769</v>
      </c>
      <c r="N31" s="81">
        <v>0</v>
      </c>
      <c r="O31" s="81">
        <v>0</v>
      </c>
      <c r="P31" s="81">
        <v>0</v>
      </c>
      <c r="Q31" s="81">
        <v>0</v>
      </c>
      <c r="R31" s="81">
        <v>0</v>
      </c>
      <c r="S31" s="81">
        <v>0</v>
      </c>
      <c r="T31" s="81">
        <v>0</v>
      </c>
      <c r="U31" s="81">
        <v>0</v>
      </c>
      <c r="V31" s="81">
        <v>1041</v>
      </c>
      <c r="W31" s="81">
        <v>0</v>
      </c>
      <c r="X31" s="81">
        <v>0</v>
      </c>
      <c r="Y31" s="81">
        <v>6381450</v>
      </c>
      <c r="Z31" s="81">
        <v>3931012289</v>
      </c>
      <c r="AA31" s="81">
        <v>6508026005.000001</v>
      </c>
      <c r="AB31" s="81">
        <v>39000184587</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1673</v>
      </c>
      <c r="B32" s="80">
        <v>24</v>
      </c>
      <c r="C32" s="80">
        <v>18</v>
      </c>
      <c r="D32" s="80">
        <v>24</v>
      </c>
      <c r="E32" s="80">
        <v>2022</v>
      </c>
      <c r="F32" s="80" t="s">
        <v>568</v>
      </c>
      <c r="G32" s="182" t="s">
        <v>1670</v>
      </c>
      <c r="H32" s="80" t="s">
        <v>1671</v>
      </c>
      <c r="I32" s="173"/>
      <c r="J32" s="83">
        <v>279334</v>
      </c>
      <c r="K32" s="81">
        <v>382299760</v>
      </c>
      <c r="L32" s="81">
        <v>106457</v>
      </c>
      <c r="M32" s="81">
        <v>144307496</v>
      </c>
      <c r="N32" s="81">
        <v>0</v>
      </c>
      <c r="O32" s="81">
        <v>0</v>
      </c>
      <c r="P32" s="81">
        <v>0</v>
      </c>
      <c r="Q32" s="81">
        <v>0</v>
      </c>
      <c r="R32" s="81">
        <v>0</v>
      </c>
      <c r="S32" s="81">
        <v>0</v>
      </c>
      <c r="T32" s="81">
        <v>0</v>
      </c>
      <c r="U32" s="81">
        <v>0</v>
      </c>
      <c r="V32" s="81">
        <v>0</v>
      </c>
      <c r="W32" s="81">
        <v>0</v>
      </c>
      <c r="X32" s="81">
        <v>0</v>
      </c>
      <c r="Y32" s="81">
        <v>0</v>
      </c>
      <c r="Z32" s="81">
        <v>526607256.00000006</v>
      </c>
      <c r="AA32" s="81">
        <v>653620844</v>
      </c>
      <c r="AB32" s="81">
        <v>3779729137.0000005</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1858</v>
      </c>
      <c r="B33" s="80">
        <v>25</v>
      </c>
      <c r="C33" s="80">
        <v>18</v>
      </c>
      <c r="D33" s="80">
        <v>25</v>
      </c>
      <c r="E33" s="80">
        <v>2022</v>
      </c>
      <c r="F33" s="80" t="s">
        <v>568</v>
      </c>
      <c r="G33" s="182" t="s">
        <v>1855</v>
      </c>
      <c r="H33" s="80" t="s">
        <v>1856</v>
      </c>
      <c r="I33" s="173"/>
      <c r="J33" s="83">
        <v>191241</v>
      </c>
      <c r="K33" s="81">
        <v>266665726</v>
      </c>
      <c r="L33" s="81">
        <v>33536</v>
      </c>
      <c r="M33" s="81">
        <v>46324527</v>
      </c>
      <c r="N33" s="81">
        <v>0</v>
      </c>
      <c r="O33" s="81">
        <v>0</v>
      </c>
      <c r="P33" s="81">
        <v>0</v>
      </c>
      <c r="Q33" s="81">
        <v>0</v>
      </c>
      <c r="R33" s="81">
        <v>0</v>
      </c>
      <c r="S33" s="81">
        <v>0</v>
      </c>
      <c r="T33" s="81">
        <v>0</v>
      </c>
      <c r="U33" s="81">
        <v>0</v>
      </c>
      <c r="V33" s="81">
        <v>0</v>
      </c>
      <c r="W33" s="81">
        <v>0</v>
      </c>
      <c r="X33" s="81">
        <v>0</v>
      </c>
      <c r="Y33" s="81">
        <v>0</v>
      </c>
      <c r="Z33" s="81">
        <v>312990252.99999994</v>
      </c>
      <c r="AA33" s="81">
        <v>460863421</v>
      </c>
      <c r="AB33" s="81">
        <v>2438732635</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2490</v>
      </c>
      <c r="B34" s="80">
        <v>26</v>
      </c>
      <c r="C34" s="80">
        <v>18</v>
      </c>
      <c r="D34" s="80">
        <v>26</v>
      </c>
      <c r="E34" s="80">
        <v>2022</v>
      </c>
      <c r="F34" s="80" t="s">
        <v>568</v>
      </c>
      <c r="G34" s="182" t="s">
        <v>2487</v>
      </c>
      <c r="H34" s="80" t="s">
        <v>2488</v>
      </c>
      <c r="I34" s="173"/>
      <c r="J34" s="83">
        <v>401922</v>
      </c>
      <c r="K34" s="81">
        <v>547970760</v>
      </c>
      <c r="L34" s="81">
        <v>233162</v>
      </c>
      <c r="M34" s="81">
        <v>314827961</v>
      </c>
      <c r="N34" s="81">
        <v>0</v>
      </c>
      <c r="O34" s="81">
        <v>0</v>
      </c>
      <c r="P34" s="81">
        <v>0</v>
      </c>
      <c r="Q34" s="81">
        <v>0</v>
      </c>
      <c r="R34" s="81">
        <v>0</v>
      </c>
      <c r="S34" s="81">
        <v>0</v>
      </c>
      <c r="T34" s="81">
        <v>0</v>
      </c>
      <c r="U34" s="81">
        <v>0</v>
      </c>
      <c r="V34" s="81">
        <v>0</v>
      </c>
      <c r="W34" s="81">
        <v>0</v>
      </c>
      <c r="X34" s="81">
        <v>0</v>
      </c>
      <c r="Y34" s="81">
        <v>0</v>
      </c>
      <c r="Z34" s="81">
        <v>862798721.00000012</v>
      </c>
      <c r="AA34" s="81">
        <v>1034529401</v>
      </c>
      <c r="AB34" s="81">
        <v>4881592578</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1697</v>
      </c>
      <c r="B35" s="80">
        <v>27</v>
      </c>
      <c r="C35" s="80">
        <v>18</v>
      </c>
      <c r="D35" s="80">
        <v>27</v>
      </c>
      <c r="E35" s="80">
        <v>2022</v>
      </c>
      <c r="F35" s="80" t="s">
        <v>568</v>
      </c>
      <c r="G35" s="182" t="s">
        <v>1694</v>
      </c>
      <c r="H35" s="80" t="s">
        <v>1695</v>
      </c>
      <c r="I35" s="173"/>
      <c r="J35" s="83">
        <v>120253</v>
      </c>
      <c r="K35" s="81">
        <v>165286015.00000003</v>
      </c>
      <c r="L35" s="81">
        <v>12967</v>
      </c>
      <c r="M35" s="81">
        <v>17648712</v>
      </c>
      <c r="N35" s="81">
        <v>0</v>
      </c>
      <c r="O35" s="81">
        <v>0</v>
      </c>
      <c r="P35" s="81">
        <v>0</v>
      </c>
      <c r="Q35" s="81">
        <v>0</v>
      </c>
      <c r="R35" s="81">
        <v>0</v>
      </c>
      <c r="S35" s="81">
        <v>0</v>
      </c>
      <c r="T35" s="81">
        <v>0</v>
      </c>
      <c r="U35" s="81">
        <v>0</v>
      </c>
      <c r="V35" s="81">
        <v>14</v>
      </c>
      <c r="W35" s="81">
        <v>0</v>
      </c>
      <c r="X35" s="81">
        <v>0</v>
      </c>
      <c r="Y35" s="81">
        <v>83150</v>
      </c>
      <c r="Z35" s="81">
        <v>183017877</v>
      </c>
      <c r="AA35" s="81">
        <v>300523276</v>
      </c>
      <c r="AB35" s="81">
        <v>1767306006</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1833</v>
      </c>
      <c r="B36" s="80">
        <v>28</v>
      </c>
      <c r="C36" s="80">
        <v>18</v>
      </c>
      <c r="D36" s="80">
        <v>28</v>
      </c>
      <c r="E36" s="80">
        <v>2022</v>
      </c>
      <c r="F36" s="80" t="s">
        <v>568</v>
      </c>
      <c r="G36" s="182" t="s">
        <v>1830</v>
      </c>
      <c r="H36" s="80" t="s">
        <v>1831</v>
      </c>
      <c r="I36" s="173"/>
      <c r="J36" s="83">
        <v>153447</v>
      </c>
      <c r="K36" s="81">
        <v>214057213</v>
      </c>
      <c r="L36" s="81">
        <v>45584</v>
      </c>
      <c r="M36" s="81">
        <v>62955839.999999993</v>
      </c>
      <c r="N36" s="81">
        <v>0</v>
      </c>
      <c r="O36" s="81">
        <v>0</v>
      </c>
      <c r="P36" s="81">
        <v>0</v>
      </c>
      <c r="Q36" s="81">
        <v>0</v>
      </c>
      <c r="R36" s="81">
        <v>0</v>
      </c>
      <c r="S36" s="81">
        <v>0</v>
      </c>
      <c r="T36" s="81">
        <v>0</v>
      </c>
      <c r="U36" s="81">
        <v>0</v>
      </c>
      <c r="V36" s="81">
        <v>78</v>
      </c>
      <c r="W36" s="81">
        <v>0</v>
      </c>
      <c r="X36" s="81">
        <v>0</v>
      </c>
      <c r="Y36" s="81">
        <v>477315</v>
      </c>
      <c r="Z36" s="81">
        <v>277490368</v>
      </c>
      <c r="AA36" s="81">
        <v>360817979</v>
      </c>
      <c r="AB36" s="81">
        <v>1984381390</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1790</v>
      </c>
      <c r="B37" s="80">
        <v>29</v>
      </c>
      <c r="C37" s="80">
        <v>18</v>
      </c>
      <c r="D37" s="80">
        <v>29</v>
      </c>
      <c r="E37" s="80">
        <v>2022</v>
      </c>
      <c r="F37" s="80" t="s">
        <v>568</v>
      </c>
      <c r="G37" s="182" t="s">
        <v>1787</v>
      </c>
      <c r="H37" s="80" t="s">
        <v>1788</v>
      </c>
      <c r="I37" s="173"/>
      <c r="J37" s="83">
        <v>160848</v>
      </c>
      <c r="K37" s="81">
        <v>224512190</v>
      </c>
      <c r="L37" s="81">
        <v>31251</v>
      </c>
      <c r="M37" s="81">
        <v>43223116.999999993</v>
      </c>
      <c r="N37" s="81">
        <v>0</v>
      </c>
      <c r="O37" s="81">
        <v>0</v>
      </c>
      <c r="P37" s="81">
        <v>0</v>
      </c>
      <c r="Q37" s="81">
        <v>0</v>
      </c>
      <c r="R37" s="81">
        <v>0</v>
      </c>
      <c r="S37" s="81">
        <v>0</v>
      </c>
      <c r="T37" s="81">
        <v>0</v>
      </c>
      <c r="U37" s="81">
        <v>0</v>
      </c>
      <c r="V37" s="81">
        <v>0</v>
      </c>
      <c r="W37" s="81">
        <v>0</v>
      </c>
      <c r="X37" s="81">
        <v>0</v>
      </c>
      <c r="Y37" s="81">
        <v>2943</v>
      </c>
      <c r="Z37" s="81">
        <v>267738250</v>
      </c>
      <c r="AA37" s="81">
        <v>382105081</v>
      </c>
      <c r="AB37" s="81">
        <v>2295483830</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1640</v>
      </c>
      <c r="B38" s="80">
        <v>30</v>
      </c>
      <c r="C38" s="80">
        <v>18</v>
      </c>
      <c r="D38" s="80">
        <v>30</v>
      </c>
      <c r="E38" s="80">
        <v>2022</v>
      </c>
      <c r="F38" s="80" t="s">
        <v>568</v>
      </c>
      <c r="G38" s="182" t="s">
        <v>1637</v>
      </c>
      <c r="H38" s="80" t="s">
        <v>1638</v>
      </c>
      <c r="I38" s="173"/>
      <c r="J38" s="83">
        <v>472855</v>
      </c>
      <c r="K38" s="81">
        <v>634286438</v>
      </c>
      <c r="L38" s="81">
        <v>4867</v>
      </c>
      <c r="M38" s="81">
        <v>6467040</v>
      </c>
      <c r="N38" s="81">
        <v>0</v>
      </c>
      <c r="O38" s="81">
        <v>0</v>
      </c>
      <c r="P38" s="81">
        <v>0</v>
      </c>
      <c r="Q38" s="81">
        <v>0</v>
      </c>
      <c r="R38" s="81">
        <v>0</v>
      </c>
      <c r="S38" s="81">
        <v>0</v>
      </c>
      <c r="T38" s="81">
        <v>0</v>
      </c>
      <c r="U38" s="81">
        <v>0</v>
      </c>
      <c r="V38" s="81">
        <v>1</v>
      </c>
      <c r="W38" s="81">
        <v>0</v>
      </c>
      <c r="X38" s="81">
        <v>0</v>
      </c>
      <c r="Y38" s="81">
        <v>7113</v>
      </c>
      <c r="Z38" s="81">
        <v>640760591</v>
      </c>
      <c r="AA38" s="81">
        <v>1244727016</v>
      </c>
      <c r="AB38" s="81">
        <v>7837618406.999999</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1841</v>
      </c>
      <c r="B39" s="80">
        <v>31</v>
      </c>
      <c r="C39" s="80">
        <v>18</v>
      </c>
      <c r="D39" s="80">
        <v>31</v>
      </c>
      <c r="E39" s="80">
        <v>2022</v>
      </c>
      <c r="F39" s="80" t="s">
        <v>568</v>
      </c>
      <c r="G39" s="182" t="s">
        <v>1838</v>
      </c>
      <c r="H39" s="80" t="s">
        <v>1839</v>
      </c>
      <c r="I39" s="173"/>
      <c r="J39" s="83">
        <v>343532</v>
      </c>
      <c r="K39" s="81">
        <v>471430001</v>
      </c>
      <c r="L39" s="81">
        <v>177169</v>
      </c>
      <c r="M39" s="81">
        <v>241368625</v>
      </c>
      <c r="N39" s="81">
        <v>3600</v>
      </c>
      <c r="O39" s="81">
        <v>6104224</v>
      </c>
      <c r="P39" s="81">
        <v>6619</v>
      </c>
      <c r="Q39" s="81">
        <v>35601567</v>
      </c>
      <c r="R39" s="81">
        <v>0</v>
      </c>
      <c r="S39" s="81">
        <v>0</v>
      </c>
      <c r="T39" s="81">
        <v>0</v>
      </c>
      <c r="U39" s="81">
        <v>0</v>
      </c>
      <c r="V39" s="81">
        <v>0</v>
      </c>
      <c r="W39" s="81">
        <v>0</v>
      </c>
      <c r="X39" s="81">
        <v>0</v>
      </c>
      <c r="Y39" s="81">
        <v>0</v>
      </c>
      <c r="Z39" s="81">
        <v>754504417.00000012</v>
      </c>
      <c r="AA39" s="81">
        <v>866948459</v>
      </c>
      <c r="AB39" s="81">
        <v>3431436770</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1782</v>
      </c>
      <c r="B40" s="80">
        <v>32</v>
      </c>
      <c r="C40" s="80">
        <v>18</v>
      </c>
      <c r="D40" s="80">
        <v>32</v>
      </c>
      <c r="E40" s="80">
        <v>2022</v>
      </c>
      <c r="F40" s="80" t="s">
        <v>568</v>
      </c>
      <c r="G40" s="182" t="s">
        <v>1779</v>
      </c>
      <c r="H40" s="80" t="s">
        <v>1780</v>
      </c>
      <c r="I40" s="173"/>
      <c r="J40" s="83">
        <v>163950</v>
      </c>
      <c r="K40" s="81">
        <v>223838776.00000003</v>
      </c>
      <c r="L40" s="81">
        <v>76574</v>
      </c>
      <c r="M40" s="81">
        <v>103506969</v>
      </c>
      <c r="N40" s="81">
        <v>0</v>
      </c>
      <c r="O40" s="81">
        <v>0</v>
      </c>
      <c r="P40" s="81">
        <v>0</v>
      </c>
      <c r="Q40" s="81">
        <v>0</v>
      </c>
      <c r="R40" s="81">
        <v>0</v>
      </c>
      <c r="S40" s="81">
        <v>0</v>
      </c>
      <c r="T40" s="81">
        <v>0</v>
      </c>
      <c r="U40" s="81">
        <v>0</v>
      </c>
      <c r="V40" s="81">
        <v>0</v>
      </c>
      <c r="W40" s="81">
        <v>0</v>
      </c>
      <c r="X40" s="81">
        <v>0</v>
      </c>
      <c r="Y40" s="81">
        <v>0</v>
      </c>
      <c r="Z40" s="81">
        <v>327345745</v>
      </c>
      <c r="AA40" s="81">
        <v>433913570</v>
      </c>
      <c r="AB40" s="81">
        <v>2774793324</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1817</v>
      </c>
      <c r="B41" s="80">
        <v>33</v>
      </c>
      <c r="C41" s="80">
        <v>18</v>
      </c>
      <c r="D41" s="80">
        <v>33</v>
      </c>
      <c r="E41" s="80">
        <v>2022</v>
      </c>
      <c r="F41" s="80" t="s">
        <v>568</v>
      </c>
      <c r="G41" s="182" t="s">
        <v>1814</v>
      </c>
      <c r="H41" s="80" t="s">
        <v>1815</v>
      </c>
      <c r="I41" s="173"/>
      <c r="J41" s="83">
        <v>77161</v>
      </c>
      <c r="K41" s="81">
        <v>107441301.00000001</v>
      </c>
      <c r="L41" s="81">
        <v>42915</v>
      </c>
      <c r="M41" s="81">
        <v>59329379</v>
      </c>
      <c r="N41" s="81">
        <v>11600</v>
      </c>
      <c r="O41" s="81">
        <v>20409865</v>
      </c>
      <c r="P41" s="81">
        <v>358</v>
      </c>
      <c r="Q41" s="81">
        <v>1988989.0000000002</v>
      </c>
      <c r="R41" s="81">
        <v>0</v>
      </c>
      <c r="S41" s="81">
        <v>0</v>
      </c>
      <c r="T41" s="81">
        <v>0</v>
      </c>
      <c r="U41" s="81">
        <v>0</v>
      </c>
      <c r="V41" s="81">
        <v>0</v>
      </c>
      <c r="W41" s="81">
        <v>0</v>
      </c>
      <c r="X41" s="81">
        <v>0</v>
      </c>
      <c r="Y41" s="81">
        <v>0</v>
      </c>
      <c r="Z41" s="81">
        <v>189169534</v>
      </c>
      <c r="AA41" s="81">
        <v>209737297.99999997</v>
      </c>
      <c r="AB41" s="81">
        <v>911847464</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1681</v>
      </c>
      <c r="B42" s="80">
        <v>34</v>
      </c>
      <c r="C42" s="80">
        <v>18</v>
      </c>
      <c r="D42" s="80">
        <v>34</v>
      </c>
      <c r="E42" s="80">
        <v>2022</v>
      </c>
      <c r="F42" s="80" t="s">
        <v>568</v>
      </c>
      <c r="G42" s="182" t="s">
        <v>1678</v>
      </c>
      <c r="H42" s="80" t="s">
        <v>1679</v>
      </c>
      <c r="I42" s="173"/>
      <c r="J42" s="83">
        <v>728094</v>
      </c>
      <c r="K42" s="81">
        <v>991115399</v>
      </c>
      <c r="L42" s="81">
        <v>302250</v>
      </c>
      <c r="M42" s="81">
        <v>407478208</v>
      </c>
      <c r="N42" s="81">
        <v>0</v>
      </c>
      <c r="O42" s="81">
        <v>0</v>
      </c>
      <c r="P42" s="81">
        <v>0</v>
      </c>
      <c r="Q42" s="81">
        <v>0</v>
      </c>
      <c r="R42" s="81">
        <v>0</v>
      </c>
      <c r="S42" s="81">
        <v>0</v>
      </c>
      <c r="T42" s="81">
        <v>0</v>
      </c>
      <c r="U42" s="81">
        <v>0</v>
      </c>
      <c r="V42" s="81">
        <v>2</v>
      </c>
      <c r="W42" s="81">
        <v>0</v>
      </c>
      <c r="X42" s="81">
        <v>0</v>
      </c>
      <c r="Y42" s="81">
        <v>10792</v>
      </c>
      <c r="Z42" s="81">
        <v>1398604399</v>
      </c>
      <c r="AA42" s="81">
        <v>1827660692</v>
      </c>
      <c r="AB42" s="81">
        <v>7918751455</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2506</v>
      </c>
      <c r="B43" s="80">
        <v>35</v>
      </c>
      <c r="C43" s="80">
        <v>18</v>
      </c>
      <c r="D43" s="80">
        <v>35</v>
      </c>
      <c r="E43" s="80">
        <v>2022</v>
      </c>
      <c r="F43" s="80" t="s">
        <v>568</v>
      </c>
      <c r="G43" s="182" t="s">
        <v>2503</v>
      </c>
      <c r="H43" s="80" t="s">
        <v>2504</v>
      </c>
      <c r="I43" s="173"/>
      <c r="J43" s="83">
        <v>244886</v>
      </c>
      <c r="K43" s="81">
        <v>326334912.00000006</v>
      </c>
      <c r="L43" s="81">
        <v>66</v>
      </c>
      <c r="M43" s="81">
        <v>86961</v>
      </c>
      <c r="N43" s="81">
        <v>0</v>
      </c>
      <c r="O43" s="81">
        <v>0</v>
      </c>
      <c r="P43" s="81">
        <v>0</v>
      </c>
      <c r="Q43" s="81">
        <v>0</v>
      </c>
      <c r="R43" s="81">
        <v>0</v>
      </c>
      <c r="S43" s="81">
        <v>0</v>
      </c>
      <c r="T43" s="81">
        <v>0</v>
      </c>
      <c r="U43" s="81">
        <v>0</v>
      </c>
      <c r="V43" s="81">
        <v>0</v>
      </c>
      <c r="W43" s="81">
        <v>0</v>
      </c>
      <c r="X43" s="81">
        <v>0</v>
      </c>
      <c r="Y43" s="81">
        <v>0</v>
      </c>
      <c r="Z43" s="81">
        <v>326421873</v>
      </c>
      <c r="AA43" s="81">
        <v>776120360</v>
      </c>
      <c r="AB43" s="81">
        <v>3754202546</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1725</v>
      </c>
      <c r="B44" s="80">
        <v>36</v>
      </c>
      <c r="C44" s="80">
        <v>18</v>
      </c>
      <c r="D44" s="80">
        <v>36</v>
      </c>
      <c r="E44" s="80">
        <v>2022</v>
      </c>
      <c r="F44" s="80" t="s">
        <v>568</v>
      </c>
      <c r="G44" s="182" t="s">
        <v>1722</v>
      </c>
      <c r="H44" s="80" t="s">
        <v>1723</v>
      </c>
      <c r="I44" s="173"/>
      <c r="J44" s="83">
        <v>47396</v>
      </c>
      <c r="K44" s="81">
        <v>66486134.000000007</v>
      </c>
      <c r="L44" s="81">
        <v>26483</v>
      </c>
      <c r="M44" s="81">
        <v>36890218</v>
      </c>
      <c r="N44" s="81">
        <v>1100</v>
      </c>
      <c r="O44" s="81">
        <v>1865567</v>
      </c>
      <c r="P44" s="81">
        <v>0</v>
      </c>
      <c r="Q44" s="81">
        <v>0</v>
      </c>
      <c r="R44" s="81">
        <v>0</v>
      </c>
      <c r="S44" s="81">
        <v>0</v>
      </c>
      <c r="T44" s="81">
        <v>0</v>
      </c>
      <c r="U44" s="81">
        <v>0</v>
      </c>
      <c r="V44" s="81">
        <v>0</v>
      </c>
      <c r="W44" s="81">
        <v>0</v>
      </c>
      <c r="X44" s="81">
        <v>0</v>
      </c>
      <c r="Y44" s="81">
        <v>0</v>
      </c>
      <c r="Z44" s="81">
        <v>105241919</v>
      </c>
      <c r="AA44" s="81">
        <v>120319311.99999999</v>
      </c>
      <c r="AB44" s="81">
        <v>531281035.99999994</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1754</v>
      </c>
      <c r="B45" s="80">
        <v>37</v>
      </c>
      <c r="C45" s="80">
        <v>18</v>
      </c>
      <c r="D45" s="80">
        <v>37</v>
      </c>
      <c r="E45" s="80">
        <v>2022</v>
      </c>
      <c r="F45" s="80" t="s">
        <v>568</v>
      </c>
      <c r="G45" s="182" t="s">
        <v>1751</v>
      </c>
      <c r="H45" s="80" t="s">
        <v>1752</v>
      </c>
      <c r="I45" s="173"/>
      <c r="J45" s="83">
        <v>85746</v>
      </c>
      <c r="K45" s="81">
        <v>121109533</v>
      </c>
      <c r="L45" s="81">
        <v>138073</v>
      </c>
      <c r="M45" s="81">
        <v>193455475</v>
      </c>
      <c r="N45" s="81">
        <v>0</v>
      </c>
      <c r="O45" s="81">
        <v>0</v>
      </c>
      <c r="P45" s="81">
        <v>0</v>
      </c>
      <c r="Q45" s="81">
        <v>0</v>
      </c>
      <c r="R45" s="81">
        <v>0</v>
      </c>
      <c r="S45" s="81">
        <v>0</v>
      </c>
      <c r="T45" s="81">
        <v>0</v>
      </c>
      <c r="U45" s="81">
        <v>0</v>
      </c>
      <c r="V45" s="81">
        <v>0</v>
      </c>
      <c r="W45" s="81">
        <v>0</v>
      </c>
      <c r="X45" s="81">
        <v>0</v>
      </c>
      <c r="Y45" s="81">
        <v>0</v>
      </c>
      <c r="Z45" s="81">
        <v>314565008.00000006</v>
      </c>
      <c r="AA45" s="81">
        <v>232329296</v>
      </c>
      <c r="AB45" s="81">
        <v>1348897818</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1709</v>
      </c>
      <c r="B46" s="80">
        <v>38</v>
      </c>
      <c r="C46" s="80">
        <v>18</v>
      </c>
      <c r="D46" s="80">
        <v>38</v>
      </c>
      <c r="E46" s="80">
        <v>2022</v>
      </c>
      <c r="F46" s="80" t="s">
        <v>568</v>
      </c>
      <c r="G46" s="182" t="s">
        <v>1706</v>
      </c>
      <c r="H46" s="80" t="s">
        <v>1707</v>
      </c>
      <c r="I46" s="173"/>
      <c r="J46" s="83">
        <v>327981</v>
      </c>
      <c r="K46" s="81">
        <v>445686346</v>
      </c>
      <c r="L46" s="81">
        <v>61825</v>
      </c>
      <c r="M46" s="81">
        <v>83138221</v>
      </c>
      <c r="N46" s="81">
        <v>0</v>
      </c>
      <c r="O46" s="81">
        <v>0</v>
      </c>
      <c r="P46" s="81">
        <v>0</v>
      </c>
      <c r="Q46" s="81">
        <v>0</v>
      </c>
      <c r="R46" s="81">
        <v>0</v>
      </c>
      <c r="S46" s="81">
        <v>0</v>
      </c>
      <c r="T46" s="81">
        <v>0</v>
      </c>
      <c r="U46" s="81">
        <v>0</v>
      </c>
      <c r="V46" s="81">
        <v>0</v>
      </c>
      <c r="W46" s="81">
        <v>0</v>
      </c>
      <c r="X46" s="81">
        <v>0</v>
      </c>
      <c r="Y46" s="81">
        <v>0</v>
      </c>
      <c r="Z46" s="81">
        <v>528824567.00000006</v>
      </c>
      <c r="AA46" s="81">
        <v>787624261</v>
      </c>
      <c r="AB46" s="81">
        <v>6825501070</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1837</v>
      </c>
      <c r="B47" s="80">
        <v>39</v>
      </c>
      <c r="C47" s="80">
        <v>18</v>
      </c>
      <c r="D47" s="80">
        <v>39</v>
      </c>
      <c r="E47" s="80">
        <v>2022</v>
      </c>
      <c r="F47" s="80" t="s">
        <v>568</v>
      </c>
      <c r="G47" s="182" t="s">
        <v>1834</v>
      </c>
      <c r="H47" s="80" t="s">
        <v>1835</v>
      </c>
      <c r="I47" s="173"/>
      <c r="J47" s="83">
        <v>198676</v>
      </c>
      <c r="K47" s="81">
        <v>275183771.00000006</v>
      </c>
      <c r="L47" s="81">
        <v>64626.999999999993</v>
      </c>
      <c r="M47" s="81">
        <v>88582814</v>
      </c>
      <c r="N47" s="81">
        <v>0</v>
      </c>
      <c r="O47" s="81">
        <v>0</v>
      </c>
      <c r="P47" s="81">
        <v>0</v>
      </c>
      <c r="Q47" s="81">
        <v>0</v>
      </c>
      <c r="R47" s="81">
        <v>0</v>
      </c>
      <c r="S47" s="81">
        <v>0</v>
      </c>
      <c r="T47" s="81">
        <v>0</v>
      </c>
      <c r="U47" s="81">
        <v>0</v>
      </c>
      <c r="V47" s="81">
        <v>118</v>
      </c>
      <c r="W47" s="81">
        <v>0</v>
      </c>
      <c r="X47" s="81">
        <v>0</v>
      </c>
      <c r="Y47" s="81">
        <v>726274</v>
      </c>
      <c r="Z47" s="81">
        <v>364492859</v>
      </c>
      <c r="AA47" s="81">
        <v>462733737</v>
      </c>
      <c r="AB47" s="81">
        <v>2417086537</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1845</v>
      </c>
      <c r="B48" s="80">
        <v>40</v>
      </c>
      <c r="C48" s="80">
        <v>18</v>
      </c>
      <c r="D48" s="80">
        <v>40</v>
      </c>
      <c r="E48" s="80">
        <v>2022</v>
      </c>
      <c r="F48" s="80" t="s">
        <v>568</v>
      </c>
      <c r="G48" s="182" t="s">
        <v>1842</v>
      </c>
      <c r="H48" s="80" t="s">
        <v>1843</v>
      </c>
      <c r="I48" s="173"/>
      <c r="J48" s="83">
        <v>63935</v>
      </c>
      <c r="K48" s="81">
        <v>88362683.999999985</v>
      </c>
      <c r="L48" s="81">
        <v>78897</v>
      </c>
      <c r="M48" s="81">
        <v>107980482.99999999</v>
      </c>
      <c r="N48" s="81">
        <v>0</v>
      </c>
      <c r="O48" s="81">
        <v>0</v>
      </c>
      <c r="P48" s="81">
        <v>0</v>
      </c>
      <c r="Q48" s="81">
        <v>0</v>
      </c>
      <c r="R48" s="81">
        <v>0</v>
      </c>
      <c r="S48" s="81">
        <v>0</v>
      </c>
      <c r="T48" s="81">
        <v>0</v>
      </c>
      <c r="U48" s="81">
        <v>0</v>
      </c>
      <c r="V48" s="81">
        <v>0</v>
      </c>
      <c r="W48" s="81">
        <v>0</v>
      </c>
      <c r="X48" s="81">
        <v>0</v>
      </c>
      <c r="Y48" s="81">
        <v>0</v>
      </c>
      <c r="Z48" s="81">
        <v>196343167</v>
      </c>
      <c r="AA48" s="81">
        <v>138038549</v>
      </c>
      <c r="AB48" s="81">
        <v>626731405</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1829</v>
      </c>
      <c r="B49" s="80">
        <v>41</v>
      </c>
      <c r="C49" s="80">
        <v>18</v>
      </c>
      <c r="D49" s="80">
        <v>41</v>
      </c>
      <c r="E49" s="80">
        <v>2022</v>
      </c>
      <c r="F49" s="80" t="s">
        <v>568</v>
      </c>
      <c r="G49" s="182" t="s">
        <v>1826</v>
      </c>
      <c r="H49" s="80" t="s">
        <v>1827</v>
      </c>
      <c r="I49" s="173"/>
      <c r="J49" s="83">
        <v>272304</v>
      </c>
      <c r="K49" s="81">
        <v>386520248.00000006</v>
      </c>
      <c r="L49" s="81">
        <v>68885</v>
      </c>
      <c r="M49" s="81">
        <v>97025084</v>
      </c>
      <c r="N49" s="81">
        <v>0</v>
      </c>
      <c r="O49" s="81">
        <v>0</v>
      </c>
      <c r="P49" s="81">
        <v>0</v>
      </c>
      <c r="Q49" s="81">
        <v>0</v>
      </c>
      <c r="R49" s="81">
        <v>0</v>
      </c>
      <c r="S49" s="81">
        <v>0</v>
      </c>
      <c r="T49" s="81">
        <v>0</v>
      </c>
      <c r="U49" s="81">
        <v>0</v>
      </c>
      <c r="V49" s="81">
        <v>0</v>
      </c>
      <c r="W49" s="81">
        <v>0</v>
      </c>
      <c r="X49" s="81">
        <v>0</v>
      </c>
      <c r="Y49" s="81">
        <v>0</v>
      </c>
      <c r="Z49" s="81">
        <v>483545332.00000006</v>
      </c>
      <c r="AA49" s="81">
        <v>635779193</v>
      </c>
      <c r="AB49" s="81">
        <v>2804170220</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1689</v>
      </c>
      <c r="B50" s="80">
        <v>42</v>
      </c>
      <c r="C50" s="80">
        <v>18</v>
      </c>
      <c r="D50" s="80">
        <v>42</v>
      </c>
      <c r="E50" s="80">
        <v>2022</v>
      </c>
      <c r="F50" s="80" t="s">
        <v>568</v>
      </c>
      <c r="G50" s="182" t="s">
        <v>1686</v>
      </c>
      <c r="H50" s="80" t="s">
        <v>1687</v>
      </c>
      <c r="I50" s="173"/>
      <c r="J50" s="83">
        <v>276689</v>
      </c>
      <c r="K50" s="81">
        <v>377007347</v>
      </c>
      <c r="L50" s="81">
        <v>96731</v>
      </c>
      <c r="M50" s="81">
        <v>130612466.00000001</v>
      </c>
      <c r="N50" s="81">
        <v>22600</v>
      </c>
      <c r="O50" s="81">
        <v>38414112</v>
      </c>
      <c r="P50" s="81">
        <v>1126</v>
      </c>
      <c r="Q50" s="81">
        <v>6261654.9999999991</v>
      </c>
      <c r="R50" s="81">
        <v>0</v>
      </c>
      <c r="S50" s="81">
        <v>0</v>
      </c>
      <c r="T50" s="81">
        <v>0</v>
      </c>
      <c r="U50" s="81">
        <v>0</v>
      </c>
      <c r="V50" s="81">
        <v>0</v>
      </c>
      <c r="W50" s="81">
        <v>0</v>
      </c>
      <c r="X50" s="81">
        <v>0</v>
      </c>
      <c r="Y50" s="81">
        <v>0</v>
      </c>
      <c r="Z50" s="81">
        <v>552295580.00000012</v>
      </c>
      <c r="AA50" s="81">
        <v>671535112</v>
      </c>
      <c r="AB50" s="81">
        <v>3262255950</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1802</v>
      </c>
      <c r="B51" s="80">
        <v>43</v>
      </c>
      <c r="C51" s="80">
        <v>18</v>
      </c>
      <c r="D51" s="80">
        <v>43</v>
      </c>
      <c r="E51" s="80">
        <v>2022</v>
      </c>
      <c r="F51" s="80" t="s">
        <v>568</v>
      </c>
      <c r="G51" s="182" t="s">
        <v>1799</v>
      </c>
      <c r="H51" s="80" t="s">
        <v>1800</v>
      </c>
      <c r="I51" s="173"/>
      <c r="J51" s="83">
        <v>23518</v>
      </c>
      <c r="K51" s="81">
        <v>32785730</v>
      </c>
      <c r="L51" s="81">
        <v>20825</v>
      </c>
      <c r="M51" s="81">
        <v>28817228</v>
      </c>
      <c r="N51" s="81">
        <v>6400</v>
      </c>
      <c r="O51" s="81">
        <v>10784528</v>
      </c>
      <c r="P51" s="81">
        <v>16</v>
      </c>
      <c r="Q51" s="81">
        <v>89099</v>
      </c>
      <c r="R51" s="81">
        <v>0</v>
      </c>
      <c r="S51" s="81">
        <v>0</v>
      </c>
      <c r="T51" s="81">
        <v>0</v>
      </c>
      <c r="U51" s="81">
        <v>0</v>
      </c>
      <c r="V51" s="81">
        <v>0</v>
      </c>
      <c r="W51" s="81">
        <v>0</v>
      </c>
      <c r="X51" s="81">
        <v>0</v>
      </c>
      <c r="Y51" s="81">
        <v>0</v>
      </c>
      <c r="Z51" s="81">
        <v>72476585</v>
      </c>
      <c r="AA51" s="81">
        <v>53274055</v>
      </c>
      <c r="AB51" s="81">
        <v>203153368.99999997</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2470</v>
      </c>
      <c r="B52" s="80">
        <v>44</v>
      </c>
      <c r="C52" s="80">
        <v>18</v>
      </c>
      <c r="D52" s="80">
        <v>44</v>
      </c>
      <c r="E52" s="80">
        <v>2022</v>
      </c>
      <c r="F52" s="80" t="s">
        <v>568</v>
      </c>
      <c r="G52" s="182" t="s">
        <v>2467</v>
      </c>
      <c r="H52" s="80" t="s">
        <v>2468</v>
      </c>
      <c r="I52" s="173"/>
      <c r="J52" s="83">
        <v>338780</v>
      </c>
      <c r="K52" s="81">
        <v>474323397</v>
      </c>
      <c r="L52" s="81">
        <v>180672</v>
      </c>
      <c r="M52" s="81">
        <v>250795028</v>
      </c>
      <c r="N52" s="81">
        <v>0</v>
      </c>
      <c r="O52" s="81">
        <v>0</v>
      </c>
      <c r="P52" s="81">
        <v>0</v>
      </c>
      <c r="Q52" s="81">
        <v>0</v>
      </c>
      <c r="R52" s="81">
        <v>0</v>
      </c>
      <c r="S52" s="81">
        <v>0</v>
      </c>
      <c r="T52" s="81">
        <v>0</v>
      </c>
      <c r="U52" s="81">
        <v>0</v>
      </c>
      <c r="V52" s="81">
        <v>0</v>
      </c>
      <c r="W52" s="81">
        <v>0</v>
      </c>
      <c r="X52" s="81">
        <v>0</v>
      </c>
      <c r="Y52" s="81">
        <v>0</v>
      </c>
      <c r="Z52" s="81">
        <v>725118425</v>
      </c>
      <c r="AA52" s="81">
        <v>815937880.00000012</v>
      </c>
      <c r="AB52" s="81">
        <v>3803911077</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1786</v>
      </c>
      <c r="B53" s="80">
        <v>45</v>
      </c>
      <c r="C53" s="80">
        <v>18</v>
      </c>
      <c r="D53" s="80">
        <v>45</v>
      </c>
      <c r="E53" s="80">
        <v>2022</v>
      </c>
      <c r="F53" s="80" t="s">
        <v>568</v>
      </c>
      <c r="G53" s="182" t="s">
        <v>1783</v>
      </c>
      <c r="H53" s="80" t="s">
        <v>1784</v>
      </c>
      <c r="I53" s="173"/>
      <c r="J53" s="83">
        <v>217840</v>
      </c>
      <c r="K53" s="81">
        <v>298230932</v>
      </c>
      <c r="L53" s="81">
        <v>204509</v>
      </c>
      <c r="M53" s="81">
        <v>277498151</v>
      </c>
      <c r="N53" s="81">
        <v>700</v>
      </c>
      <c r="O53" s="81">
        <v>1189769</v>
      </c>
      <c r="P53" s="81">
        <v>0</v>
      </c>
      <c r="Q53" s="81">
        <v>0</v>
      </c>
      <c r="R53" s="81">
        <v>0</v>
      </c>
      <c r="S53" s="81">
        <v>0</v>
      </c>
      <c r="T53" s="81">
        <v>0</v>
      </c>
      <c r="U53" s="81">
        <v>0</v>
      </c>
      <c r="V53" s="81">
        <v>0</v>
      </c>
      <c r="W53" s="81">
        <v>0</v>
      </c>
      <c r="X53" s="81">
        <v>0</v>
      </c>
      <c r="Y53" s="81">
        <v>0</v>
      </c>
      <c r="Z53" s="81">
        <v>576918852</v>
      </c>
      <c r="AA53" s="81">
        <v>502677092.99999994</v>
      </c>
      <c r="AB53" s="81">
        <v>2167464958</v>
      </c>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2510</v>
      </c>
      <c r="B54" s="80">
        <v>46</v>
      </c>
      <c r="C54" s="80">
        <v>18</v>
      </c>
      <c r="D54" s="80">
        <v>46</v>
      </c>
      <c r="E54" s="80">
        <v>2022</v>
      </c>
      <c r="F54" s="80" t="s">
        <v>568</v>
      </c>
      <c r="G54" s="182" t="s">
        <v>2507</v>
      </c>
      <c r="H54" s="80" t="s">
        <v>2508</v>
      </c>
      <c r="I54" s="173"/>
      <c r="J54" s="83">
        <v>681278</v>
      </c>
      <c r="K54" s="81">
        <v>963507233</v>
      </c>
      <c r="L54" s="81">
        <v>1075270</v>
      </c>
      <c r="M54" s="81">
        <v>1509849787</v>
      </c>
      <c r="N54" s="81">
        <v>0</v>
      </c>
      <c r="O54" s="81">
        <v>0</v>
      </c>
      <c r="P54" s="81">
        <v>0</v>
      </c>
      <c r="Q54" s="81">
        <v>0</v>
      </c>
      <c r="R54" s="81">
        <v>80.875249999999994</v>
      </c>
      <c r="S54" s="81">
        <v>479770.28094999999</v>
      </c>
      <c r="T54" s="81">
        <v>0</v>
      </c>
      <c r="U54" s="81">
        <v>0</v>
      </c>
      <c r="V54" s="81">
        <v>0</v>
      </c>
      <c r="W54" s="81">
        <v>0</v>
      </c>
      <c r="X54" s="81">
        <v>0</v>
      </c>
      <c r="Y54" s="81">
        <v>0</v>
      </c>
      <c r="Z54" s="81">
        <v>2473836790.2809501</v>
      </c>
      <c r="AA54" s="81">
        <v>1756140410</v>
      </c>
      <c r="AB54" s="81">
        <v>7476528582</v>
      </c>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1717</v>
      </c>
      <c r="B55" s="80">
        <v>47</v>
      </c>
      <c r="C55" s="80">
        <v>18</v>
      </c>
      <c r="D55" s="80">
        <v>47</v>
      </c>
      <c r="E55" s="80">
        <v>2022</v>
      </c>
      <c r="F55" s="80" t="s">
        <v>568</v>
      </c>
      <c r="G55" s="182" t="s">
        <v>1714</v>
      </c>
      <c r="H55" s="80" t="s">
        <v>1715</v>
      </c>
      <c r="I55" s="173"/>
      <c r="J55" s="83">
        <v>191653</v>
      </c>
      <c r="K55" s="81">
        <v>263229184.99999997</v>
      </c>
      <c r="L55" s="81">
        <v>29788</v>
      </c>
      <c r="M55" s="81">
        <v>40469809</v>
      </c>
      <c r="N55" s="81">
        <v>0</v>
      </c>
      <c r="O55" s="81">
        <v>0</v>
      </c>
      <c r="P55" s="81">
        <v>0</v>
      </c>
      <c r="Q55" s="81">
        <v>0</v>
      </c>
      <c r="R55" s="81">
        <v>0</v>
      </c>
      <c r="S55" s="81">
        <v>0</v>
      </c>
      <c r="T55" s="81">
        <v>0</v>
      </c>
      <c r="U55" s="81">
        <v>0</v>
      </c>
      <c r="V55" s="81">
        <v>11</v>
      </c>
      <c r="W55" s="81">
        <v>0</v>
      </c>
      <c r="X55" s="81">
        <v>0</v>
      </c>
      <c r="Y55" s="81">
        <v>64509</v>
      </c>
      <c r="Z55" s="81">
        <v>303763502.99999994</v>
      </c>
      <c r="AA55" s="81">
        <v>523034705</v>
      </c>
      <c r="AB55" s="81">
        <v>2843068186</v>
      </c>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1713</v>
      </c>
      <c r="B56" s="80">
        <v>48</v>
      </c>
      <c r="C56" s="80">
        <v>18</v>
      </c>
      <c r="D56" s="80">
        <v>48</v>
      </c>
      <c r="E56" s="80">
        <v>2022</v>
      </c>
      <c r="F56" s="80" t="s">
        <v>568</v>
      </c>
      <c r="G56" s="182" t="s">
        <v>1710</v>
      </c>
      <c r="H56" s="80" t="s">
        <v>1711</v>
      </c>
      <c r="I56" s="173"/>
      <c r="J56" s="83">
        <v>213818</v>
      </c>
      <c r="K56" s="81">
        <v>293830251</v>
      </c>
      <c r="L56" s="81">
        <v>35955</v>
      </c>
      <c r="M56" s="81">
        <v>48882614.000000007</v>
      </c>
      <c r="N56" s="81">
        <v>0</v>
      </c>
      <c r="O56" s="81">
        <v>0</v>
      </c>
      <c r="P56" s="81">
        <v>0</v>
      </c>
      <c r="Q56" s="81">
        <v>0</v>
      </c>
      <c r="R56" s="81">
        <v>0</v>
      </c>
      <c r="S56" s="81">
        <v>0</v>
      </c>
      <c r="T56" s="81">
        <v>0</v>
      </c>
      <c r="U56" s="81">
        <v>0</v>
      </c>
      <c r="V56" s="81">
        <v>0</v>
      </c>
      <c r="W56" s="81">
        <v>0</v>
      </c>
      <c r="X56" s="81">
        <v>0</v>
      </c>
      <c r="Y56" s="81">
        <v>0</v>
      </c>
      <c r="Z56" s="81">
        <v>342712865</v>
      </c>
      <c r="AA56" s="81">
        <v>565014984</v>
      </c>
      <c r="AB56" s="81">
        <v>4108876427</v>
      </c>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1693</v>
      </c>
      <c r="B57" s="80">
        <v>49</v>
      </c>
      <c r="C57" s="80">
        <v>18</v>
      </c>
      <c r="D57" s="80">
        <v>49</v>
      </c>
      <c r="E57" s="80">
        <v>2022</v>
      </c>
      <c r="F57" s="80" t="s">
        <v>568</v>
      </c>
      <c r="G57" s="182" t="s">
        <v>1690</v>
      </c>
      <c r="H57" s="80" t="s">
        <v>1691</v>
      </c>
      <c r="I57" s="173"/>
      <c r="J57" s="83">
        <v>371658</v>
      </c>
      <c r="K57" s="81">
        <v>530066095</v>
      </c>
      <c r="L57" s="81">
        <v>290864</v>
      </c>
      <c r="M57" s="81">
        <v>411635997</v>
      </c>
      <c r="N57" s="81">
        <v>3900</v>
      </c>
      <c r="O57" s="81">
        <v>6481538</v>
      </c>
      <c r="P57" s="81">
        <v>0</v>
      </c>
      <c r="Q57" s="81">
        <v>0</v>
      </c>
      <c r="R57" s="81">
        <v>0</v>
      </c>
      <c r="S57" s="81">
        <v>0</v>
      </c>
      <c r="T57" s="81">
        <v>0</v>
      </c>
      <c r="U57" s="81">
        <v>0</v>
      </c>
      <c r="V57" s="81">
        <v>0</v>
      </c>
      <c r="W57" s="81">
        <v>0</v>
      </c>
      <c r="X57" s="81">
        <v>0</v>
      </c>
      <c r="Y57" s="81">
        <v>0</v>
      </c>
      <c r="Z57" s="81">
        <v>948183630</v>
      </c>
      <c r="AA57" s="81">
        <v>895520537</v>
      </c>
      <c r="AB57" s="81">
        <v>4177725203</v>
      </c>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1794</v>
      </c>
      <c r="B58" s="80">
        <v>50</v>
      </c>
      <c r="C58" s="80">
        <v>18</v>
      </c>
      <c r="D58" s="80">
        <v>50</v>
      </c>
      <c r="E58" s="80">
        <v>2022</v>
      </c>
      <c r="F58" s="80" t="s">
        <v>568</v>
      </c>
      <c r="G58" s="182" t="s">
        <v>1791</v>
      </c>
      <c r="H58" s="80" t="s">
        <v>1792</v>
      </c>
      <c r="I58" s="173"/>
      <c r="J58" s="83">
        <v>99437</v>
      </c>
      <c r="K58" s="81">
        <v>137671203.00000003</v>
      </c>
      <c r="L58" s="81">
        <v>16303.999999999998</v>
      </c>
      <c r="M58" s="81">
        <v>22355844</v>
      </c>
      <c r="N58" s="81">
        <v>0</v>
      </c>
      <c r="O58" s="81">
        <v>0</v>
      </c>
      <c r="P58" s="81">
        <v>0</v>
      </c>
      <c r="Q58" s="81">
        <v>0</v>
      </c>
      <c r="R58" s="81">
        <v>0</v>
      </c>
      <c r="S58" s="81">
        <v>0</v>
      </c>
      <c r="T58" s="81">
        <v>0</v>
      </c>
      <c r="U58" s="81">
        <v>0</v>
      </c>
      <c r="V58" s="81">
        <v>1</v>
      </c>
      <c r="W58" s="81">
        <v>0</v>
      </c>
      <c r="X58" s="81">
        <v>0</v>
      </c>
      <c r="Y58" s="81">
        <v>3923.9999999999995</v>
      </c>
      <c r="Z58" s="81">
        <v>160030971.00000003</v>
      </c>
      <c r="AA58" s="81">
        <v>254880736</v>
      </c>
      <c r="AB58" s="81">
        <v>1336634172</v>
      </c>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2502</v>
      </c>
      <c r="B59" s="80">
        <v>51</v>
      </c>
      <c r="C59" s="80">
        <v>18</v>
      </c>
      <c r="D59" s="80">
        <v>51</v>
      </c>
      <c r="E59" s="80">
        <v>2022</v>
      </c>
      <c r="F59" s="80" t="s">
        <v>568</v>
      </c>
      <c r="G59" s="182" t="s">
        <v>2499</v>
      </c>
      <c r="H59" s="80" t="s">
        <v>2500</v>
      </c>
      <c r="I59" s="173"/>
      <c r="J59" s="83">
        <v>314742</v>
      </c>
      <c r="K59" s="81">
        <v>426947634</v>
      </c>
      <c r="L59" s="81">
        <v>7542</v>
      </c>
      <c r="M59" s="81">
        <v>10151810</v>
      </c>
      <c r="N59" s="81">
        <v>0</v>
      </c>
      <c r="O59" s="81">
        <v>0</v>
      </c>
      <c r="P59" s="81">
        <v>0</v>
      </c>
      <c r="Q59" s="81">
        <v>0</v>
      </c>
      <c r="R59" s="81">
        <v>0</v>
      </c>
      <c r="S59" s="81">
        <v>0</v>
      </c>
      <c r="T59" s="81">
        <v>0</v>
      </c>
      <c r="U59" s="81">
        <v>0</v>
      </c>
      <c r="V59" s="81">
        <v>0</v>
      </c>
      <c r="W59" s="81">
        <v>0</v>
      </c>
      <c r="X59" s="81">
        <v>0</v>
      </c>
      <c r="Y59" s="81">
        <v>0</v>
      </c>
      <c r="Z59" s="81">
        <v>437099444</v>
      </c>
      <c r="AA59" s="81">
        <v>712375233</v>
      </c>
      <c r="AB59" s="81">
        <v>2695182364</v>
      </c>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1809</v>
      </c>
      <c r="B60" s="80">
        <v>52</v>
      </c>
      <c r="C60" s="80">
        <v>18</v>
      </c>
      <c r="D60" s="80">
        <v>52</v>
      </c>
      <c r="E60" s="80">
        <v>2022</v>
      </c>
      <c r="F60" s="80" t="s">
        <v>568</v>
      </c>
      <c r="G60" s="182" t="s">
        <v>1807</v>
      </c>
      <c r="H60" s="80" t="s">
        <v>1750</v>
      </c>
      <c r="I60" s="173"/>
      <c r="J60" s="83">
        <v>85298</v>
      </c>
      <c r="K60" s="81">
        <v>110773945.00000001</v>
      </c>
      <c r="L60" s="81">
        <v>271475</v>
      </c>
      <c r="M60" s="81">
        <v>351014827.99999994</v>
      </c>
      <c r="N60" s="81">
        <v>3400</v>
      </c>
      <c r="O60" s="81">
        <v>5608244</v>
      </c>
      <c r="P60" s="81">
        <v>0</v>
      </c>
      <c r="Q60" s="81">
        <v>0</v>
      </c>
      <c r="R60" s="81">
        <v>0</v>
      </c>
      <c r="S60" s="81">
        <v>0</v>
      </c>
      <c r="T60" s="81">
        <v>0</v>
      </c>
      <c r="U60" s="81">
        <v>0</v>
      </c>
      <c r="V60" s="81">
        <v>0</v>
      </c>
      <c r="W60" s="81">
        <v>0</v>
      </c>
      <c r="X60" s="81">
        <v>0</v>
      </c>
      <c r="Y60" s="81">
        <v>0</v>
      </c>
      <c r="Z60" s="81">
        <v>467397017</v>
      </c>
      <c r="AA60" s="81">
        <v>192272411</v>
      </c>
      <c r="AB60" s="81">
        <v>941174741.99999988</v>
      </c>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1749</v>
      </c>
      <c r="B61" s="80">
        <v>53</v>
      </c>
      <c r="C61" s="80">
        <v>18</v>
      </c>
      <c r="D61" s="80">
        <v>53</v>
      </c>
      <c r="E61" s="80">
        <v>2022</v>
      </c>
      <c r="F61" s="80" t="s">
        <v>568</v>
      </c>
      <c r="G61" s="182" t="s">
        <v>1746</v>
      </c>
      <c r="H61" s="80" t="s">
        <v>1747</v>
      </c>
      <c r="I61" s="173"/>
      <c r="J61" s="83">
        <v>68036</v>
      </c>
      <c r="K61" s="81">
        <v>95006891.000000015</v>
      </c>
      <c r="L61" s="81">
        <v>23775</v>
      </c>
      <c r="M61" s="81">
        <v>32937006.000000004</v>
      </c>
      <c r="N61" s="81">
        <v>6300</v>
      </c>
      <c r="O61" s="81">
        <v>10357488</v>
      </c>
      <c r="P61" s="81">
        <v>24</v>
      </c>
      <c r="Q61" s="81">
        <v>127810</v>
      </c>
      <c r="R61" s="81">
        <v>0</v>
      </c>
      <c r="S61" s="81">
        <v>0</v>
      </c>
      <c r="T61" s="81">
        <v>0</v>
      </c>
      <c r="U61" s="81">
        <v>0</v>
      </c>
      <c r="V61" s="81">
        <v>0</v>
      </c>
      <c r="W61" s="81">
        <v>0</v>
      </c>
      <c r="X61" s="81">
        <v>0</v>
      </c>
      <c r="Y61" s="81">
        <v>0</v>
      </c>
      <c r="Z61" s="81">
        <v>138429195</v>
      </c>
      <c r="AA61" s="81">
        <v>173044914</v>
      </c>
      <c r="AB61" s="81">
        <v>806171195</v>
      </c>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2441</v>
      </c>
      <c r="B62" s="80">
        <v>54</v>
      </c>
      <c r="C62" s="80">
        <v>18</v>
      </c>
      <c r="D62" s="80">
        <v>54</v>
      </c>
      <c r="E62" s="80">
        <v>2022</v>
      </c>
      <c r="F62" s="80" t="s">
        <v>568</v>
      </c>
      <c r="G62" s="182" t="s">
        <v>2422</v>
      </c>
      <c r="H62" s="80" t="s">
        <v>2423</v>
      </c>
      <c r="I62" s="173"/>
      <c r="J62" s="83">
        <v>106995</v>
      </c>
      <c r="K62" s="81">
        <v>149140659.00000003</v>
      </c>
      <c r="L62" s="81">
        <v>17691</v>
      </c>
      <c r="M62" s="81">
        <v>24400035</v>
      </c>
      <c r="N62" s="81">
        <v>0</v>
      </c>
      <c r="O62" s="81">
        <v>0</v>
      </c>
      <c r="P62" s="81">
        <v>0</v>
      </c>
      <c r="Q62" s="81">
        <v>0</v>
      </c>
      <c r="R62" s="81">
        <v>0</v>
      </c>
      <c r="S62" s="81">
        <v>0</v>
      </c>
      <c r="T62" s="81">
        <v>0</v>
      </c>
      <c r="U62" s="81">
        <v>0</v>
      </c>
      <c r="V62" s="81">
        <v>11</v>
      </c>
      <c r="W62" s="81">
        <v>0</v>
      </c>
      <c r="X62" s="81">
        <v>0</v>
      </c>
      <c r="Y62" s="81">
        <v>67206.999999999985</v>
      </c>
      <c r="Z62" s="81">
        <v>173607901</v>
      </c>
      <c r="AA62" s="81">
        <v>236848958.99999997</v>
      </c>
      <c r="AB62" s="81">
        <v>1658850543.9999998</v>
      </c>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1770</v>
      </c>
      <c r="B63" s="80">
        <v>55</v>
      </c>
      <c r="C63" s="80">
        <v>18</v>
      </c>
      <c r="D63" s="80">
        <v>55</v>
      </c>
      <c r="E63" s="80">
        <v>2022</v>
      </c>
      <c r="F63" s="80" t="s">
        <v>568</v>
      </c>
      <c r="G63" s="182" t="s">
        <v>1767</v>
      </c>
      <c r="H63" s="80" t="s">
        <v>1768</v>
      </c>
      <c r="I63" s="173"/>
      <c r="J63" s="83">
        <v>131173</v>
      </c>
      <c r="K63" s="81">
        <v>178292647</v>
      </c>
      <c r="L63" s="81">
        <v>112691</v>
      </c>
      <c r="M63" s="81">
        <v>152122775</v>
      </c>
      <c r="N63" s="81">
        <v>0</v>
      </c>
      <c r="O63" s="81">
        <v>0</v>
      </c>
      <c r="P63" s="81">
        <v>0</v>
      </c>
      <c r="Q63" s="81">
        <v>0</v>
      </c>
      <c r="R63" s="81">
        <v>0</v>
      </c>
      <c r="S63" s="81">
        <v>0</v>
      </c>
      <c r="T63" s="81">
        <v>0</v>
      </c>
      <c r="U63" s="81">
        <v>0</v>
      </c>
      <c r="V63" s="81">
        <v>0</v>
      </c>
      <c r="W63" s="81">
        <v>0</v>
      </c>
      <c r="X63" s="81">
        <v>0</v>
      </c>
      <c r="Y63" s="81">
        <v>0</v>
      </c>
      <c r="Z63" s="81">
        <v>330415421.99999994</v>
      </c>
      <c r="AA63" s="81">
        <v>364199372</v>
      </c>
      <c r="AB63" s="81">
        <v>2050103956</v>
      </c>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1729</v>
      </c>
      <c r="B64" s="80">
        <v>56</v>
      </c>
      <c r="C64" s="80">
        <v>18</v>
      </c>
      <c r="D64" s="80">
        <v>56</v>
      </c>
      <c r="E64" s="80">
        <v>2022</v>
      </c>
      <c r="F64" s="80" t="s">
        <v>568</v>
      </c>
      <c r="G64" s="182" t="s">
        <v>1726</v>
      </c>
      <c r="H64" s="80" t="s">
        <v>1727</v>
      </c>
      <c r="I64" s="173"/>
      <c r="J64" s="83">
        <v>120972</v>
      </c>
      <c r="K64" s="81">
        <v>165873030</v>
      </c>
      <c r="L64" s="81">
        <v>74321</v>
      </c>
      <c r="M64" s="81">
        <v>100806975.99999999</v>
      </c>
      <c r="N64" s="81">
        <v>1500</v>
      </c>
      <c r="O64" s="81">
        <v>2785804</v>
      </c>
      <c r="P64" s="81">
        <v>0</v>
      </c>
      <c r="Q64" s="81">
        <v>0</v>
      </c>
      <c r="R64" s="81">
        <v>0</v>
      </c>
      <c r="S64" s="81">
        <v>0</v>
      </c>
      <c r="T64" s="81">
        <v>0</v>
      </c>
      <c r="U64" s="81">
        <v>0</v>
      </c>
      <c r="V64" s="81">
        <v>0</v>
      </c>
      <c r="W64" s="81">
        <v>0</v>
      </c>
      <c r="X64" s="81">
        <v>0</v>
      </c>
      <c r="Y64" s="81">
        <v>0</v>
      </c>
      <c r="Z64" s="81">
        <v>269465810</v>
      </c>
      <c r="AA64" s="81">
        <v>291362680</v>
      </c>
      <c r="AB64" s="81">
        <v>1609206159</v>
      </c>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2466</v>
      </c>
      <c r="B65" s="80">
        <v>57</v>
      </c>
      <c r="C65" s="80">
        <v>18</v>
      </c>
      <c r="D65" s="80">
        <v>57</v>
      </c>
      <c r="E65" s="80">
        <v>2022</v>
      </c>
      <c r="F65" s="80" t="s">
        <v>568</v>
      </c>
      <c r="G65" s="182" t="s">
        <v>2463</v>
      </c>
      <c r="H65" s="80" t="s">
        <v>2464</v>
      </c>
      <c r="I65" s="173"/>
      <c r="J65" s="83">
        <v>250802</v>
      </c>
      <c r="K65" s="81">
        <v>337750579</v>
      </c>
      <c r="L65" s="81">
        <v>4599</v>
      </c>
      <c r="M65" s="81">
        <v>6148763</v>
      </c>
      <c r="N65" s="81">
        <v>0</v>
      </c>
      <c r="O65" s="81">
        <v>0</v>
      </c>
      <c r="P65" s="81">
        <v>0</v>
      </c>
      <c r="Q65" s="81">
        <v>0</v>
      </c>
      <c r="R65" s="81">
        <v>0</v>
      </c>
      <c r="S65" s="81">
        <v>0</v>
      </c>
      <c r="T65" s="81">
        <v>0</v>
      </c>
      <c r="U65" s="81">
        <v>0</v>
      </c>
      <c r="V65" s="81">
        <v>0</v>
      </c>
      <c r="W65" s="81">
        <v>0</v>
      </c>
      <c r="X65" s="81">
        <v>0</v>
      </c>
      <c r="Y65" s="81">
        <v>0</v>
      </c>
      <c r="Z65" s="81">
        <v>343899342</v>
      </c>
      <c r="AA65" s="81">
        <v>749822640</v>
      </c>
      <c r="AB65" s="81">
        <v>4250193281.9999995</v>
      </c>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1766</v>
      </c>
      <c r="B66" s="80">
        <v>58</v>
      </c>
      <c r="C66" s="80">
        <v>18</v>
      </c>
      <c r="D66" s="80">
        <v>58</v>
      </c>
      <c r="E66" s="80">
        <v>2022</v>
      </c>
      <c r="F66" s="80" t="s">
        <v>568</v>
      </c>
      <c r="G66" s="182" t="s">
        <v>1763</v>
      </c>
      <c r="H66" s="80" t="s">
        <v>1764</v>
      </c>
      <c r="I66" s="173"/>
      <c r="J66" s="83">
        <v>44430</v>
      </c>
      <c r="K66" s="81">
        <v>60635152.999999993</v>
      </c>
      <c r="L66" s="81">
        <v>17868</v>
      </c>
      <c r="M66" s="81">
        <v>24208624</v>
      </c>
      <c r="N66" s="81">
        <v>10100</v>
      </c>
      <c r="O66" s="81">
        <v>16763746.999999998</v>
      </c>
      <c r="P66" s="81">
        <v>195</v>
      </c>
      <c r="Q66" s="81">
        <v>1047845.0000000001</v>
      </c>
      <c r="R66" s="81">
        <v>0</v>
      </c>
      <c r="S66" s="81">
        <v>0</v>
      </c>
      <c r="T66" s="81">
        <v>0</v>
      </c>
      <c r="U66" s="81">
        <v>0</v>
      </c>
      <c r="V66" s="81">
        <v>0</v>
      </c>
      <c r="W66" s="81">
        <v>0</v>
      </c>
      <c r="X66" s="81">
        <v>0</v>
      </c>
      <c r="Y66" s="81">
        <v>0</v>
      </c>
      <c r="Z66" s="81">
        <v>102655368.99999997</v>
      </c>
      <c r="AA66" s="81">
        <v>111501657.00000001</v>
      </c>
      <c r="AB66" s="81">
        <v>497417929.00000006</v>
      </c>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1778</v>
      </c>
      <c r="B67" s="80">
        <v>59</v>
      </c>
      <c r="C67" s="80">
        <v>18</v>
      </c>
      <c r="D67" s="80">
        <v>59</v>
      </c>
      <c r="E67" s="80">
        <v>2022</v>
      </c>
      <c r="F67" s="80" t="s">
        <v>568</v>
      </c>
      <c r="G67" s="182" t="s">
        <v>1775</v>
      </c>
      <c r="H67" s="80" t="s">
        <v>1776</v>
      </c>
      <c r="I67" s="173"/>
      <c r="J67" s="83">
        <v>180893</v>
      </c>
      <c r="K67" s="81">
        <v>249579847</v>
      </c>
      <c r="L67" s="81">
        <v>32220</v>
      </c>
      <c r="M67" s="81">
        <v>44059800</v>
      </c>
      <c r="N67" s="81">
        <v>0</v>
      </c>
      <c r="O67" s="81">
        <v>0</v>
      </c>
      <c r="P67" s="81">
        <v>0</v>
      </c>
      <c r="Q67" s="81">
        <v>0</v>
      </c>
      <c r="R67" s="81">
        <v>0</v>
      </c>
      <c r="S67" s="81">
        <v>0</v>
      </c>
      <c r="T67" s="81">
        <v>0</v>
      </c>
      <c r="U67" s="81">
        <v>0</v>
      </c>
      <c r="V67" s="81">
        <v>0</v>
      </c>
      <c r="W67" s="81">
        <v>0</v>
      </c>
      <c r="X67" s="81">
        <v>0</v>
      </c>
      <c r="Y67" s="81">
        <v>0</v>
      </c>
      <c r="Z67" s="81">
        <v>293639647</v>
      </c>
      <c r="AA67" s="81">
        <v>448363526</v>
      </c>
      <c r="AB67" s="81">
        <v>1963263666</v>
      </c>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1758</v>
      </c>
      <c r="B68" s="80">
        <v>60</v>
      </c>
      <c r="C68" s="80">
        <v>18</v>
      </c>
      <c r="D68" s="80">
        <v>60</v>
      </c>
      <c r="E68" s="80">
        <v>2022</v>
      </c>
      <c r="F68" s="80" t="s">
        <v>568</v>
      </c>
      <c r="G68" s="182" t="s">
        <v>1755</v>
      </c>
      <c r="H68" s="80" t="s">
        <v>1756</v>
      </c>
      <c r="I68" s="173"/>
      <c r="J68" s="83">
        <v>117585</v>
      </c>
      <c r="K68" s="81">
        <v>166459678.00000003</v>
      </c>
      <c r="L68" s="81">
        <v>79146</v>
      </c>
      <c r="M68" s="81">
        <v>111221279</v>
      </c>
      <c r="N68" s="81">
        <v>0</v>
      </c>
      <c r="O68" s="81">
        <v>0</v>
      </c>
      <c r="P68" s="81">
        <v>0</v>
      </c>
      <c r="Q68" s="81">
        <v>0</v>
      </c>
      <c r="R68" s="81">
        <v>0</v>
      </c>
      <c r="S68" s="81">
        <v>0</v>
      </c>
      <c r="T68" s="81">
        <v>0</v>
      </c>
      <c r="U68" s="81">
        <v>0</v>
      </c>
      <c r="V68" s="81">
        <v>0</v>
      </c>
      <c r="W68" s="81">
        <v>0</v>
      </c>
      <c r="X68" s="81">
        <v>0</v>
      </c>
      <c r="Y68" s="81">
        <v>0</v>
      </c>
      <c r="Z68" s="81">
        <v>277680957.00000006</v>
      </c>
      <c r="AA68" s="81">
        <v>261636017</v>
      </c>
      <c r="AB68" s="81">
        <v>1048037519.9999999</v>
      </c>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1733</v>
      </c>
      <c r="B69" s="80">
        <v>61</v>
      </c>
      <c r="C69" s="80">
        <v>18</v>
      </c>
      <c r="D69" s="80">
        <v>61</v>
      </c>
      <c r="E69" s="80">
        <v>2022</v>
      </c>
      <c r="F69" s="80" t="s">
        <v>568</v>
      </c>
      <c r="G69" s="182" t="s">
        <v>1730</v>
      </c>
      <c r="H69" s="80" t="s">
        <v>1731</v>
      </c>
      <c r="I69" s="173"/>
      <c r="J69" s="83">
        <v>196540</v>
      </c>
      <c r="K69" s="81">
        <v>278125922</v>
      </c>
      <c r="L69" s="81">
        <v>258492.00000000003</v>
      </c>
      <c r="M69" s="81">
        <v>363047838</v>
      </c>
      <c r="N69" s="81">
        <v>1900</v>
      </c>
      <c r="O69" s="81">
        <v>3274487</v>
      </c>
      <c r="P69" s="81">
        <v>0</v>
      </c>
      <c r="Q69" s="81">
        <v>0</v>
      </c>
      <c r="R69" s="81">
        <v>0</v>
      </c>
      <c r="S69" s="81">
        <v>0</v>
      </c>
      <c r="T69" s="81">
        <v>0</v>
      </c>
      <c r="U69" s="81">
        <v>0</v>
      </c>
      <c r="V69" s="81">
        <v>0</v>
      </c>
      <c r="W69" s="81">
        <v>0</v>
      </c>
      <c r="X69" s="81">
        <v>0</v>
      </c>
      <c r="Y69" s="81">
        <v>0</v>
      </c>
      <c r="Z69" s="81">
        <v>644448247.00000012</v>
      </c>
      <c r="AA69" s="81">
        <v>449359241</v>
      </c>
      <c r="AB69" s="81">
        <v>2042225759</v>
      </c>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1762</v>
      </c>
      <c r="B70" s="80">
        <v>62</v>
      </c>
      <c r="C70" s="80">
        <v>18</v>
      </c>
      <c r="D70" s="80">
        <v>62</v>
      </c>
      <c r="E70" s="80">
        <v>2022</v>
      </c>
      <c r="F70" s="80" t="s">
        <v>568</v>
      </c>
      <c r="G70" s="182" t="s">
        <v>1759</v>
      </c>
      <c r="H70" s="80" t="s">
        <v>1760</v>
      </c>
      <c r="I70" s="173"/>
      <c r="J70" s="83">
        <v>92225</v>
      </c>
      <c r="K70" s="81">
        <v>129585669</v>
      </c>
      <c r="L70" s="81">
        <v>132059</v>
      </c>
      <c r="M70" s="81">
        <v>184085032</v>
      </c>
      <c r="N70" s="81">
        <v>0</v>
      </c>
      <c r="O70" s="81">
        <v>0</v>
      </c>
      <c r="P70" s="81">
        <v>0</v>
      </c>
      <c r="Q70" s="81">
        <v>0</v>
      </c>
      <c r="R70" s="81">
        <v>0</v>
      </c>
      <c r="S70" s="81">
        <v>0</v>
      </c>
      <c r="T70" s="81">
        <v>0</v>
      </c>
      <c r="U70" s="81">
        <v>0</v>
      </c>
      <c r="V70" s="81">
        <v>0</v>
      </c>
      <c r="W70" s="81">
        <v>0</v>
      </c>
      <c r="X70" s="81">
        <v>0</v>
      </c>
      <c r="Y70" s="81">
        <v>0</v>
      </c>
      <c r="Z70" s="81">
        <v>313670701</v>
      </c>
      <c r="AA70" s="81">
        <v>191273024</v>
      </c>
      <c r="AB70" s="81">
        <v>1158453780</v>
      </c>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2474</v>
      </c>
      <c r="B71" s="80">
        <v>63</v>
      </c>
      <c r="C71" s="80">
        <v>18</v>
      </c>
      <c r="D71" s="80">
        <v>63</v>
      </c>
      <c r="E71" s="80">
        <v>2022</v>
      </c>
      <c r="F71" s="80" t="s">
        <v>568</v>
      </c>
      <c r="G71" s="182" t="s">
        <v>2471</v>
      </c>
      <c r="H71" s="80" t="s">
        <v>2472</v>
      </c>
      <c r="I71" s="173"/>
      <c r="J71" s="83">
        <v>123927</v>
      </c>
      <c r="K71" s="81">
        <v>167339506</v>
      </c>
      <c r="L71" s="81">
        <v>7763</v>
      </c>
      <c r="M71" s="81">
        <v>10407375</v>
      </c>
      <c r="N71" s="81">
        <v>0</v>
      </c>
      <c r="O71" s="81">
        <v>0</v>
      </c>
      <c r="P71" s="81">
        <v>0</v>
      </c>
      <c r="Q71" s="81">
        <v>0</v>
      </c>
      <c r="R71" s="81">
        <v>0</v>
      </c>
      <c r="S71" s="81">
        <v>0</v>
      </c>
      <c r="T71" s="81">
        <v>0</v>
      </c>
      <c r="U71" s="81">
        <v>0</v>
      </c>
      <c r="V71" s="81">
        <v>22</v>
      </c>
      <c r="W71" s="81">
        <v>0</v>
      </c>
      <c r="X71" s="81">
        <v>0</v>
      </c>
      <c r="Y71" s="81">
        <v>134659</v>
      </c>
      <c r="Z71" s="81">
        <v>177881540</v>
      </c>
      <c r="AA71" s="81">
        <v>340666822</v>
      </c>
      <c r="AB71" s="81">
        <v>2599782381</v>
      </c>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1701</v>
      </c>
      <c r="B72" s="80">
        <v>64</v>
      </c>
      <c r="C72" s="80">
        <v>18</v>
      </c>
      <c r="D72" s="80">
        <v>64</v>
      </c>
      <c r="E72" s="80">
        <v>2022</v>
      </c>
      <c r="F72" s="80" t="s">
        <v>568</v>
      </c>
      <c r="G72" s="182" t="s">
        <v>1698</v>
      </c>
      <c r="H72" s="80" t="s">
        <v>1699</v>
      </c>
      <c r="I72" s="173"/>
      <c r="J72" s="83">
        <v>112611</v>
      </c>
      <c r="K72" s="81">
        <v>150815859</v>
      </c>
      <c r="L72" s="81">
        <v>22</v>
      </c>
      <c r="M72" s="81">
        <v>29006</v>
      </c>
      <c r="N72" s="81">
        <v>0</v>
      </c>
      <c r="O72" s="81">
        <v>0</v>
      </c>
      <c r="P72" s="81">
        <v>0</v>
      </c>
      <c r="Q72" s="81">
        <v>0</v>
      </c>
      <c r="R72" s="81">
        <v>0</v>
      </c>
      <c r="S72" s="81">
        <v>0</v>
      </c>
      <c r="T72" s="81">
        <v>0</v>
      </c>
      <c r="U72" s="81">
        <v>0</v>
      </c>
      <c r="V72" s="81">
        <v>0</v>
      </c>
      <c r="W72" s="81">
        <v>0</v>
      </c>
      <c r="X72" s="81">
        <v>0</v>
      </c>
      <c r="Y72" s="81">
        <v>0</v>
      </c>
      <c r="Z72" s="81">
        <v>150844865</v>
      </c>
      <c r="AA72" s="81">
        <v>323023847</v>
      </c>
      <c r="AB72" s="81">
        <v>2793607304</v>
      </c>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1820</v>
      </c>
      <c r="B190" s="80">
        <v>182</v>
      </c>
      <c r="C190" s="80">
        <v>16</v>
      </c>
      <c r="D190" s="80">
        <v>2</v>
      </c>
      <c r="E190" s="80">
        <v>2021</v>
      </c>
      <c r="F190" s="80" t="s">
        <v>75</v>
      </c>
      <c r="G190" s="182" t="s">
        <v>1818</v>
      </c>
      <c r="H190" s="80" t="s">
        <v>1819</v>
      </c>
      <c r="I190" s="173"/>
      <c r="J190" s="83"/>
      <c r="K190" s="81"/>
      <c r="L190" s="81"/>
      <c r="M190" s="81"/>
      <c r="N190" s="81"/>
      <c r="O190" s="81"/>
      <c r="P190" s="81"/>
      <c r="Q190" s="81"/>
      <c r="R190" s="81"/>
      <c r="S190" s="81"/>
      <c r="T190" s="81"/>
      <c r="U190" s="81"/>
      <c r="V190" s="81"/>
      <c r="W190" s="81"/>
      <c r="X190" s="81"/>
      <c r="Y190" s="81"/>
      <c r="Z190" s="81"/>
      <c r="AA190" s="81"/>
      <c r="AB190" s="81"/>
      <c r="AC190" s="82"/>
      <c r="AD190" s="81">
        <v>296276779.75183773</v>
      </c>
      <c r="AE190" s="81">
        <v>7392460.5029715542</v>
      </c>
      <c r="AF190" s="81">
        <v>1826551.7313592669</v>
      </c>
      <c r="AG190" s="81">
        <v>372482568.12382632</v>
      </c>
      <c r="AH190" s="81">
        <v>372553818.69817597</v>
      </c>
      <c r="AI190" s="81">
        <v>0</v>
      </c>
      <c r="AJ190" s="81">
        <v>0</v>
      </c>
      <c r="AK190" s="81">
        <v>30257244.98691323</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2497</v>
      </c>
      <c r="B191" s="80">
        <v>183</v>
      </c>
      <c r="C191" s="80">
        <v>16</v>
      </c>
      <c r="D191" s="80">
        <v>3</v>
      </c>
      <c r="E191" s="80">
        <v>2021</v>
      </c>
      <c r="F191" s="80" t="s">
        <v>75</v>
      </c>
      <c r="G191" s="182" t="s">
        <v>2495</v>
      </c>
      <c r="H191" s="80" t="s">
        <v>2496</v>
      </c>
      <c r="I191" s="173"/>
      <c r="J191" s="83"/>
      <c r="K191" s="81"/>
      <c r="L191" s="81"/>
      <c r="M191" s="81"/>
      <c r="N191" s="81"/>
      <c r="O191" s="81"/>
      <c r="P191" s="81"/>
      <c r="Q191" s="81"/>
      <c r="R191" s="81"/>
      <c r="S191" s="81"/>
      <c r="T191" s="81"/>
      <c r="U191" s="81"/>
      <c r="V191" s="81"/>
      <c r="W191" s="81"/>
      <c r="X191" s="81"/>
      <c r="Y191" s="81"/>
      <c r="Z191" s="81"/>
      <c r="AA191" s="81"/>
      <c r="AB191" s="81"/>
      <c r="AC191" s="82"/>
      <c r="AD191" s="81">
        <v>57629017.739186384</v>
      </c>
      <c r="AE191" s="81">
        <v>5114985.2975106202</v>
      </c>
      <c r="AF191" s="81">
        <v>322332.65847516473</v>
      </c>
      <c r="AG191" s="81">
        <v>234388833.92560327</v>
      </c>
      <c r="AH191" s="81">
        <v>241351602.99587151</v>
      </c>
      <c r="AI191" s="81">
        <v>0</v>
      </c>
      <c r="AJ191" s="81">
        <v>0</v>
      </c>
      <c r="AK191" s="81">
        <v>18847525.330883384</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1773</v>
      </c>
      <c r="B192" s="80">
        <v>184</v>
      </c>
      <c r="C192" s="80">
        <v>16</v>
      </c>
      <c r="D192" s="80">
        <v>4</v>
      </c>
      <c r="E192" s="80">
        <v>2021</v>
      </c>
      <c r="F192" s="80" t="s">
        <v>75</v>
      </c>
      <c r="G192" s="182" t="s">
        <v>1771</v>
      </c>
      <c r="H192" s="80" t="s">
        <v>1772</v>
      </c>
      <c r="I192" s="173"/>
      <c r="J192" s="83"/>
      <c r="K192" s="81"/>
      <c r="L192" s="81"/>
      <c r="M192" s="81"/>
      <c r="N192" s="81"/>
      <c r="O192" s="81"/>
      <c r="P192" s="81"/>
      <c r="Q192" s="81"/>
      <c r="R192" s="81"/>
      <c r="S192" s="81"/>
      <c r="T192" s="81"/>
      <c r="U192" s="81"/>
      <c r="V192" s="81"/>
      <c r="W192" s="81"/>
      <c r="X192" s="81"/>
      <c r="Y192" s="81"/>
      <c r="Z192" s="81"/>
      <c r="AA192" s="81"/>
      <c r="AB192" s="81"/>
      <c r="AC192" s="82"/>
      <c r="AD192" s="81">
        <v>62140404.911788598</v>
      </c>
      <c r="AE192" s="81">
        <v>1838336.738834196</v>
      </c>
      <c r="AF192" s="81">
        <v>39070.62526971694</v>
      </c>
      <c r="AG192" s="81">
        <v>66698990.586052492</v>
      </c>
      <c r="AH192" s="81">
        <v>67429100.921877339</v>
      </c>
      <c r="AI192" s="81">
        <v>0</v>
      </c>
      <c r="AJ192" s="81">
        <v>0</v>
      </c>
      <c r="AK192" s="81">
        <v>5910812.867985365</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2493</v>
      </c>
      <c r="B193" s="80">
        <v>185</v>
      </c>
      <c r="C193" s="80">
        <v>16</v>
      </c>
      <c r="D193" s="80">
        <v>5</v>
      </c>
      <c r="E193" s="80">
        <v>2021</v>
      </c>
      <c r="F193" s="80" t="s">
        <v>75</v>
      </c>
      <c r="G193" s="182" t="s">
        <v>2491</v>
      </c>
      <c r="H193" s="80" t="s">
        <v>2492</v>
      </c>
      <c r="I193" s="173"/>
      <c r="J193" s="83"/>
      <c r="K193" s="81"/>
      <c r="L193" s="81"/>
      <c r="M193" s="81"/>
      <c r="N193" s="81"/>
      <c r="O193" s="81"/>
      <c r="P193" s="81"/>
      <c r="Q193" s="81"/>
      <c r="R193" s="81"/>
      <c r="S193" s="81"/>
      <c r="T193" s="81"/>
      <c r="U193" s="81"/>
      <c r="V193" s="81"/>
      <c r="W193" s="81"/>
      <c r="X193" s="81"/>
      <c r="Y193" s="81"/>
      <c r="Z193" s="81"/>
      <c r="AA193" s="81"/>
      <c r="AB193" s="81"/>
      <c r="AC193" s="82"/>
      <c r="AD193" s="81">
        <v>317356827.79685736</v>
      </c>
      <c r="AE193" s="81">
        <v>5091872.7466355292</v>
      </c>
      <c r="AF193" s="81">
        <v>634897.66063290031</v>
      </c>
      <c r="AG193" s="81">
        <v>246822930.63722828</v>
      </c>
      <c r="AH193" s="81">
        <v>236568796.00502744</v>
      </c>
      <c r="AI193" s="81">
        <v>0</v>
      </c>
      <c r="AJ193" s="81">
        <v>0</v>
      </c>
      <c r="AK193" s="81">
        <v>19205088.16127184</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1812</v>
      </c>
      <c r="B194" s="80">
        <v>186</v>
      </c>
      <c r="C194" s="80">
        <v>16</v>
      </c>
      <c r="D194" s="80">
        <v>6</v>
      </c>
      <c r="E194" s="80">
        <v>2021</v>
      </c>
      <c r="F194" s="80" t="s">
        <v>75</v>
      </c>
      <c r="G194" s="182" t="s">
        <v>1810</v>
      </c>
      <c r="H194" s="80" t="s">
        <v>1811</v>
      </c>
      <c r="I194" s="173"/>
      <c r="J194" s="83"/>
      <c r="K194" s="81"/>
      <c r="L194" s="81"/>
      <c r="M194" s="81"/>
      <c r="N194" s="81"/>
      <c r="O194" s="81"/>
      <c r="P194" s="81"/>
      <c r="Q194" s="81"/>
      <c r="R194" s="81"/>
      <c r="S194" s="81"/>
      <c r="T194" s="81"/>
      <c r="U194" s="81"/>
      <c r="V194" s="81"/>
      <c r="W194" s="81"/>
      <c r="X194" s="81"/>
      <c r="Y194" s="81"/>
      <c r="Z194" s="81"/>
      <c r="AA194" s="81"/>
      <c r="AB194" s="81"/>
      <c r="AC194" s="82"/>
      <c r="AD194" s="81">
        <v>15132852.878840011</v>
      </c>
      <c r="AE194" s="81">
        <v>618705.20804090926</v>
      </c>
      <c r="AF194" s="81">
        <v>1269795.3212658006</v>
      </c>
      <c r="AG194" s="81">
        <v>17914619.421560053</v>
      </c>
      <c r="AH194" s="81">
        <v>16227633.172775133</v>
      </c>
      <c r="AI194" s="81">
        <v>0</v>
      </c>
      <c r="AJ194" s="81">
        <v>0</v>
      </c>
      <c r="AK194" s="81">
        <v>1429857.5298903973</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1797</v>
      </c>
      <c r="B195" s="80">
        <v>187</v>
      </c>
      <c r="C195" s="80">
        <v>16</v>
      </c>
      <c r="D195" s="80">
        <v>7</v>
      </c>
      <c r="E195" s="80">
        <v>2021</v>
      </c>
      <c r="F195" s="80" t="s">
        <v>75</v>
      </c>
      <c r="G195" s="182" t="s">
        <v>1795</v>
      </c>
      <c r="H195" s="80" t="s">
        <v>1796</v>
      </c>
      <c r="I195" s="173"/>
      <c r="J195" s="83"/>
      <c r="K195" s="81"/>
      <c r="L195" s="81"/>
      <c r="M195" s="81"/>
      <c r="N195" s="81"/>
      <c r="O195" s="81"/>
      <c r="P195" s="81"/>
      <c r="Q195" s="81"/>
      <c r="R195" s="81"/>
      <c r="S195" s="81"/>
      <c r="T195" s="81"/>
      <c r="U195" s="81"/>
      <c r="V195" s="81"/>
      <c r="W195" s="81"/>
      <c r="X195" s="81"/>
      <c r="Y195" s="81"/>
      <c r="Z195" s="81"/>
      <c r="AA195" s="81"/>
      <c r="AB195" s="81"/>
      <c r="AC195" s="82"/>
      <c r="AD195" s="81">
        <v>68262551.369448811</v>
      </c>
      <c r="AE195" s="81">
        <v>746713.18211833877</v>
      </c>
      <c r="AF195" s="81">
        <v>576291.72272832482</v>
      </c>
      <c r="AG195" s="81">
        <v>42416158.156469293</v>
      </c>
      <c r="AH195" s="81">
        <v>45987713.599555828</v>
      </c>
      <c r="AI195" s="81">
        <v>0</v>
      </c>
      <c r="AJ195" s="81">
        <v>0</v>
      </c>
      <c r="AK195" s="81">
        <v>3760316.5940301302</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1704</v>
      </c>
      <c r="B196" s="80">
        <v>188</v>
      </c>
      <c r="C196" s="80">
        <v>16</v>
      </c>
      <c r="D196" s="80">
        <v>8</v>
      </c>
      <c r="E196" s="80">
        <v>2021</v>
      </c>
      <c r="F196" s="80" t="s">
        <v>75</v>
      </c>
      <c r="G196" s="182" t="s">
        <v>1702</v>
      </c>
      <c r="H196" s="80" t="s">
        <v>1703</v>
      </c>
      <c r="I196" s="173"/>
      <c r="J196" s="83"/>
      <c r="K196" s="81"/>
      <c r="L196" s="81"/>
      <c r="M196" s="81"/>
      <c r="N196" s="81"/>
      <c r="O196" s="81"/>
      <c r="P196" s="81"/>
      <c r="Q196" s="81"/>
      <c r="R196" s="81"/>
      <c r="S196" s="81"/>
      <c r="T196" s="81"/>
      <c r="U196" s="81"/>
      <c r="V196" s="81"/>
      <c r="W196" s="81"/>
      <c r="X196" s="81"/>
      <c r="Y196" s="81"/>
      <c r="Z196" s="81"/>
      <c r="AA196" s="81"/>
      <c r="AB196" s="81"/>
      <c r="AC196" s="82"/>
      <c r="AD196" s="81">
        <v>70122563.695931658</v>
      </c>
      <c r="AE196" s="81">
        <v>2449930.3927596919</v>
      </c>
      <c r="AF196" s="81">
        <v>273494.37688801857</v>
      </c>
      <c r="AG196" s="81">
        <v>131095132.42778954</v>
      </c>
      <c r="AH196" s="81">
        <v>117747480.23101573</v>
      </c>
      <c r="AI196" s="81">
        <v>0</v>
      </c>
      <c r="AJ196" s="81">
        <v>0</v>
      </c>
      <c r="AK196" s="81">
        <v>9821426.6135554295</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1805</v>
      </c>
      <c r="B197" s="80">
        <v>189</v>
      </c>
      <c r="C197" s="80">
        <v>16</v>
      </c>
      <c r="D197" s="80">
        <v>9</v>
      </c>
      <c r="E197" s="80">
        <v>2021</v>
      </c>
      <c r="F197" s="80" t="s">
        <v>75</v>
      </c>
      <c r="G197" s="182" t="s">
        <v>1803</v>
      </c>
      <c r="H197" s="80" t="s">
        <v>1804</v>
      </c>
      <c r="I197" s="173"/>
      <c r="J197" s="83"/>
      <c r="K197" s="81"/>
      <c r="L197" s="81"/>
      <c r="M197" s="81"/>
      <c r="N197" s="81"/>
      <c r="O197" s="81"/>
      <c r="P197" s="81"/>
      <c r="Q197" s="81"/>
      <c r="R197" s="81"/>
      <c r="S197" s="81"/>
      <c r="T197" s="81"/>
      <c r="U197" s="81"/>
      <c r="V197" s="81"/>
      <c r="W197" s="81"/>
      <c r="X197" s="81"/>
      <c r="Y197" s="81"/>
      <c r="Z197" s="81"/>
      <c r="AA197" s="81"/>
      <c r="AB197" s="81"/>
      <c r="AC197" s="82"/>
      <c r="AD197" s="81">
        <v>5319406.4825634528</v>
      </c>
      <c r="AE197" s="81">
        <v>366245.03694375663</v>
      </c>
      <c r="AF197" s="81">
        <v>273494.37688801857</v>
      </c>
      <c r="AG197" s="81">
        <v>15779016.67543512</v>
      </c>
      <c r="AH197" s="81">
        <v>17958486.515104219</v>
      </c>
      <c r="AI197" s="81">
        <v>0</v>
      </c>
      <c r="AJ197" s="81">
        <v>0</v>
      </c>
      <c r="AK197" s="81">
        <v>1476456.2100621671</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1643</v>
      </c>
      <c r="B198" s="80">
        <v>190</v>
      </c>
      <c r="C198" s="80">
        <v>16</v>
      </c>
      <c r="D198" s="80">
        <v>10</v>
      </c>
      <c r="E198" s="80">
        <v>2021</v>
      </c>
      <c r="F198" s="80" t="s">
        <v>75</v>
      </c>
      <c r="G198" s="182" t="s">
        <v>1641</v>
      </c>
      <c r="H198" s="80" t="s">
        <v>1642</v>
      </c>
      <c r="I198" s="173"/>
      <c r="J198" s="83"/>
      <c r="K198" s="81"/>
      <c r="L198" s="81"/>
      <c r="M198" s="81"/>
      <c r="N198" s="81"/>
      <c r="O198" s="81"/>
      <c r="P198" s="81"/>
      <c r="Q198" s="81"/>
      <c r="R198" s="81"/>
      <c r="S198" s="81"/>
      <c r="T198" s="81"/>
      <c r="U198" s="81"/>
      <c r="V198" s="81"/>
      <c r="W198" s="81"/>
      <c r="X198" s="81"/>
      <c r="Y198" s="81"/>
      <c r="Z198" s="81"/>
      <c r="AA198" s="81"/>
      <c r="AB198" s="81"/>
      <c r="AC198" s="82"/>
      <c r="AD198" s="81">
        <v>140835844.63494399</v>
      </c>
      <c r="AE198" s="81">
        <v>6444845.9170928048</v>
      </c>
      <c r="AF198" s="81">
        <v>869321.41225120192</v>
      </c>
      <c r="AG198" s="81">
        <v>390622326.38910437</v>
      </c>
      <c r="AH198" s="81">
        <v>387425028.02716672</v>
      </c>
      <c r="AI198" s="81">
        <v>0</v>
      </c>
      <c r="AJ198" s="81">
        <v>0</v>
      </c>
      <c r="AK198" s="81">
        <v>30566633.970476218</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1720</v>
      </c>
      <c r="B199" s="80">
        <v>191</v>
      </c>
      <c r="C199" s="80">
        <v>16</v>
      </c>
      <c r="D199" s="80">
        <v>11</v>
      </c>
      <c r="E199" s="80">
        <v>2021</v>
      </c>
      <c r="F199" s="80" t="s">
        <v>75</v>
      </c>
      <c r="G199" s="182" t="s">
        <v>1718</v>
      </c>
      <c r="H199" s="80" t="s">
        <v>1719</v>
      </c>
      <c r="I199" s="173"/>
      <c r="J199" s="83"/>
      <c r="K199" s="81"/>
      <c r="L199" s="81"/>
      <c r="M199" s="81"/>
      <c r="N199" s="81"/>
      <c r="O199" s="81"/>
      <c r="P199" s="81"/>
      <c r="Q199" s="81"/>
      <c r="R199" s="81"/>
      <c r="S199" s="81"/>
      <c r="T199" s="81"/>
      <c r="U199" s="81"/>
      <c r="V199" s="81"/>
      <c r="W199" s="81"/>
      <c r="X199" s="81"/>
      <c r="Y199" s="81"/>
      <c r="Z199" s="81"/>
      <c r="AA199" s="81"/>
      <c r="AB199" s="81"/>
      <c r="AC199" s="82"/>
      <c r="AD199" s="81">
        <v>302620285.54298735</v>
      </c>
      <c r="AE199" s="81">
        <v>4839412.5755383763</v>
      </c>
      <c r="AF199" s="81">
        <v>4053577.3717331318</v>
      </c>
      <c r="AG199" s="81">
        <v>192866798.60561404</v>
      </c>
      <c r="AH199" s="81">
        <v>171824283.94064012</v>
      </c>
      <c r="AI199" s="81">
        <v>0</v>
      </c>
      <c r="AJ199" s="81">
        <v>0</v>
      </c>
      <c r="AK199" s="81">
        <v>14732402.448108761</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1848</v>
      </c>
      <c r="B200" s="80">
        <v>192</v>
      </c>
      <c r="C200" s="80">
        <v>16</v>
      </c>
      <c r="D200" s="80">
        <v>12</v>
      </c>
      <c r="E200" s="80">
        <v>2021</v>
      </c>
      <c r="F200" s="80" t="s">
        <v>75</v>
      </c>
      <c r="G200" s="182" t="s">
        <v>1846</v>
      </c>
      <c r="H200" s="80" t="s">
        <v>1847</v>
      </c>
      <c r="I200" s="173"/>
      <c r="J200" s="83"/>
      <c r="K200" s="81"/>
      <c r="L200" s="81"/>
      <c r="M200" s="81"/>
      <c r="N200" s="81"/>
      <c r="O200" s="81"/>
      <c r="P200" s="81"/>
      <c r="Q200" s="81"/>
      <c r="R200" s="81"/>
      <c r="S200" s="81"/>
      <c r="T200" s="81"/>
      <c r="U200" s="81"/>
      <c r="V200" s="81"/>
      <c r="W200" s="81"/>
      <c r="X200" s="81"/>
      <c r="Y200" s="81"/>
      <c r="Z200" s="81"/>
      <c r="AA200" s="81"/>
      <c r="AB200" s="81"/>
      <c r="AC200" s="82"/>
      <c r="AD200" s="81">
        <v>38007709.798561633</v>
      </c>
      <c r="AE200" s="81">
        <v>666708.19831994537</v>
      </c>
      <c r="AF200" s="81">
        <v>1035371.569647499</v>
      </c>
      <c r="AG200" s="81">
        <v>18840904.949999783</v>
      </c>
      <c r="AH200" s="81">
        <v>20332228.241726961</v>
      </c>
      <c r="AI200" s="81">
        <v>0</v>
      </c>
      <c r="AJ200" s="81">
        <v>0</v>
      </c>
      <c r="AK200" s="81">
        <v>1729139.1940921878</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1740</v>
      </c>
      <c r="B201" s="80">
        <v>193</v>
      </c>
      <c r="C201" s="80">
        <v>16</v>
      </c>
      <c r="D201" s="80">
        <v>13</v>
      </c>
      <c r="E201" s="80">
        <v>2021</v>
      </c>
      <c r="F201" s="80" t="s">
        <v>75</v>
      </c>
      <c r="G201" s="182" t="s">
        <v>1738</v>
      </c>
      <c r="H201" s="80" t="s">
        <v>1739</v>
      </c>
      <c r="I201" s="173"/>
      <c r="J201" s="83"/>
      <c r="K201" s="81"/>
      <c r="L201" s="81"/>
      <c r="M201" s="81"/>
      <c r="N201" s="81"/>
      <c r="O201" s="81"/>
      <c r="P201" s="81"/>
      <c r="Q201" s="81"/>
      <c r="R201" s="81"/>
      <c r="S201" s="81"/>
      <c r="T201" s="81"/>
      <c r="U201" s="81"/>
      <c r="V201" s="81"/>
      <c r="W201" s="81"/>
      <c r="X201" s="81"/>
      <c r="Y201" s="81"/>
      <c r="Z201" s="81"/>
      <c r="AA201" s="81"/>
      <c r="AB201" s="81"/>
      <c r="AC201" s="82"/>
      <c r="AD201" s="81">
        <v>85151100.828468338</v>
      </c>
      <c r="AE201" s="81">
        <v>1011618.5729174636</v>
      </c>
      <c r="AF201" s="81">
        <v>937695.00647320657</v>
      </c>
      <c r="AG201" s="81">
        <v>45844701.119374678</v>
      </c>
      <c r="AH201" s="81">
        <v>46302093.08418294</v>
      </c>
      <c r="AI201" s="81">
        <v>0</v>
      </c>
      <c r="AJ201" s="81">
        <v>0</v>
      </c>
      <c r="AK201" s="81">
        <v>4030063.8834751653</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1668</v>
      </c>
      <c r="B202" s="80">
        <v>194</v>
      </c>
      <c r="C202" s="80">
        <v>16</v>
      </c>
      <c r="D202" s="80">
        <v>14</v>
      </c>
      <c r="E202" s="80">
        <v>2021</v>
      </c>
      <c r="F202" s="80" t="s">
        <v>75</v>
      </c>
      <c r="G202" s="182" t="s">
        <v>1666</v>
      </c>
      <c r="H202" s="80" t="s">
        <v>1667</v>
      </c>
      <c r="I202" s="173"/>
      <c r="J202" s="83"/>
      <c r="K202" s="81"/>
      <c r="L202" s="81"/>
      <c r="M202" s="81"/>
      <c r="N202" s="81"/>
      <c r="O202" s="81"/>
      <c r="P202" s="81"/>
      <c r="Q202" s="81"/>
      <c r="R202" s="81"/>
      <c r="S202" s="81"/>
      <c r="T202" s="81"/>
      <c r="U202" s="81"/>
      <c r="V202" s="81"/>
      <c r="W202" s="81"/>
      <c r="X202" s="81"/>
      <c r="Y202" s="81"/>
      <c r="Z202" s="81"/>
      <c r="AA202" s="81"/>
      <c r="AB202" s="81"/>
      <c r="AC202" s="82"/>
      <c r="AD202" s="81">
        <v>317882573.78112578</v>
      </c>
      <c r="AE202" s="81">
        <v>28241759.280832879</v>
      </c>
      <c r="AF202" s="81">
        <v>3291700.1789736524</v>
      </c>
      <c r="AG202" s="81">
        <v>926369151.43882501</v>
      </c>
      <c r="AH202" s="81">
        <v>1044262677.3184952</v>
      </c>
      <c r="AI202" s="81">
        <v>0</v>
      </c>
      <c r="AJ202" s="81">
        <v>0</v>
      </c>
      <c r="AK202" s="81">
        <v>79486190.942576021</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1676</v>
      </c>
      <c r="B203" s="80">
        <v>195</v>
      </c>
      <c r="C203" s="80">
        <v>16</v>
      </c>
      <c r="D203" s="80">
        <v>15</v>
      </c>
      <c r="E203" s="80">
        <v>2021</v>
      </c>
      <c r="F203" s="80" t="s">
        <v>75</v>
      </c>
      <c r="G203" s="182" t="s">
        <v>1674</v>
      </c>
      <c r="H203" s="80" t="s">
        <v>1675</v>
      </c>
      <c r="I203" s="173"/>
      <c r="J203" s="83"/>
      <c r="K203" s="81"/>
      <c r="L203" s="81"/>
      <c r="M203" s="81"/>
      <c r="N203" s="81"/>
      <c r="O203" s="81"/>
      <c r="P203" s="81"/>
      <c r="Q203" s="81"/>
      <c r="R203" s="81"/>
      <c r="S203" s="81"/>
      <c r="T203" s="81"/>
      <c r="U203" s="81"/>
      <c r="V203" s="81"/>
      <c r="W203" s="81"/>
      <c r="X203" s="81"/>
      <c r="Y203" s="81"/>
      <c r="Z203" s="81"/>
      <c r="AA203" s="81"/>
      <c r="AB203" s="81"/>
      <c r="AC203" s="82"/>
      <c r="AD203" s="81">
        <v>648631552.65414059</v>
      </c>
      <c r="AE203" s="81">
        <v>13805304.426545002</v>
      </c>
      <c r="AF203" s="81">
        <v>2275863.9219610118</v>
      </c>
      <c r="AG203" s="81">
        <v>738384649.47269535</v>
      </c>
      <c r="AH203" s="81">
        <v>579323678.38506436</v>
      </c>
      <c r="AI203" s="81">
        <v>0</v>
      </c>
      <c r="AJ203" s="81">
        <v>0</v>
      </c>
      <c r="AK203" s="81">
        <v>46366999.409789264</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1736</v>
      </c>
      <c r="B204" s="80">
        <v>196</v>
      </c>
      <c r="C204" s="80">
        <v>16</v>
      </c>
      <c r="D204" s="80">
        <v>16</v>
      </c>
      <c r="E204" s="80">
        <v>2021</v>
      </c>
      <c r="F204" s="80" t="s">
        <v>75</v>
      </c>
      <c r="G204" s="182" t="s">
        <v>1734</v>
      </c>
      <c r="H204" s="80" t="s">
        <v>1735</v>
      </c>
      <c r="I204" s="173"/>
      <c r="J204" s="83"/>
      <c r="K204" s="81"/>
      <c r="L204" s="81"/>
      <c r="M204" s="81"/>
      <c r="N204" s="81"/>
      <c r="O204" s="81"/>
      <c r="P204" s="81"/>
      <c r="Q204" s="81"/>
      <c r="R204" s="81"/>
      <c r="S204" s="81"/>
      <c r="T204" s="81"/>
      <c r="U204" s="81"/>
      <c r="V204" s="81"/>
      <c r="W204" s="81"/>
      <c r="X204" s="81"/>
      <c r="Y204" s="81"/>
      <c r="Z204" s="81"/>
      <c r="AA204" s="81"/>
      <c r="AB204" s="81"/>
      <c r="AC204" s="82"/>
      <c r="AD204" s="81">
        <v>69923714.859711587</v>
      </c>
      <c r="AE204" s="81">
        <v>1048954.2320233807</v>
      </c>
      <c r="AF204" s="81">
        <v>429776.87796688633</v>
      </c>
      <c r="AG204" s="81">
        <v>45600264.660480864</v>
      </c>
      <c r="AH204" s="81">
        <v>28573209.563469321</v>
      </c>
      <c r="AI204" s="81">
        <v>0</v>
      </c>
      <c r="AJ204" s="81">
        <v>0</v>
      </c>
      <c r="AK204" s="81">
        <v>2539299.9096419471</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2481</v>
      </c>
      <c r="B205" s="80">
        <v>197</v>
      </c>
      <c r="C205" s="80">
        <v>16</v>
      </c>
      <c r="D205" s="80">
        <v>17</v>
      </c>
      <c r="E205" s="80">
        <v>2021</v>
      </c>
      <c r="F205" s="80" t="s">
        <v>75</v>
      </c>
      <c r="G205" s="182" t="s">
        <v>2479</v>
      </c>
      <c r="H205" s="80" t="s">
        <v>2480</v>
      </c>
      <c r="I205" s="173"/>
      <c r="J205" s="83"/>
      <c r="K205" s="81"/>
      <c r="L205" s="81"/>
      <c r="M205" s="81"/>
      <c r="N205" s="81"/>
      <c r="O205" s="81"/>
      <c r="P205" s="81"/>
      <c r="Q205" s="81"/>
      <c r="R205" s="81"/>
      <c r="S205" s="81"/>
      <c r="T205" s="81"/>
      <c r="U205" s="81"/>
      <c r="V205" s="81"/>
      <c r="W205" s="81"/>
      <c r="X205" s="81"/>
      <c r="Y205" s="81"/>
      <c r="Z205" s="81"/>
      <c r="AA205" s="81"/>
      <c r="AB205" s="81"/>
      <c r="AC205" s="82"/>
      <c r="AD205" s="81">
        <v>39905954.530422866</v>
      </c>
      <c r="AE205" s="81">
        <v>2032126.5884791932</v>
      </c>
      <c r="AF205" s="81">
        <v>410241.56533202791</v>
      </c>
      <c r="AG205" s="81">
        <v>101151666.21329688</v>
      </c>
      <c r="AH205" s="81">
        <v>105638571.54223184</v>
      </c>
      <c r="AI205" s="81">
        <v>0</v>
      </c>
      <c r="AJ205" s="81">
        <v>0</v>
      </c>
      <c r="AK205" s="81">
        <v>8639395.3038461655</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2477</v>
      </c>
      <c r="B206" s="80">
        <v>198</v>
      </c>
      <c r="C206" s="80">
        <v>16</v>
      </c>
      <c r="D206" s="80">
        <v>18</v>
      </c>
      <c r="E206" s="80">
        <v>2021</v>
      </c>
      <c r="F206" s="80" t="s">
        <v>75</v>
      </c>
      <c r="G206" s="182" t="s">
        <v>2475</v>
      </c>
      <c r="H206" s="80" t="s">
        <v>2476</v>
      </c>
      <c r="I206" s="173"/>
      <c r="J206" s="83"/>
      <c r="K206" s="81"/>
      <c r="L206" s="81"/>
      <c r="M206" s="81"/>
      <c r="N206" s="81"/>
      <c r="O206" s="81"/>
      <c r="P206" s="81"/>
      <c r="Q206" s="81"/>
      <c r="R206" s="81"/>
      <c r="S206" s="81"/>
      <c r="T206" s="81"/>
      <c r="U206" s="81"/>
      <c r="V206" s="81"/>
      <c r="W206" s="81"/>
      <c r="X206" s="81"/>
      <c r="Y206" s="81"/>
      <c r="Z206" s="81"/>
      <c r="AA206" s="81"/>
      <c r="AB206" s="81"/>
      <c r="AC206" s="82"/>
      <c r="AD206" s="81">
        <v>207833207.07032967</v>
      </c>
      <c r="AE206" s="81">
        <v>3210866.6831088564</v>
      </c>
      <c r="AF206" s="81">
        <v>1084209.8512346451</v>
      </c>
      <c r="AG206" s="81">
        <v>146417438.87739673</v>
      </c>
      <c r="AH206" s="81">
        <v>124939352.48608106</v>
      </c>
      <c r="AI206" s="81">
        <v>0</v>
      </c>
      <c r="AJ206" s="81">
        <v>0</v>
      </c>
      <c r="AK206" s="81">
        <v>10412376.636466159</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2485</v>
      </c>
      <c r="B207" s="80">
        <v>199</v>
      </c>
      <c r="C207" s="80">
        <v>16</v>
      </c>
      <c r="D207" s="80">
        <v>19</v>
      </c>
      <c r="E207" s="80">
        <v>2021</v>
      </c>
      <c r="F207" s="80" t="s">
        <v>75</v>
      </c>
      <c r="G207" s="182" t="s">
        <v>2483</v>
      </c>
      <c r="H207" s="80" t="s">
        <v>2484</v>
      </c>
      <c r="I207" s="173"/>
      <c r="J207" s="83"/>
      <c r="K207" s="81"/>
      <c r="L207" s="81"/>
      <c r="M207" s="81"/>
      <c r="N207" s="81"/>
      <c r="O207" s="81"/>
      <c r="P207" s="81"/>
      <c r="Q207" s="81"/>
      <c r="R207" s="81"/>
      <c r="S207" s="81"/>
      <c r="T207" s="81"/>
      <c r="U207" s="81"/>
      <c r="V207" s="81"/>
      <c r="W207" s="81"/>
      <c r="X207" s="81"/>
      <c r="Y207" s="81"/>
      <c r="Z207" s="81"/>
      <c r="AA207" s="81"/>
      <c r="AB207" s="81"/>
      <c r="AC207" s="82"/>
      <c r="AD207" s="81">
        <v>315167981.34414101</v>
      </c>
      <c r="AE207" s="81">
        <v>5084761.1925201155</v>
      </c>
      <c r="AF207" s="81">
        <v>1943763.6071684179</v>
      </c>
      <c r="AG207" s="81">
        <v>295478651.0338819</v>
      </c>
      <c r="AH207" s="81">
        <v>239016717.16060719</v>
      </c>
      <c r="AI207" s="81">
        <v>0</v>
      </c>
      <c r="AJ207" s="81">
        <v>0</v>
      </c>
      <c r="AK207" s="81">
        <v>19908662.599921662</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1824</v>
      </c>
      <c r="B208" s="80">
        <v>200</v>
      </c>
      <c r="C208" s="80">
        <v>16</v>
      </c>
      <c r="D208" s="80">
        <v>20</v>
      </c>
      <c r="E208" s="80">
        <v>2021</v>
      </c>
      <c r="F208" s="80" t="s">
        <v>75</v>
      </c>
      <c r="G208" s="182" t="s">
        <v>1822</v>
      </c>
      <c r="H208" s="80" t="s">
        <v>1823</v>
      </c>
      <c r="I208" s="173"/>
      <c r="J208" s="83"/>
      <c r="K208" s="81"/>
      <c r="L208" s="81"/>
      <c r="M208" s="81"/>
      <c r="N208" s="81"/>
      <c r="O208" s="81"/>
      <c r="P208" s="81"/>
      <c r="Q208" s="81"/>
      <c r="R208" s="81"/>
      <c r="S208" s="81"/>
      <c r="T208" s="81"/>
      <c r="U208" s="81"/>
      <c r="V208" s="81"/>
      <c r="W208" s="81"/>
      <c r="X208" s="81"/>
      <c r="Y208" s="81"/>
      <c r="Z208" s="81"/>
      <c r="AA208" s="81"/>
      <c r="AB208" s="81"/>
      <c r="AC208" s="82"/>
      <c r="AD208" s="81">
        <v>502518664.53271574</v>
      </c>
      <c r="AE208" s="81">
        <v>9095677.7136129085</v>
      </c>
      <c r="AF208" s="81">
        <v>2656802.518340752</v>
      </c>
      <c r="AG208" s="81">
        <v>474045916.79420757</v>
      </c>
      <c r="AH208" s="81">
        <v>311101460.33797377</v>
      </c>
      <c r="AI208" s="81">
        <v>0</v>
      </c>
      <c r="AJ208" s="81">
        <v>0</v>
      </c>
      <c r="AK208" s="81">
        <v>25441566.734908365</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1744</v>
      </c>
      <c r="B209" s="80">
        <v>201</v>
      </c>
      <c r="C209" s="80">
        <v>16</v>
      </c>
      <c r="D209" s="80">
        <v>21</v>
      </c>
      <c r="E209" s="80">
        <v>2021</v>
      </c>
      <c r="F209" s="80" t="s">
        <v>75</v>
      </c>
      <c r="G209" s="182" t="s">
        <v>1742</v>
      </c>
      <c r="H209" s="80" t="s">
        <v>1743</v>
      </c>
      <c r="I209" s="173"/>
      <c r="J209" s="83"/>
      <c r="K209" s="81"/>
      <c r="L209" s="81"/>
      <c r="M209" s="81"/>
      <c r="N209" s="81"/>
      <c r="O209" s="81"/>
      <c r="P209" s="81"/>
      <c r="Q209" s="81"/>
      <c r="R209" s="81"/>
      <c r="S209" s="81"/>
      <c r="T209" s="81"/>
      <c r="U209" s="81"/>
      <c r="V209" s="81"/>
      <c r="W209" s="81"/>
      <c r="X209" s="81"/>
      <c r="Y209" s="81"/>
      <c r="Z209" s="81"/>
      <c r="AA209" s="81"/>
      <c r="AB209" s="81"/>
      <c r="AC209" s="82"/>
      <c r="AD209" s="81">
        <v>137477344.43405083</v>
      </c>
      <c r="AE209" s="81">
        <v>2700612.6753279916</v>
      </c>
      <c r="AF209" s="81">
        <v>3447982.6800525202</v>
      </c>
      <c r="AG209" s="81">
        <v>161926288.94037026</v>
      </c>
      <c r="AH209" s="81">
        <v>181478206.76632458</v>
      </c>
      <c r="AI209" s="81">
        <v>0</v>
      </c>
      <c r="AJ209" s="81">
        <v>0</v>
      </c>
      <c r="AK209" s="81">
        <v>15444509.039466091</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1684</v>
      </c>
      <c r="B210" s="80">
        <v>202</v>
      </c>
      <c r="C210" s="80">
        <v>16</v>
      </c>
      <c r="D210" s="80">
        <v>22</v>
      </c>
      <c r="E210" s="80">
        <v>2021</v>
      </c>
      <c r="F210" s="80" t="s">
        <v>75</v>
      </c>
      <c r="G210" s="182" t="s">
        <v>1682</v>
      </c>
      <c r="H210" s="80" t="s">
        <v>1683</v>
      </c>
      <c r="I210" s="173"/>
      <c r="J210" s="83"/>
      <c r="K210" s="81"/>
      <c r="L210" s="81"/>
      <c r="M210" s="81"/>
      <c r="N210" s="81"/>
      <c r="O210" s="81"/>
      <c r="P210" s="81"/>
      <c r="Q210" s="81"/>
      <c r="R210" s="81"/>
      <c r="S210" s="81"/>
      <c r="T210" s="81"/>
      <c r="U210" s="81"/>
      <c r="V210" s="81"/>
      <c r="W210" s="81"/>
      <c r="X210" s="81"/>
      <c r="Y210" s="81"/>
      <c r="Z210" s="81"/>
      <c r="AA210" s="81"/>
      <c r="AB210" s="81"/>
      <c r="AC210" s="82"/>
      <c r="AD210" s="81">
        <v>143416547.27383843</v>
      </c>
      <c r="AE210" s="81">
        <v>13917311.403862752</v>
      </c>
      <c r="AF210" s="81">
        <v>1015836.2570126405</v>
      </c>
      <c r="AG210" s="81">
        <v>644353803.25927901</v>
      </c>
      <c r="AH210" s="81">
        <v>562552062.73327148</v>
      </c>
      <c r="AI210" s="81">
        <v>0</v>
      </c>
      <c r="AJ210" s="81">
        <v>0</v>
      </c>
      <c r="AK210" s="81">
        <v>45292210.696418978</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1664</v>
      </c>
      <c r="B211" s="80">
        <v>203</v>
      </c>
      <c r="C211" s="80">
        <v>16</v>
      </c>
      <c r="D211" s="80">
        <v>23</v>
      </c>
      <c r="E211" s="80">
        <v>2021</v>
      </c>
      <c r="F211" s="80" t="s">
        <v>75</v>
      </c>
      <c r="G211" s="182" t="s">
        <v>1662</v>
      </c>
      <c r="H211" s="80" t="s">
        <v>1663</v>
      </c>
      <c r="I211" s="173"/>
      <c r="J211" s="83"/>
      <c r="K211" s="81"/>
      <c r="L211" s="81"/>
      <c r="M211" s="81"/>
      <c r="N211" s="81"/>
      <c r="O211" s="81"/>
      <c r="P211" s="81"/>
      <c r="Q211" s="81"/>
      <c r="R211" s="81"/>
      <c r="S211" s="81"/>
      <c r="T211" s="81"/>
      <c r="U211" s="81"/>
      <c r="V211" s="81"/>
      <c r="W211" s="81"/>
      <c r="X211" s="81"/>
      <c r="Y211" s="81"/>
      <c r="Z211" s="81"/>
      <c r="AA211" s="81"/>
      <c r="AB211" s="81"/>
      <c r="AC211" s="82"/>
      <c r="AD211" s="81">
        <v>539016093.49819994</v>
      </c>
      <c r="AE211" s="81">
        <v>62755909.291459814</v>
      </c>
      <c r="AF211" s="81">
        <v>4805686.9081751835</v>
      </c>
      <c r="AG211" s="81">
        <v>3121189845.9999809</v>
      </c>
      <c r="AH211" s="81">
        <v>2198858424.3260698</v>
      </c>
      <c r="AI211" s="81">
        <v>0</v>
      </c>
      <c r="AJ211" s="81">
        <v>0</v>
      </c>
      <c r="AK211" s="81">
        <v>174873164.19863805</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1672</v>
      </c>
      <c r="B212" s="80">
        <v>204</v>
      </c>
      <c r="C212" s="80">
        <v>16</v>
      </c>
      <c r="D212" s="80">
        <v>24</v>
      </c>
      <c r="E212" s="80">
        <v>2021</v>
      </c>
      <c r="F212" s="80" t="s">
        <v>75</v>
      </c>
      <c r="G212" s="182" t="s">
        <v>1670</v>
      </c>
      <c r="H212" s="80" t="s">
        <v>1671</v>
      </c>
      <c r="I212" s="173"/>
      <c r="J212" s="83"/>
      <c r="K212" s="81"/>
      <c r="L212" s="81"/>
      <c r="M212" s="81"/>
      <c r="N212" s="81"/>
      <c r="O212" s="81"/>
      <c r="P212" s="81"/>
      <c r="Q212" s="81"/>
      <c r="R212" s="81"/>
      <c r="S212" s="81"/>
      <c r="T212" s="81"/>
      <c r="U212" s="81"/>
      <c r="V212" s="81"/>
      <c r="W212" s="81"/>
      <c r="X212" s="81"/>
      <c r="Y212" s="81"/>
      <c r="Z212" s="81"/>
      <c r="AA212" s="81"/>
      <c r="AB212" s="81"/>
      <c r="AC212" s="82"/>
      <c r="AD212" s="81">
        <v>110965019.68237479</v>
      </c>
      <c r="AE212" s="81">
        <v>2821509.0952900085</v>
      </c>
      <c r="AF212" s="81">
        <v>97676.563174292358</v>
      </c>
      <c r="AG212" s="81">
        <v>151177517.28743422</v>
      </c>
      <c r="AH212" s="81">
        <v>165660326.6296927</v>
      </c>
      <c r="AI212" s="81">
        <v>0</v>
      </c>
      <c r="AJ212" s="81">
        <v>0</v>
      </c>
      <c r="AK212" s="81">
        <v>13125338.669677829</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1857</v>
      </c>
      <c r="B213" s="80">
        <v>205</v>
      </c>
      <c r="C213" s="80">
        <v>16</v>
      </c>
      <c r="D213" s="80">
        <v>25</v>
      </c>
      <c r="E213" s="80">
        <v>2021</v>
      </c>
      <c r="F213" s="80" t="s">
        <v>75</v>
      </c>
      <c r="G213" s="182" t="s">
        <v>1855</v>
      </c>
      <c r="H213" s="80" t="s">
        <v>1856</v>
      </c>
      <c r="I213" s="173"/>
      <c r="J213" s="83"/>
      <c r="K213" s="81"/>
      <c r="L213" s="81"/>
      <c r="M213" s="81"/>
      <c r="N213" s="81"/>
      <c r="O213" s="81"/>
      <c r="P213" s="81"/>
      <c r="Q213" s="81"/>
      <c r="R213" s="81"/>
      <c r="S213" s="81"/>
      <c r="T213" s="81"/>
      <c r="U213" s="81"/>
      <c r="V213" s="81"/>
      <c r="W213" s="81"/>
      <c r="X213" s="81"/>
      <c r="Y213" s="81"/>
      <c r="Z213" s="81"/>
      <c r="AA213" s="81"/>
      <c r="AB213" s="81"/>
      <c r="AC213" s="82"/>
      <c r="AD213" s="81">
        <v>70176328.588839516</v>
      </c>
      <c r="AE213" s="81">
        <v>1781444.3059108939</v>
      </c>
      <c r="AF213" s="81">
        <v>1211189.3833612252</v>
      </c>
      <c r="AG213" s="81">
        <v>91425668.164679706</v>
      </c>
      <c r="AH213" s="81">
        <v>80788462.841649994</v>
      </c>
      <c r="AI213" s="81">
        <v>0</v>
      </c>
      <c r="AJ213" s="81">
        <v>0</v>
      </c>
      <c r="AK213" s="81">
        <v>6526571.7656917693</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2489</v>
      </c>
      <c r="B214" s="80">
        <v>206</v>
      </c>
      <c r="C214" s="80">
        <v>16</v>
      </c>
      <c r="D214" s="80">
        <v>26</v>
      </c>
      <c r="E214" s="80">
        <v>2021</v>
      </c>
      <c r="F214" s="80" t="s">
        <v>75</v>
      </c>
      <c r="G214" s="182" t="s">
        <v>2487</v>
      </c>
      <c r="H214" s="80" t="s">
        <v>2488</v>
      </c>
      <c r="I214" s="173"/>
      <c r="J214" s="83"/>
      <c r="K214" s="81"/>
      <c r="L214" s="81"/>
      <c r="M214" s="81"/>
      <c r="N214" s="81"/>
      <c r="O214" s="81"/>
      <c r="P214" s="81"/>
      <c r="Q214" s="81"/>
      <c r="R214" s="81"/>
      <c r="S214" s="81"/>
      <c r="T214" s="81"/>
      <c r="U214" s="81"/>
      <c r="V214" s="81"/>
      <c r="W214" s="81"/>
      <c r="X214" s="81"/>
      <c r="Y214" s="81"/>
      <c r="Z214" s="81"/>
      <c r="AA214" s="81"/>
      <c r="AB214" s="81"/>
      <c r="AC214" s="82"/>
      <c r="AD214" s="81">
        <v>678568039.33408666</v>
      </c>
      <c r="AE214" s="81">
        <v>4656290.0570664974</v>
      </c>
      <c r="AF214" s="81">
        <v>820483.13066405582</v>
      </c>
      <c r="AG214" s="81">
        <v>300232296.90552741</v>
      </c>
      <c r="AH214" s="81">
        <v>249938754.98607969</v>
      </c>
      <c r="AI214" s="81">
        <v>0</v>
      </c>
      <c r="AJ214" s="81">
        <v>0</v>
      </c>
      <c r="AK214" s="81">
        <v>19649153.893725637</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1696</v>
      </c>
      <c r="B215" s="80">
        <v>207</v>
      </c>
      <c r="C215" s="80">
        <v>16</v>
      </c>
      <c r="D215" s="80">
        <v>27</v>
      </c>
      <c r="E215" s="80">
        <v>2021</v>
      </c>
      <c r="F215" s="80" t="s">
        <v>75</v>
      </c>
      <c r="G215" s="182" t="s">
        <v>1694</v>
      </c>
      <c r="H215" s="80" t="s">
        <v>1695</v>
      </c>
      <c r="I215" s="173"/>
      <c r="J215" s="83"/>
      <c r="K215" s="81"/>
      <c r="L215" s="81"/>
      <c r="M215" s="81"/>
      <c r="N215" s="81"/>
      <c r="O215" s="81"/>
      <c r="P215" s="81"/>
      <c r="Q215" s="81"/>
      <c r="R215" s="81"/>
      <c r="S215" s="81"/>
      <c r="T215" s="81"/>
      <c r="U215" s="81"/>
      <c r="V215" s="81"/>
      <c r="W215" s="81"/>
      <c r="X215" s="81"/>
      <c r="Y215" s="81"/>
      <c r="Z215" s="81"/>
      <c r="AA215" s="81"/>
      <c r="AB215" s="81"/>
      <c r="AC215" s="82"/>
      <c r="AD215" s="81">
        <v>13270506.401988858</v>
      </c>
      <c r="AE215" s="81">
        <v>2647276.0194623959</v>
      </c>
      <c r="AF215" s="81">
        <v>371170.94006231095</v>
      </c>
      <c r="AG215" s="81">
        <v>98173400.937827483</v>
      </c>
      <c r="AH215" s="81">
        <v>126613688.16825247</v>
      </c>
      <c r="AI215" s="81">
        <v>0</v>
      </c>
      <c r="AJ215" s="81">
        <v>0</v>
      </c>
      <c r="AK215" s="81">
        <v>10054157.486638665</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1832</v>
      </c>
      <c r="B216" s="80">
        <v>208</v>
      </c>
      <c r="C216" s="80">
        <v>16</v>
      </c>
      <c r="D216" s="80">
        <v>28</v>
      </c>
      <c r="E216" s="80">
        <v>2021</v>
      </c>
      <c r="F216" s="80" t="s">
        <v>75</v>
      </c>
      <c r="G216" s="182" t="s">
        <v>1830</v>
      </c>
      <c r="H216" s="80" t="s">
        <v>1831</v>
      </c>
      <c r="I216" s="173"/>
      <c r="J216" s="83"/>
      <c r="K216" s="81"/>
      <c r="L216" s="81"/>
      <c r="M216" s="81"/>
      <c r="N216" s="81"/>
      <c r="O216" s="81"/>
      <c r="P216" s="81"/>
      <c r="Q216" s="81"/>
      <c r="R216" s="81"/>
      <c r="S216" s="81"/>
      <c r="T216" s="81"/>
      <c r="U216" s="81"/>
      <c r="V216" s="81"/>
      <c r="W216" s="81"/>
      <c r="X216" s="81"/>
      <c r="Y216" s="81"/>
      <c r="Z216" s="81"/>
      <c r="AA216" s="81"/>
      <c r="AB216" s="81"/>
      <c r="AC216" s="82"/>
      <c r="AD216" s="81">
        <v>37368372.569929458</v>
      </c>
      <c r="AE216" s="81">
        <v>1388530.9410343394</v>
      </c>
      <c r="AF216" s="81">
        <v>947462.66279063583</v>
      </c>
      <c r="AG216" s="81">
        <v>77196893.24170275</v>
      </c>
      <c r="AH216" s="81">
        <v>79092933.03691946</v>
      </c>
      <c r="AI216" s="81">
        <v>0</v>
      </c>
      <c r="AJ216" s="81">
        <v>0</v>
      </c>
      <c r="AK216" s="81">
        <v>6918263.2069102526</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1789</v>
      </c>
      <c r="B217" s="80">
        <v>209</v>
      </c>
      <c r="C217" s="80">
        <v>16</v>
      </c>
      <c r="D217" s="80">
        <v>29</v>
      </c>
      <c r="E217" s="80">
        <v>2021</v>
      </c>
      <c r="F217" s="80" t="s">
        <v>75</v>
      </c>
      <c r="G217" s="182" t="s">
        <v>1787</v>
      </c>
      <c r="H217" s="80" t="s">
        <v>1788</v>
      </c>
      <c r="I217" s="173"/>
      <c r="J217" s="83"/>
      <c r="K217" s="81"/>
      <c r="L217" s="81"/>
      <c r="M217" s="81"/>
      <c r="N217" s="81"/>
      <c r="O217" s="81"/>
      <c r="P217" s="81"/>
      <c r="Q217" s="81"/>
      <c r="R217" s="81"/>
      <c r="S217" s="81"/>
      <c r="T217" s="81"/>
      <c r="U217" s="81"/>
      <c r="V217" s="81"/>
      <c r="W217" s="81"/>
      <c r="X217" s="81"/>
      <c r="Y217" s="81"/>
      <c r="Z217" s="81"/>
      <c r="AA217" s="81"/>
      <c r="AB217" s="81"/>
      <c r="AC217" s="82"/>
      <c r="AD217" s="81">
        <v>30622739.108912982</v>
      </c>
      <c r="AE217" s="81">
        <v>1817002.0764879577</v>
      </c>
      <c r="AF217" s="81">
        <v>546988.75377603713</v>
      </c>
      <c r="AG217" s="81">
        <v>83314237.252440155</v>
      </c>
      <c r="AH217" s="81">
        <v>69223536.631883815</v>
      </c>
      <c r="AI217" s="81">
        <v>0</v>
      </c>
      <c r="AJ217" s="81">
        <v>0</v>
      </c>
      <c r="AK217" s="81">
        <v>5804357.854973238</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1639</v>
      </c>
      <c r="B218" s="80">
        <v>210</v>
      </c>
      <c r="C218" s="80">
        <v>16</v>
      </c>
      <c r="D218" s="80">
        <v>30</v>
      </c>
      <c r="E218" s="80">
        <v>2021</v>
      </c>
      <c r="F218" s="80" t="s">
        <v>75</v>
      </c>
      <c r="G218" s="182" t="s">
        <v>1637</v>
      </c>
      <c r="H218" s="80" t="s">
        <v>1638</v>
      </c>
      <c r="I218" s="173"/>
      <c r="J218" s="83"/>
      <c r="K218" s="81"/>
      <c r="L218" s="81"/>
      <c r="M218" s="81"/>
      <c r="N218" s="81"/>
      <c r="O218" s="81"/>
      <c r="P218" s="81"/>
      <c r="Q218" s="81"/>
      <c r="R218" s="81"/>
      <c r="S218" s="81"/>
      <c r="T218" s="81"/>
      <c r="U218" s="81"/>
      <c r="V218" s="81"/>
      <c r="W218" s="81"/>
      <c r="X218" s="81"/>
      <c r="Y218" s="81"/>
      <c r="Z218" s="81"/>
      <c r="AA218" s="81"/>
      <c r="AB218" s="81"/>
      <c r="AC218" s="82"/>
      <c r="AD218" s="81">
        <v>347563684.85768598</v>
      </c>
      <c r="AE218" s="81">
        <v>8997893.8445259836</v>
      </c>
      <c r="AF218" s="81">
        <v>244191.40793573088</v>
      </c>
      <c r="AG218" s="81">
        <v>366082192.4238435</v>
      </c>
      <c r="AH218" s="81">
        <v>429445908.35440505</v>
      </c>
      <c r="AI218" s="81">
        <v>0</v>
      </c>
      <c r="AJ218" s="81">
        <v>0</v>
      </c>
      <c r="AK218" s="81">
        <v>32924133.395504363</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1840</v>
      </c>
      <c r="B219" s="80">
        <v>211</v>
      </c>
      <c r="C219" s="80">
        <v>16</v>
      </c>
      <c r="D219" s="80">
        <v>31</v>
      </c>
      <c r="E219" s="80">
        <v>2021</v>
      </c>
      <c r="F219" s="80" t="s">
        <v>75</v>
      </c>
      <c r="G219" s="182" t="s">
        <v>1838</v>
      </c>
      <c r="H219" s="80" t="s">
        <v>1839</v>
      </c>
      <c r="I219" s="173"/>
      <c r="J219" s="83"/>
      <c r="K219" s="81"/>
      <c r="L219" s="81"/>
      <c r="M219" s="81"/>
      <c r="N219" s="81"/>
      <c r="O219" s="81"/>
      <c r="P219" s="81"/>
      <c r="Q219" s="81"/>
      <c r="R219" s="81"/>
      <c r="S219" s="81"/>
      <c r="T219" s="81"/>
      <c r="U219" s="81"/>
      <c r="V219" s="81"/>
      <c r="W219" s="81"/>
      <c r="X219" s="81"/>
      <c r="Y219" s="81"/>
      <c r="Z219" s="81"/>
      <c r="AA219" s="81"/>
      <c r="AB219" s="81"/>
      <c r="AC219" s="82"/>
      <c r="AD219" s="81">
        <v>74241202.572529197</v>
      </c>
      <c r="AE219" s="81">
        <v>3582445.385639173</v>
      </c>
      <c r="AF219" s="81">
        <v>1611663.2923758239</v>
      </c>
      <c r="AG219" s="81">
        <v>121980225.52640693</v>
      </c>
      <c r="AH219" s="81">
        <v>93303592.212817222</v>
      </c>
      <c r="AI219" s="81">
        <v>0</v>
      </c>
      <c r="AJ219" s="81">
        <v>0</v>
      </c>
      <c r="AK219" s="81">
        <v>7917050.1292398255</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1781</v>
      </c>
      <c r="B220" s="80">
        <v>212</v>
      </c>
      <c r="C220" s="80">
        <v>16</v>
      </c>
      <c r="D220" s="80">
        <v>32</v>
      </c>
      <c r="E220" s="80">
        <v>2021</v>
      </c>
      <c r="F220" s="80" t="s">
        <v>75</v>
      </c>
      <c r="G220" s="182" t="s">
        <v>1779</v>
      </c>
      <c r="H220" s="80" t="s">
        <v>1780</v>
      </c>
      <c r="I220" s="173"/>
      <c r="J220" s="83"/>
      <c r="K220" s="81"/>
      <c r="L220" s="81"/>
      <c r="M220" s="81"/>
      <c r="N220" s="81"/>
      <c r="O220" s="81"/>
      <c r="P220" s="81"/>
      <c r="Q220" s="81"/>
      <c r="R220" s="81"/>
      <c r="S220" s="81"/>
      <c r="T220" s="81"/>
      <c r="U220" s="81"/>
      <c r="V220" s="81"/>
      <c r="W220" s="81"/>
      <c r="X220" s="81"/>
      <c r="Y220" s="81"/>
      <c r="Z220" s="81"/>
      <c r="AA220" s="81"/>
      <c r="AB220" s="81"/>
      <c r="AC220" s="82"/>
      <c r="AD220" s="81">
        <v>37616427.984463744</v>
      </c>
      <c r="AE220" s="81">
        <v>2009014.0376041017</v>
      </c>
      <c r="AF220" s="81">
        <v>185585.47003115548</v>
      </c>
      <c r="AG220" s="81">
        <v>122443368.29062678</v>
      </c>
      <c r="AH220" s="81">
        <v>114776770.71897744</v>
      </c>
      <c r="AI220" s="81">
        <v>0</v>
      </c>
      <c r="AJ220" s="81">
        <v>0</v>
      </c>
      <c r="AK220" s="81">
        <v>9197529.3548049424</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1816</v>
      </c>
      <c r="B221" s="80">
        <v>213</v>
      </c>
      <c r="C221" s="80">
        <v>16</v>
      </c>
      <c r="D221" s="80">
        <v>33</v>
      </c>
      <c r="E221" s="80">
        <v>2021</v>
      </c>
      <c r="F221" s="80" t="s">
        <v>75</v>
      </c>
      <c r="G221" s="182" t="s">
        <v>1814</v>
      </c>
      <c r="H221" s="80" t="s">
        <v>1815</v>
      </c>
      <c r="I221" s="173"/>
      <c r="J221" s="83"/>
      <c r="K221" s="81"/>
      <c r="L221" s="81"/>
      <c r="M221" s="81"/>
      <c r="N221" s="81"/>
      <c r="O221" s="81"/>
      <c r="P221" s="81"/>
      <c r="Q221" s="81"/>
      <c r="R221" s="81"/>
      <c r="S221" s="81"/>
      <c r="T221" s="81"/>
      <c r="U221" s="81"/>
      <c r="V221" s="81"/>
      <c r="W221" s="81"/>
      <c r="X221" s="81"/>
      <c r="Y221" s="81"/>
      <c r="Z221" s="81"/>
      <c r="AA221" s="81"/>
      <c r="AB221" s="81"/>
      <c r="AC221" s="82"/>
      <c r="AD221" s="81">
        <v>33084840.023595426</v>
      </c>
      <c r="AE221" s="81">
        <v>481807.79131921381</v>
      </c>
      <c r="AF221" s="81">
        <v>205120.78266601395</v>
      </c>
      <c r="AG221" s="81">
        <v>19046746.17854194</v>
      </c>
      <c r="AH221" s="81">
        <v>16743356.821714003</v>
      </c>
      <c r="AI221" s="81">
        <v>0</v>
      </c>
      <c r="AJ221" s="81">
        <v>0</v>
      </c>
      <c r="AK221" s="81">
        <v>1412268.1689241517</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1680</v>
      </c>
      <c r="B222" s="80">
        <v>214</v>
      </c>
      <c r="C222" s="80">
        <v>16</v>
      </c>
      <c r="D222" s="80">
        <v>34</v>
      </c>
      <c r="E222" s="80">
        <v>2021</v>
      </c>
      <c r="F222" s="80" t="s">
        <v>75</v>
      </c>
      <c r="G222" s="182" t="s">
        <v>1678</v>
      </c>
      <c r="H222" s="80" t="s">
        <v>1679</v>
      </c>
      <c r="I222" s="173"/>
      <c r="J222" s="83"/>
      <c r="K222" s="81"/>
      <c r="L222" s="81"/>
      <c r="M222" s="81"/>
      <c r="N222" s="81"/>
      <c r="O222" s="81"/>
      <c r="P222" s="81"/>
      <c r="Q222" s="81"/>
      <c r="R222" s="81"/>
      <c r="S222" s="81"/>
      <c r="T222" s="81"/>
      <c r="U222" s="81"/>
      <c r="V222" s="81"/>
      <c r="W222" s="81"/>
      <c r="X222" s="81"/>
      <c r="Y222" s="81"/>
      <c r="Z222" s="81"/>
      <c r="AA222" s="81"/>
      <c r="AB222" s="81"/>
      <c r="AC222" s="82"/>
      <c r="AD222" s="81">
        <v>105726226.93229607</v>
      </c>
      <c r="AE222" s="81">
        <v>11618501.53605558</v>
      </c>
      <c r="AF222" s="81">
        <v>3379609.0858305153</v>
      </c>
      <c r="AG222" s="81">
        <v>632434309.61900938</v>
      </c>
      <c r="AH222" s="81">
        <v>583505985.23673296</v>
      </c>
      <c r="AI222" s="81">
        <v>0</v>
      </c>
      <c r="AJ222" s="81">
        <v>0</v>
      </c>
      <c r="AK222" s="81">
        <v>45107128.614609972</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2505</v>
      </c>
      <c r="B223" s="80">
        <v>215</v>
      </c>
      <c r="C223" s="80">
        <v>16</v>
      </c>
      <c r="D223" s="80">
        <v>35</v>
      </c>
      <c r="E223" s="80">
        <v>2021</v>
      </c>
      <c r="F223" s="80" t="s">
        <v>75</v>
      </c>
      <c r="G223" s="182" t="s">
        <v>2503</v>
      </c>
      <c r="H223" s="80" t="s">
        <v>2504</v>
      </c>
      <c r="I223" s="173"/>
      <c r="J223" s="83"/>
      <c r="K223" s="81"/>
      <c r="L223" s="81"/>
      <c r="M223" s="81"/>
      <c r="N223" s="81"/>
      <c r="O223" s="81"/>
      <c r="P223" s="81"/>
      <c r="Q223" s="81"/>
      <c r="R223" s="81"/>
      <c r="S223" s="81"/>
      <c r="T223" s="81"/>
      <c r="U223" s="81"/>
      <c r="V223" s="81"/>
      <c r="W223" s="81"/>
      <c r="X223" s="81"/>
      <c r="Y223" s="81"/>
      <c r="Z223" s="81"/>
      <c r="AA223" s="81"/>
      <c r="AB223" s="81"/>
      <c r="AC223" s="82"/>
      <c r="AD223" s="81">
        <v>140871968.97258136</v>
      </c>
      <c r="AE223" s="81">
        <v>5938147.6863696463</v>
      </c>
      <c r="AF223" s="81">
        <v>761877.19275948044</v>
      </c>
      <c r="AG223" s="81">
        <v>334041718.69357753</v>
      </c>
      <c r="AH223" s="81">
        <v>238433878.79023105</v>
      </c>
      <c r="AI223" s="81">
        <v>0</v>
      </c>
      <c r="AJ223" s="81">
        <v>0</v>
      </c>
      <c r="AK223" s="81">
        <v>18550737.680549938</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1724</v>
      </c>
      <c r="B224" s="80">
        <v>216</v>
      </c>
      <c r="C224" s="80">
        <v>16</v>
      </c>
      <c r="D224" s="80">
        <v>36</v>
      </c>
      <c r="E224" s="80">
        <v>2021</v>
      </c>
      <c r="F224" s="80" t="s">
        <v>75</v>
      </c>
      <c r="G224" s="182" t="s">
        <v>1722</v>
      </c>
      <c r="H224" s="80" t="s">
        <v>1723</v>
      </c>
      <c r="I224" s="173"/>
      <c r="J224" s="83"/>
      <c r="K224" s="81"/>
      <c r="L224" s="81"/>
      <c r="M224" s="81"/>
      <c r="N224" s="81"/>
      <c r="O224" s="81"/>
      <c r="P224" s="81"/>
      <c r="Q224" s="81"/>
      <c r="R224" s="81"/>
      <c r="S224" s="81"/>
      <c r="T224" s="81"/>
      <c r="U224" s="81"/>
      <c r="V224" s="81"/>
      <c r="W224" s="81"/>
      <c r="X224" s="81"/>
      <c r="Y224" s="81"/>
      <c r="Z224" s="81"/>
      <c r="AA224" s="81"/>
      <c r="AB224" s="81"/>
      <c r="AC224" s="82"/>
      <c r="AD224" s="81">
        <v>5777083.2649914687</v>
      </c>
      <c r="AE224" s="81">
        <v>222236.06610664842</v>
      </c>
      <c r="AF224" s="81">
        <v>48838.281587146179</v>
      </c>
      <c r="AG224" s="81">
        <v>13218866.395441977</v>
      </c>
      <c r="AH224" s="81">
        <v>10226164.13478102</v>
      </c>
      <c r="AI224" s="81">
        <v>0</v>
      </c>
      <c r="AJ224" s="81">
        <v>0</v>
      </c>
      <c r="AK224" s="81">
        <v>885768.71492705413</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1753</v>
      </c>
      <c r="B225" s="80">
        <v>217</v>
      </c>
      <c r="C225" s="80">
        <v>16</v>
      </c>
      <c r="D225" s="80">
        <v>37</v>
      </c>
      <c r="E225" s="80">
        <v>2021</v>
      </c>
      <c r="F225" s="80" t="s">
        <v>75</v>
      </c>
      <c r="G225" s="182" t="s">
        <v>1751</v>
      </c>
      <c r="H225" s="80" t="s">
        <v>1752</v>
      </c>
      <c r="I225" s="173"/>
      <c r="J225" s="83"/>
      <c r="K225" s="81"/>
      <c r="L225" s="81"/>
      <c r="M225" s="81"/>
      <c r="N225" s="81"/>
      <c r="O225" s="81"/>
      <c r="P225" s="81"/>
      <c r="Q225" s="81"/>
      <c r="R225" s="81"/>
      <c r="S225" s="81"/>
      <c r="T225" s="81"/>
      <c r="U225" s="81"/>
      <c r="V225" s="81"/>
      <c r="W225" s="81"/>
      <c r="X225" s="81"/>
      <c r="Y225" s="81"/>
      <c r="Z225" s="81"/>
      <c r="AA225" s="81"/>
      <c r="AB225" s="81"/>
      <c r="AC225" s="82"/>
      <c r="AD225" s="81">
        <v>67621741.548568562</v>
      </c>
      <c r="AE225" s="81">
        <v>510254.00778086483</v>
      </c>
      <c r="AF225" s="81">
        <v>1367471.8844400931</v>
      </c>
      <c r="AG225" s="81">
        <v>33995965.401416473</v>
      </c>
      <c r="AH225" s="81">
        <v>28583806.624748886</v>
      </c>
      <c r="AI225" s="81">
        <v>0</v>
      </c>
      <c r="AJ225" s="81">
        <v>0</v>
      </c>
      <c r="AK225" s="81">
        <v>2581960.6731794835</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1708</v>
      </c>
      <c r="B226" s="80">
        <v>218</v>
      </c>
      <c r="C226" s="80">
        <v>16</v>
      </c>
      <c r="D226" s="80">
        <v>38</v>
      </c>
      <c r="E226" s="80">
        <v>2021</v>
      </c>
      <c r="F226" s="80" t="s">
        <v>75</v>
      </c>
      <c r="G226" s="182" t="s">
        <v>1706</v>
      </c>
      <c r="H226" s="80" t="s">
        <v>1707</v>
      </c>
      <c r="I226" s="173"/>
      <c r="J226" s="83"/>
      <c r="K226" s="81"/>
      <c r="L226" s="81"/>
      <c r="M226" s="81"/>
      <c r="N226" s="81"/>
      <c r="O226" s="81"/>
      <c r="P226" s="81"/>
      <c r="Q226" s="81"/>
      <c r="R226" s="81"/>
      <c r="S226" s="81"/>
      <c r="T226" s="81"/>
      <c r="U226" s="81"/>
      <c r="V226" s="81"/>
      <c r="W226" s="81"/>
      <c r="X226" s="81"/>
      <c r="Y226" s="81"/>
      <c r="Z226" s="81"/>
      <c r="AA226" s="81"/>
      <c r="AB226" s="81"/>
      <c r="AC226" s="82"/>
      <c r="AD226" s="81">
        <v>79821349.538120717</v>
      </c>
      <c r="AE226" s="81">
        <v>7383571.0603272878</v>
      </c>
      <c r="AF226" s="81">
        <v>361403.28374488169</v>
      </c>
      <c r="AG226" s="81">
        <v>272237889.82379335</v>
      </c>
      <c r="AH226" s="81">
        <v>273156916.2496084</v>
      </c>
      <c r="AI226" s="81">
        <v>0</v>
      </c>
      <c r="AJ226" s="81">
        <v>0</v>
      </c>
      <c r="AK226" s="81">
        <v>21803981.875978529</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1836</v>
      </c>
      <c r="B227" s="80">
        <v>219</v>
      </c>
      <c r="C227" s="80">
        <v>16</v>
      </c>
      <c r="D227" s="80">
        <v>39</v>
      </c>
      <c r="E227" s="80">
        <v>2021</v>
      </c>
      <c r="F227" s="80" t="s">
        <v>75</v>
      </c>
      <c r="G227" s="182" t="s">
        <v>1834</v>
      </c>
      <c r="H227" s="80" t="s">
        <v>1835</v>
      </c>
      <c r="I227" s="173"/>
      <c r="J227" s="83"/>
      <c r="K227" s="81"/>
      <c r="L227" s="81"/>
      <c r="M227" s="81"/>
      <c r="N227" s="81"/>
      <c r="O227" s="81"/>
      <c r="P227" s="81"/>
      <c r="Q227" s="81"/>
      <c r="R227" s="81"/>
      <c r="S227" s="81"/>
      <c r="T227" s="81"/>
      <c r="U227" s="81"/>
      <c r="V227" s="81"/>
      <c r="W227" s="81"/>
      <c r="X227" s="81"/>
      <c r="Y227" s="81"/>
      <c r="Z227" s="81"/>
      <c r="AA227" s="81"/>
      <c r="AB227" s="81"/>
      <c r="AC227" s="82"/>
      <c r="AD227" s="81">
        <v>94446090.877621531</v>
      </c>
      <c r="AE227" s="81">
        <v>2410816.8451249222</v>
      </c>
      <c r="AF227" s="81">
        <v>1338168.9154878051</v>
      </c>
      <c r="AG227" s="81">
        <v>92442009.230606645</v>
      </c>
      <c r="AH227" s="81">
        <v>98238290.415335044</v>
      </c>
      <c r="AI227" s="81">
        <v>0</v>
      </c>
      <c r="AJ227" s="81">
        <v>0</v>
      </c>
      <c r="AK227" s="81">
        <v>8080998.7251117704</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1844</v>
      </c>
      <c r="B228" s="80">
        <v>220</v>
      </c>
      <c r="C228" s="80">
        <v>16</v>
      </c>
      <c r="D228" s="80">
        <v>40</v>
      </c>
      <c r="E228" s="80">
        <v>2021</v>
      </c>
      <c r="F228" s="80" t="s">
        <v>75</v>
      </c>
      <c r="G228" s="182" t="s">
        <v>1842</v>
      </c>
      <c r="H228" s="80" t="s">
        <v>1843</v>
      </c>
      <c r="I228" s="173"/>
      <c r="J228" s="83"/>
      <c r="K228" s="81"/>
      <c r="L228" s="81"/>
      <c r="M228" s="81"/>
      <c r="N228" s="81"/>
      <c r="O228" s="81"/>
      <c r="P228" s="81"/>
      <c r="Q228" s="81"/>
      <c r="R228" s="81"/>
      <c r="S228" s="81"/>
      <c r="T228" s="81"/>
      <c r="U228" s="81"/>
      <c r="V228" s="81"/>
      <c r="W228" s="81"/>
      <c r="X228" s="81"/>
      <c r="Y228" s="81"/>
      <c r="Z228" s="81"/>
      <c r="AA228" s="81"/>
      <c r="AB228" s="81"/>
      <c r="AC228" s="82"/>
      <c r="AD228" s="81">
        <v>2432361.8836809057</v>
      </c>
      <c r="AE228" s="81">
        <v>606259.98833893694</v>
      </c>
      <c r="AF228" s="81">
        <v>420009.22164945706</v>
      </c>
      <c r="AG228" s="81">
        <v>20995805.311300542</v>
      </c>
      <c r="AH228" s="81">
        <v>21300093.171927307</v>
      </c>
      <c r="AI228" s="81">
        <v>0</v>
      </c>
      <c r="AJ228" s="81">
        <v>0</v>
      </c>
      <c r="AK228" s="81">
        <v>1744365.805077893</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1828</v>
      </c>
      <c r="B229" s="80">
        <v>221</v>
      </c>
      <c r="C229" s="80">
        <v>16</v>
      </c>
      <c r="D229" s="80">
        <v>41</v>
      </c>
      <c r="E229" s="80">
        <v>2021</v>
      </c>
      <c r="F229" s="80" t="s">
        <v>75</v>
      </c>
      <c r="G229" s="182" t="s">
        <v>1826</v>
      </c>
      <c r="H229" s="80" t="s">
        <v>1827</v>
      </c>
      <c r="I229" s="173"/>
      <c r="J229" s="83"/>
      <c r="K229" s="81"/>
      <c r="L229" s="81"/>
      <c r="M229" s="81"/>
      <c r="N229" s="81"/>
      <c r="O229" s="81"/>
      <c r="P229" s="81"/>
      <c r="Q229" s="81"/>
      <c r="R229" s="81"/>
      <c r="S229" s="81"/>
      <c r="T229" s="81"/>
      <c r="U229" s="81"/>
      <c r="V229" s="81"/>
      <c r="W229" s="81"/>
      <c r="X229" s="81"/>
      <c r="Y229" s="81"/>
      <c r="Z229" s="81"/>
      <c r="AA229" s="81"/>
      <c r="AB229" s="81"/>
      <c r="AC229" s="82"/>
      <c r="AD229" s="81">
        <v>151965812.94236279</v>
      </c>
      <c r="AE229" s="81">
        <v>1470313.8133615861</v>
      </c>
      <c r="AF229" s="81">
        <v>1797248.7624069792</v>
      </c>
      <c r="AG229" s="81">
        <v>110092894.57809706</v>
      </c>
      <c r="AH229" s="81">
        <v>83642604.679613039</v>
      </c>
      <c r="AI229" s="81">
        <v>0</v>
      </c>
      <c r="AJ229" s="81">
        <v>0</v>
      </c>
      <c r="AK229" s="81">
        <v>7094944.3998995563</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1688</v>
      </c>
      <c r="B230" s="80">
        <v>222</v>
      </c>
      <c r="C230" s="80">
        <v>16</v>
      </c>
      <c r="D230" s="80">
        <v>42</v>
      </c>
      <c r="E230" s="80">
        <v>2021</v>
      </c>
      <c r="F230" s="80" t="s">
        <v>75</v>
      </c>
      <c r="G230" s="182" t="s">
        <v>1686</v>
      </c>
      <c r="H230" s="80" t="s">
        <v>1687</v>
      </c>
      <c r="I230" s="173"/>
      <c r="J230" s="83"/>
      <c r="K230" s="81"/>
      <c r="L230" s="81"/>
      <c r="M230" s="81"/>
      <c r="N230" s="81"/>
      <c r="O230" s="81"/>
      <c r="P230" s="81"/>
      <c r="Q230" s="81"/>
      <c r="R230" s="81"/>
      <c r="S230" s="81"/>
      <c r="T230" s="81"/>
      <c r="U230" s="81"/>
      <c r="V230" s="81"/>
      <c r="W230" s="81"/>
      <c r="X230" s="81"/>
      <c r="Y230" s="81"/>
      <c r="Z230" s="81"/>
      <c r="AA230" s="81"/>
      <c r="AB230" s="81"/>
      <c r="AC230" s="82"/>
      <c r="AD230" s="81">
        <v>111444583.7072617</v>
      </c>
      <c r="AE230" s="81">
        <v>2887290.9708575765</v>
      </c>
      <c r="AF230" s="81">
        <v>703271.25485490495</v>
      </c>
      <c r="AG230" s="81">
        <v>139849817.17922336</v>
      </c>
      <c r="AH230" s="81">
        <v>125864829.17116316</v>
      </c>
      <c r="AI230" s="81">
        <v>0</v>
      </c>
      <c r="AJ230" s="81">
        <v>0</v>
      </c>
      <c r="AK230" s="81">
        <v>10321279.498327544</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1801</v>
      </c>
      <c r="B231" s="80">
        <v>223</v>
      </c>
      <c r="C231" s="80">
        <v>16</v>
      </c>
      <c r="D231" s="80">
        <v>43</v>
      </c>
      <c r="E231" s="80">
        <v>2021</v>
      </c>
      <c r="F231" s="80" t="s">
        <v>75</v>
      </c>
      <c r="G231" s="182" t="s">
        <v>1799</v>
      </c>
      <c r="H231" s="80" t="s">
        <v>1800</v>
      </c>
      <c r="I231" s="173"/>
      <c r="J231" s="83"/>
      <c r="K231" s="81"/>
      <c r="L231" s="81"/>
      <c r="M231" s="81"/>
      <c r="N231" s="81"/>
      <c r="O231" s="81"/>
      <c r="P231" s="81"/>
      <c r="Q231" s="81"/>
      <c r="R231" s="81"/>
      <c r="S231" s="81"/>
      <c r="T231" s="81"/>
      <c r="U231" s="81"/>
      <c r="V231" s="81"/>
      <c r="W231" s="81"/>
      <c r="X231" s="81"/>
      <c r="Y231" s="81"/>
      <c r="Z231" s="81"/>
      <c r="AA231" s="81"/>
      <c r="AB231" s="81"/>
      <c r="AC231" s="82"/>
      <c r="AD231" s="81">
        <v>776856.56944184343</v>
      </c>
      <c r="AE231" s="81">
        <v>167121.52171219964</v>
      </c>
      <c r="AF231" s="81">
        <v>244191.40793573088</v>
      </c>
      <c r="AG231" s="81">
        <v>3705142.1137589193</v>
      </c>
      <c r="AH231" s="81">
        <v>3772553.8155254335</v>
      </c>
      <c r="AI231" s="81">
        <v>0</v>
      </c>
      <c r="AJ231" s="81">
        <v>0</v>
      </c>
      <c r="AK231" s="81">
        <v>345880.34437356069</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2469</v>
      </c>
      <c r="B232" s="80">
        <v>224</v>
      </c>
      <c r="C232" s="80">
        <v>16</v>
      </c>
      <c r="D232" s="80">
        <v>44</v>
      </c>
      <c r="E232" s="80">
        <v>2021</v>
      </c>
      <c r="F232" s="80" t="s">
        <v>75</v>
      </c>
      <c r="G232" s="182" t="s">
        <v>2467</v>
      </c>
      <c r="H232" s="80" t="s">
        <v>2468</v>
      </c>
      <c r="I232" s="173"/>
      <c r="J232" s="83"/>
      <c r="K232" s="81"/>
      <c r="L232" s="81"/>
      <c r="M232" s="81"/>
      <c r="N232" s="81"/>
      <c r="O232" s="81"/>
      <c r="P232" s="81"/>
      <c r="Q232" s="81"/>
      <c r="R232" s="81"/>
      <c r="S232" s="81"/>
      <c r="T232" s="81"/>
      <c r="U232" s="81"/>
      <c r="V232" s="81"/>
      <c r="W232" s="81"/>
      <c r="X232" s="81"/>
      <c r="Y232" s="81"/>
      <c r="Z232" s="81"/>
      <c r="AA232" s="81"/>
      <c r="AB232" s="81"/>
      <c r="AC232" s="82"/>
      <c r="AD232" s="81">
        <v>186568693.93245909</v>
      </c>
      <c r="AE232" s="81">
        <v>3571778.0544660538</v>
      </c>
      <c r="AF232" s="81">
        <v>976765.63174292352</v>
      </c>
      <c r="AG232" s="81">
        <v>209372692.11933863</v>
      </c>
      <c r="AH232" s="81">
        <v>146786960.49078596</v>
      </c>
      <c r="AI232" s="81">
        <v>0</v>
      </c>
      <c r="AJ232" s="81">
        <v>0</v>
      </c>
      <c r="AK232" s="81">
        <v>11864286.499508267</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1785</v>
      </c>
      <c r="B233" s="80">
        <v>225</v>
      </c>
      <c r="C233" s="80">
        <v>16</v>
      </c>
      <c r="D233" s="80">
        <v>45</v>
      </c>
      <c r="E233" s="80">
        <v>2021</v>
      </c>
      <c r="F233" s="80" t="s">
        <v>75</v>
      </c>
      <c r="G233" s="182" t="s">
        <v>1783</v>
      </c>
      <c r="H233" s="80" t="s">
        <v>1784</v>
      </c>
      <c r="I233" s="173"/>
      <c r="J233" s="83"/>
      <c r="K233" s="81"/>
      <c r="L233" s="81"/>
      <c r="M233" s="81"/>
      <c r="N233" s="81"/>
      <c r="O233" s="81"/>
      <c r="P233" s="81"/>
      <c r="Q233" s="81"/>
      <c r="R233" s="81"/>
      <c r="S233" s="81"/>
      <c r="T233" s="81"/>
      <c r="U233" s="81"/>
      <c r="V233" s="81"/>
      <c r="W233" s="81"/>
      <c r="X233" s="81"/>
      <c r="Y233" s="81"/>
      <c r="Z233" s="81"/>
      <c r="AA233" s="81"/>
      <c r="AB233" s="81"/>
      <c r="AC233" s="82"/>
      <c r="AD233" s="81">
        <v>123201540.24358922</v>
      </c>
      <c r="AE233" s="81">
        <v>2025015.0343637804</v>
      </c>
      <c r="AF233" s="81">
        <v>996300.94437778194</v>
      </c>
      <c r="AG233" s="81">
        <v>110465981.80482972</v>
      </c>
      <c r="AH233" s="81">
        <v>86115252.31151174</v>
      </c>
      <c r="AI233" s="81">
        <v>0</v>
      </c>
      <c r="AJ233" s="81">
        <v>0</v>
      </c>
      <c r="AK233" s="81">
        <v>7200086.7740336061</v>
      </c>
      <c r="AL233" s="81">
        <v>0</v>
      </c>
      <c r="AM233" s="81">
        <v>0</v>
      </c>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2509</v>
      </c>
      <c r="B234" s="80">
        <v>226</v>
      </c>
      <c r="C234" s="80">
        <v>16</v>
      </c>
      <c r="D234" s="80">
        <v>46</v>
      </c>
      <c r="E234" s="80">
        <v>2021</v>
      </c>
      <c r="F234" s="80" t="s">
        <v>75</v>
      </c>
      <c r="G234" s="182" t="s">
        <v>2507</v>
      </c>
      <c r="H234" s="80" t="s">
        <v>2508</v>
      </c>
      <c r="I234" s="173"/>
      <c r="J234" s="83"/>
      <c r="K234" s="81"/>
      <c r="L234" s="81"/>
      <c r="M234" s="81"/>
      <c r="N234" s="81"/>
      <c r="O234" s="81"/>
      <c r="P234" s="81"/>
      <c r="Q234" s="81"/>
      <c r="R234" s="81"/>
      <c r="S234" s="81"/>
      <c r="T234" s="81"/>
      <c r="U234" s="81"/>
      <c r="V234" s="81"/>
      <c r="W234" s="81"/>
      <c r="X234" s="81"/>
      <c r="Y234" s="81"/>
      <c r="Z234" s="81"/>
      <c r="AA234" s="81"/>
      <c r="AB234" s="81"/>
      <c r="AC234" s="82"/>
      <c r="AD234" s="81">
        <v>295427546.18995428</v>
      </c>
      <c r="AE234" s="81">
        <v>5685687.5152724935</v>
      </c>
      <c r="AF234" s="81">
        <v>9640676.7853026558</v>
      </c>
      <c r="AG234" s="81">
        <v>263914185.14461964</v>
      </c>
      <c r="AH234" s="81">
        <v>216904182.62391317</v>
      </c>
      <c r="AI234" s="81">
        <v>0</v>
      </c>
      <c r="AJ234" s="81">
        <v>0</v>
      </c>
      <c r="AK234" s="81">
        <v>18689746.137738403</v>
      </c>
      <c r="AL234" s="81">
        <v>0</v>
      </c>
      <c r="AM234" s="81">
        <v>0</v>
      </c>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1716</v>
      </c>
      <c r="B235" s="80">
        <v>227</v>
      </c>
      <c r="C235" s="80">
        <v>16</v>
      </c>
      <c r="D235" s="80">
        <v>47</v>
      </c>
      <c r="E235" s="80">
        <v>2021</v>
      </c>
      <c r="F235" s="80" t="s">
        <v>75</v>
      </c>
      <c r="G235" s="182" t="s">
        <v>1714</v>
      </c>
      <c r="H235" s="80" t="s">
        <v>1715</v>
      </c>
      <c r="I235" s="173"/>
      <c r="J235" s="83"/>
      <c r="K235" s="81"/>
      <c r="L235" s="81"/>
      <c r="M235" s="81"/>
      <c r="N235" s="81"/>
      <c r="O235" s="81"/>
      <c r="P235" s="81"/>
      <c r="Q235" s="81"/>
      <c r="R235" s="81"/>
      <c r="S235" s="81"/>
      <c r="T235" s="81"/>
      <c r="U235" s="81"/>
      <c r="V235" s="81"/>
      <c r="W235" s="81"/>
      <c r="X235" s="81"/>
      <c r="Y235" s="81"/>
      <c r="Z235" s="81"/>
      <c r="AA235" s="81"/>
      <c r="AB235" s="81"/>
      <c r="AC235" s="82"/>
      <c r="AD235" s="81">
        <v>11820155.796169072</v>
      </c>
      <c r="AE235" s="81">
        <v>2778839.7705975319</v>
      </c>
      <c r="AF235" s="81">
        <v>361403.28374488169</v>
      </c>
      <c r="AG235" s="81">
        <v>165772946.89875191</v>
      </c>
      <c r="AH235" s="81">
        <v>189627346.8903107</v>
      </c>
      <c r="AI235" s="81">
        <v>0</v>
      </c>
      <c r="AJ235" s="81">
        <v>0</v>
      </c>
      <c r="AK235" s="81">
        <v>14756686.267353205</v>
      </c>
      <c r="AL235" s="81">
        <v>0</v>
      </c>
      <c r="AM235" s="81">
        <v>0</v>
      </c>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1712</v>
      </c>
      <c r="B236" s="80">
        <v>228</v>
      </c>
      <c r="C236" s="80">
        <v>16</v>
      </c>
      <c r="D236" s="80">
        <v>48</v>
      </c>
      <c r="E236" s="80">
        <v>2021</v>
      </c>
      <c r="F236" s="80" t="s">
        <v>75</v>
      </c>
      <c r="G236" s="182" t="s">
        <v>1710</v>
      </c>
      <c r="H236" s="80" t="s">
        <v>1711</v>
      </c>
      <c r="I236" s="173"/>
      <c r="J236" s="83"/>
      <c r="K236" s="81"/>
      <c r="L236" s="81"/>
      <c r="M236" s="81"/>
      <c r="N236" s="81"/>
      <c r="O236" s="81"/>
      <c r="P236" s="81"/>
      <c r="Q236" s="81"/>
      <c r="R236" s="81"/>
      <c r="S236" s="81"/>
      <c r="T236" s="81"/>
      <c r="U236" s="81"/>
      <c r="V236" s="81"/>
      <c r="W236" s="81"/>
      <c r="X236" s="81"/>
      <c r="Y236" s="81"/>
      <c r="Z236" s="81"/>
      <c r="AA236" s="81"/>
      <c r="AB236" s="81"/>
      <c r="AC236" s="82"/>
      <c r="AD236" s="81">
        <v>79155383.442197651</v>
      </c>
      <c r="AE236" s="81">
        <v>4183371.70839155</v>
      </c>
      <c r="AF236" s="81">
        <v>771644.8490769096</v>
      </c>
      <c r="AG236" s="81">
        <v>154245838.10039085</v>
      </c>
      <c r="AH236" s="81">
        <v>188857293.77066228</v>
      </c>
      <c r="AI236" s="81">
        <v>0</v>
      </c>
      <c r="AJ236" s="81">
        <v>0</v>
      </c>
      <c r="AK236" s="81">
        <v>15000705.834787909</v>
      </c>
      <c r="AL236" s="81">
        <v>0</v>
      </c>
      <c r="AM236" s="81">
        <v>0</v>
      </c>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1692</v>
      </c>
      <c r="B237" s="80">
        <v>229</v>
      </c>
      <c r="C237" s="80">
        <v>16</v>
      </c>
      <c r="D237" s="80">
        <v>49</v>
      </c>
      <c r="E237" s="80">
        <v>2021</v>
      </c>
      <c r="F237" s="80" t="s">
        <v>75</v>
      </c>
      <c r="G237" s="182" t="s">
        <v>1690</v>
      </c>
      <c r="H237" s="80" t="s">
        <v>1691</v>
      </c>
      <c r="I237" s="173"/>
      <c r="J237" s="83"/>
      <c r="K237" s="81"/>
      <c r="L237" s="81"/>
      <c r="M237" s="81"/>
      <c r="N237" s="81"/>
      <c r="O237" s="81"/>
      <c r="P237" s="81"/>
      <c r="Q237" s="81"/>
      <c r="R237" s="81"/>
      <c r="S237" s="81"/>
      <c r="T237" s="81"/>
      <c r="U237" s="81"/>
      <c r="V237" s="81"/>
      <c r="W237" s="81"/>
      <c r="X237" s="81"/>
      <c r="Y237" s="81"/>
      <c r="Z237" s="81"/>
      <c r="AA237" s="81"/>
      <c r="AB237" s="81"/>
      <c r="AC237" s="82"/>
      <c r="AD237" s="81">
        <v>217411050.92759711</v>
      </c>
      <c r="AE237" s="81">
        <v>3751344.795880226</v>
      </c>
      <c r="AF237" s="81">
        <v>2676337.8309756103</v>
      </c>
      <c r="AG237" s="81">
        <v>177956174.61309111</v>
      </c>
      <c r="AH237" s="81">
        <v>125020596.62255773</v>
      </c>
      <c r="AI237" s="81">
        <v>0</v>
      </c>
      <c r="AJ237" s="81">
        <v>0</v>
      </c>
      <c r="AK237" s="81">
        <v>10201829.360422442</v>
      </c>
      <c r="AL237" s="81">
        <v>0</v>
      </c>
      <c r="AM237" s="81">
        <v>0</v>
      </c>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1793</v>
      </c>
      <c r="B238" s="80">
        <v>230</v>
      </c>
      <c r="C238" s="80">
        <v>16</v>
      </c>
      <c r="D238" s="80">
        <v>50</v>
      </c>
      <c r="E238" s="80">
        <v>2021</v>
      </c>
      <c r="F238" s="80" t="s">
        <v>75</v>
      </c>
      <c r="G238" s="182" t="s">
        <v>1791</v>
      </c>
      <c r="H238" s="80" t="s">
        <v>1792</v>
      </c>
      <c r="I238" s="173"/>
      <c r="J238" s="83"/>
      <c r="K238" s="81"/>
      <c r="L238" s="81"/>
      <c r="M238" s="81"/>
      <c r="N238" s="81"/>
      <c r="O238" s="81"/>
      <c r="P238" s="81"/>
      <c r="Q238" s="81"/>
      <c r="R238" s="81"/>
      <c r="S238" s="81"/>
      <c r="T238" s="81"/>
      <c r="U238" s="81"/>
      <c r="V238" s="81"/>
      <c r="W238" s="81"/>
      <c r="X238" s="81"/>
      <c r="Y238" s="81"/>
      <c r="Z238" s="81"/>
      <c r="AA238" s="81"/>
      <c r="AB238" s="81"/>
      <c r="AC238" s="82"/>
      <c r="AD238" s="81">
        <v>19733023.310216088</v>
      </c>
      <c r="AE238" s="81">
        <v>1237410.4160818185</v>
      </c>
      <c r="AF238" s="81">
        <v>732574.22380719276</v>
      </c>
      <c r="AG238" s="81">
        <v>35083064.389654763</v>
      </c>
      <c r="AH238" s="81">
        <v>43009939.379997827</v>
      </c>
      <c r="AI238" s="81">
        <v>0</v>
      </c>
      <c r="AJ238" s="81">
        <v>0</v>
      </c>
      <c r="AK238" s="81">
        <v>3747583.9969127732</v>
      </c>
      <c r="AL238" s="81">
        <v>0</v>
      </c>
      <c r="AM238" s="81">
        <v>0</v>
      </c>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2501</v>
      </c>
      <c r="B239" s="80">
        <v>231</v>
      </c>
      <c r="C239" s="80">
        <v>16</v>
      </c>
      <c r="D239" s="80">
        <v>51</v>
      </c>
      <c r="E239" s="80">
        <v>2021</v>
      </c>
      <c r="F239" s="80" t="s">
        <v>75</v>
      </c>
      <c r="G239" s="182" t="s">
        <v>2499</v>
      </c>
      <c r="H239" s="80" t="s">
        <v>2500</v>
      </c>
      <c r="I239" s="173"/>
      <c r="J239" s="83"/>
      <c r="K239" s="81"/>
      <c r="L239" s="81"/>
      <c r="M239" s="81"/>
      <c r="N239" s="81"/>
      <c r="O239" s="81"/>
      <c r="P239" s="81"/>
      <c r="Q239" s="81"/>
      <c r="R239" s="81"/>
      <c r="S239" s="81"/>
      <c r="T239" s="81"/>
      <c r="U239" s="81"/>
      <c r="V239" s="81"/>
      <c r="W239" s="81"/>
      <c r="X239" s="81"/>
      <c r="Y239" s="81"/>
      <c r="Z239" s="81"/>
      <c r="AA239" s="81"/>
      <c r="AB239" s="81"/>
      <c r="AC239" s="82"/>
      <c r="AD239" s="81">
        <v>76436483.21461165</v>
      </c>
      <c r="AE239" s="81">
        <v>8204955.5606574602</v>
      </c>
      <c r="AF239" s="81">
        <v>224656.0953008724</v>
      </c>
      <c r="AG239" s="81">
        <v>279956935.89412445</v>
      </c>
      <c r="AH239" s="81">
        <v>235696304.62634322</v>
      </c>
      <c r="AI239" s="81">
        <v>0</v>
      </c>
      <c r="AJ239" s="81">
        <v>0</v>
      </c>
      <c r="AK239" s="81">
        <v>18776774.095354978</v>
      </c>
      <c r="AL239" s="81">
        <v>0</v>
      </c>
      <c r="AM239" s="81">
        <v>0</v>
      </c>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1808</v>
      </c>
      <c r="B240" s="80">
        <v>232</v>
      </c>
      <c r="C240" s="80">
        <v>16</v>
      </c>
      <c r="D240" s="80">
        <v>52</v>
      </c>
      <c r="E240" s="80">
        <v>2021</v>
      </c>
      <c r="F240" s="80" t="s">
        <v>75</v>
      </c>
      <c r="G240" s="182" t="s">
        <v>1807</v>
      </c>
      <c r="H240" s="80" t="s">
        <v>1750</v>
      </c>
      <c r="I240" s="173"/>
      <c r="J240" s="83"/>
      <c r="K240" s="81"/>
      <c r="L240" s="81"/>
      <c r="M240" s="81"/>
      <c r="N240" s="81"/>
      <c r="O240" s="81"/>
      <c r="P240" s="81"/>
      <c r="Q240" s="81"/>
      <c r="R240" s="81"/>
      <c r="S240" s="81"/>
      <c r="T240" s="81"/>
      <c r="U240" s="81"/>
      <c r="V240" s="81"/>
      <c r="W240" s="81"/>
      <c r="X240" s="81"/>
      <c r="Y240" s="81"/>
      <c r="Z240" s="81"/>
      <c r="AA240" s="81"/>
      <c r="AB240" s="81"/>
      <c r="AC240" s="82"/>
      <c r="AD240" s="81">
        <v>69094639.31370531</v>
      </c>
      <c r="AE240" s="81">
        <v>622260.98509861564</v>
      </c>
      <c r="AF240" s="81">
        <v>595827.03536318336</v>
      </c>
      <c r="AG240" s="81">
        <v>17007631.508296151</v>
      </c>
      <c r="AH240" s="81">
        <v>15870865.443029748</v>
      </c>
      <c r="AI240" s="81">
        <v>0</v>
      </c>
      <c r="AJ240" s="81">
        <v>0</v>
      </c>
      <c r="AK240" s="81">
        <v>1443115.1825589854</v>
      </c>
      <c r="AL240" s="81">
        <v>0</v>
      </c>
      <c r="AM240" s="81">
        <v>0</v>
      </c>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1748</v>
      </c>
      <c r="B241" s="80">
        <v>233</v>
      </c>
      <c r="C241" s="80">
        <v>16</v>
      </c>
      <c r="D241" s="80">
        <v>53</v>
      </c>
      <c r="E241" s="80">
        <v>2021</v>
      </c>
      <c r="F241" s="80" t="s">
        <v>75</v>
      </c>
      <c r="G241" s="182" t="s">
        <v>1746</v>
      </c>
      <c r="H241" s="80" t="s">
        <v>1747</v>
      </c>
      <c r="I241" s="173"/>
      <c r="J241" s="83"/>
      <c r="K241" s="81"/>
      <c r="L241" s="81"/>
      <c r="M241" s="81"/>
      <c r="N241" s="81"/>
      <c r="O241" s="81"/>
      <c r="P241" s="81"/>
      <c r="Q241" s="81"/>
      <c r="R241" s="81"/>
      <c r="S241" s="81"/>
      <c r="T241" s="81"/>
      <c r="U241" s="81"/>
      <c r="V241" s="81"/>
      <c r="W241" s="81"/>
      <c r="X241" s="81"/>
      <c r="Y241" s="81"/>
      <c r="Z241" s="81"/>
      <c r="AA241" s="81"/>
      <c r="AB241" s="81"/>
      <c r="AC241" s="82"/>
      <c r="AD241" s="81">
        <v>4476582.6686809696</v>
      </c>
      <c r="AE241" s="81">
        <v>675597.64096421131</v>
      </c>
      <c r="AF241" s="81">
        <v>146514.84476143855</v>
      </c>
      <c r="AG241" s="81">
        <v>20429741.932809599</v>
      </c>
      <c r="AH241" s="81">
        <v>14101156.209342256</v>
      </c>
      <c r="AI241" s="81">
        <v>0</v>
      </c>
      <c r="AJ241" s="81">
        <v>0</v>
      </c>
      <c r="AK241" s="81">
        <v>1230073.8926469213</v>
      </c>
      <c r="AL241" s="81">
        <v>0</v>
      </c>
      <c r="AM241" s="81">
        <v>0</v>
      </c>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2440</v>
      </c>
      <c r="B242" s="80">
        <v>234</v>
      </c>
      <c r="C242" s="80">
        <v>16</v>
      </c>
      <c r="D242" s="80">
        <v>54</v>
      </c>
      <c r="E242" s="80">
        <v>2021</v>
      </c>
      <c r="F242" s="80" t="s">
        <v>75</v>
      </c>
      <c r="G242" s="182" t="s">
        <v>2422</v>
      </c>
      <c r="H242" s="80" t="s">
        <v>2423</v>
      </c>
      <c r="I242" s="173"/>
      <c r="J242" s="83"/>
      <c r="K242" s="81"/>
      <c r="L242" s="81"/>
      <c r="M242" s="81"/>
      <c r="N242" s="81"/>
      <c r="O242" s="81"/>
      <c r="P242" s="81"/>
      <c r="Q242" s="81"/>
      <c r="R242" s="81"/>
      <c r="S242" s="81"/>
      <c r="T242" s="81"/>
      <c r="U242" s="81"/>
      <c r="V242" s="81"/>
      <c r="W242" s="81"/>
      <c r="X242" s="81"/>
      <c r="Y242" s="81"/>
      <c r="Z242" s="81"/>
      <c r="AA242" s="81"/>
      <c r="AB242" s="81"/>
      <c r="AC242" s="82"/>
      <c r="AD242" s="81">
        <v>4894554.4534825226</v>
      </c>
      <c r="AE242" s="81">
        <v>1269412.4096011759</v>
      </c>
      <c r="AF242" s="81">
        <v>341867.97111002327</v>
      </c>
      <c r="AG242" s="81">
        <v>41419114.705718197</v>
      </c>
      <c r="AH242" s="81">
        <v>54105062.53970325</v>
      </c>
      <c r="AI242" s="81">
        <v>0</v>
      </c>
      <c r="AJ242" s="81">
        <v>0</v>
      </c>
      <c r="AK242" s="81">
        <v>4418867.5191618772</v>
      </c>
      <c r="AL242" s="81">
        <v>0</v>
      </c>
      <c r="AM242" s="81">
        <v>0</v>
      </c>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1769</v>
      </c>
      <c r="B243" s="80">
        <v>235</v>
      </c>
      <c r="C243" s="80">
        <v>16</v>
      </c>
      <c r="D243" s="80">
        <v>55</v>
      </c>
      <c r="E243" s="80">
        <v>2021</v>
      </c>
      <c r="F243" s="80" t="s">
        <v>75</v>
      </c>
      <c r="G243" s="182" t="s">
        <v>1767</v>
      </c>
      <c r="H243" s="80" t="s">
        <v>1768</v>
      </c>
      <c r="I243" s="173"/>
      <c r="J243" s="83"/>
      <c r="K243" s="81"/>
      <c r="L243" s="81"/>
      <c r="M243" s="81"/>
      <c r="N243" s="81"/>
      <c r="O243" s="81"/>
      <c r="P243" s="81"/>
      <c r="Q243" s="81"/>
      <c r="R243" s="81"/>
      <c r="S243" s="81"/>
      <c r="T243" s="81"/>
      <c r="U243" s="81"/>
      <c r="V243" s="81"/>
      <c r="W243" s="81"/>
      <c r="X243" s="81"/>
      <c r="Y243" s="81"/>
      <c r="Z243" s="81"/>
      <c r="AA243" s="81"/>
      <c r="AB243" s="81"/>
      <c r="AC243" s="82"/>
      <c r="AD243" s="81">
        <v>189236010.6589736</v>
      </c>
      <c r="AE243" s="81">
        <v>2544158.484788911</v>
      </c>
      <c r="AF243" s="81">
        <v>644665.31695032946</v>
      </c>
      <c r="AG243" s="81">
        <v>113997445.3820062</v>
      </c>
      <c r="AH243" s="81">
        <v>59241104.906532817</v>
      </c>
      <c r="AI243" s="81">
        <v>0</v>
      </c>
      <c r="AJ243" s="81">
        <v>0</v>
      </c>
      <c r="AK243" s="81">
        <v>4980414.4312036587</v>
      </c>
      <c r="AL243" s="81">
        <v>0</v>
      </c>
      <c r="AM243" s="81">
        <v>0</v>
      </c>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1728</v>
      </c>
      <c r="B244" s="80">
        <v>236</v>
      </c>
      <c r="C244" s="80">
        <v>16</v>
      </c>
      <c r="D244" s="80">
        <v>56</v>
      </c>
      <c r="E244" s="80">
        <v>2021</v>
      </c>
      <c r="F244" s="80" t="s">
        <v>75</v>
      </c>
      <c r="G244" s="182" t="s">
        <v>1726</v>
      </c>
      <c r="H244" s="80" t="s">
        <v>1727</v>
      </c>
      <c r="I244" s="173"/>
      <c r="J244" s="83"/>
      <c r="K244" s="81"/>
      <c r="L244" s="81"/>
      <c r="M244" s="81"/>
      <c r="N244" s="81"/>
      <c r="O244" s="81"/>
      <c r="P244" s="81"/>
      <c r="Q244" s="81"/>
      <c r="R244" s="81"/>
      <c r="S244" s="81"/>
      <c r="T244" s="81"/>
      <c r="U244" s="81"/>
      <c r="V244" s="81"/>
      <c r="W244" s="81"/>
      <c r="X244" s="81"/>
      <c r="Y244" s="81"/>
      <c r="Z244" s="81"/>
      <c r="AA244" s="81"/>
      <c r="AB244" s="81"/>
      <c r="AC244" s="82"/>
      <c r="AD244" s="81">
        <v>19866020.998479795</v>
      </c>
      <c r="AE244" s="81">
        <v>874721.15619576827</v>
      </c>
      <c r="AF244" s="81">
        <v>654432.97326775873</v>
      </c>
      <c r="AG244" s="81">
        <v>71420473.765738338</v>
      </c>
      <c r="AH244" s="81">
        <v>56411689.544888735</v>
      </c>
      <c r="AI244" s="81">
        <v>0</v>
      </c>
      <c r="AJ244" s="81">
        <v>0</v>
      </c>
      <c r="AK244" s="81">
        <v>4318581.9088767162</v>
      </c>
      <c r="AL244" s="81">
        <v>0</v>
      </c>
      <c r="AM244" s="81">
        <v>0</v>
      </c>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2465</v>
      </c>
      <c r="B245" s="80">
        <v>237</v>
      </c>
      <c r="C245" s="80">
        <v>16</v>
      </c>
      <c r="D245" s="80">
        <v>57</v>
      </c>
      <c r="E245" s="80">
        <v>2021</v>
      </c>
      <c r="F245" s="80" t="s">
        <v>75</v>
      </c>
      <c r="G245" s="182" t="s">
        <v>2463</v>
      </c>
      <c r="H245" s="80" t="s">
        <v>2464</v>
      </c>
      <c r="I245" s="173"/>
      <c r="J245" s="83"/>
      <c r="K245" s="81"/>
      <c r="L245" s="81"/>
      <c r="M245" s="81"/>
      <c r="N245" s="81"/>
      <c r="O245" s="81"/>
      <c r="P245" s="81"/>
      <c r="Q245" s="81"/>
      <c r="R245" s="81"/>
      <c r="S245" s="81"/>
      <c r="T245" s="81"/>
      <c r="U245" s="81"/>
      <c r="V245" s="81"/>
      <c r="W245" s="81"/>
      <c r="X245" s="81"/>
      <c r="Y245" s="81"/>
      <c r="Z245" s="81"/>
      <c r="AA245" s="81"/>
      <c r="AB245" s="81"/>
      <c r="AC245" s="82"/>
      <c r="AD245" s="81">
        <v>242420964.96576217</v>
      </c>
      <c r="AE245" s="81">
        <v>7346235.4012213703</v>
      </c>
      <c r="AF245" s="81">
        <v>410241.56533202791</v>
      </c>
      <c r="AG245" s="81">
        <v>179982424.20655304</v>
      </c>
      <c r="AH245" s="81">
        <v>157352230.5865131</v>
      </c>
      <c r="AI245" s="81">
        <v>0</v>
      </c>
      <c r="AJ245" s="81">
        <v>0</v>
      </c>
      <c r="AK245" s="81">
        <v>12101480.344776966</v>
      </c>
      <c r="AL245" s="81">
        <v>0</v>
      </c>
      <c r="AM245" s="81">
        <v>0</v>
      </c>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1765</v>
      </c>
      <c r="B246" s="80">
        <v>238</v>
      </c>
      <c r="C246" s="80">
        <v>16</v>
      </c>
      <c r="D246" s="80">
        <v>58</v>
      </c>
      <c r="E246" s="80">
        <v>2021</v>
      </c>
      <c r="F246" s="80" t="s">
        <v>75</v>
      </c>
      <c r="G246" s="182" t="s">
        <v>1763</v>
      </c>
      <c r="H246" s="80" t="s">
        <v>1764</v>
      </c>
      <c r="I246" s="173"/>
      <c r="J246" s="83"/>
      <c r="K246" s="81"/>
      <c r="L246" s="81"/>
      <c r="M246" s="81"/>
      <c r="N246" s="81"/>
      <c r="O246" s="81"/>
      <c r="P246" s="81"/>
      <c r="Q246" s="81"/>
      <c r="R246" s="81"/>
      <c r="S246" s="81"/>
      <c r="T246" s="81"/>
      <c r="U246" s="81"/>
      <c r="V246" s="81"/>
      <c r="W246" s="81"/>
      <c r="X246" s="81"/>
      <c r="Y246" s="81"/>
      <c r="Z246" s="81"/>
      <c r="AA246" s="81"/>
      <c r="AB246" s="81"/>
      <c r="AC246" s="82"/>
      <c r="AD246" s="81">
        <v>19682441.90511423</v>
      </c>
      <c r="AE246" s="81">
        <v>590258.99157925835</v>
      </c>
      <c r="AF246" s="81">
        <v>420009.22164945706</v>
      </c>
      <c r="AG246" s="81">
        <v>11231212.032331722</v>
      </c>
      <c r="AH246" s="81">
        <v>11794529.204156764</v>
      </c>
      <c r="AI246" s="81">
        <v>0</v>
      </c>
      <c r="AJ246" s="81">
        <v>0</v>
      </c>
      <c r="AK246" s="81">
        <v>1046960.769155036</v>
      </c>
      <c r="AL246" s="81">
        <v>0</v>
      </c>
      <c r="AM246" s="81">
        <v>0</v>
      </c>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1777</v>
      </c>
      <c r="B247" s="80">
        <v>239</v>
      </c>
      <c r="C247" s="80">
        <v>16</v>
      </c>
      <c r="D247" s="80">
        <v>59</v>
      </c>
      <c r="E247" s="80">
        <v>2021</v>
      </c>
      <c r="F247" s="80" t="s">
        <v>75</v>
      </c>
      <c r="G247" s="182" t="s">
        <v>1775</v>
      </c>
      <c r="H247" s="80" t="s">
        <v>1776</v>
      </c>
      <c r="I247" s="173"/>
      <c r="J247" s="83"/>
      <c r="K247" s="81"/>
      <c r="L247" s="81"/>
      <c r="M247" s="81"/>
      <c r="N247" s="81"/>
      <c r="O247" s="81"/>
      <c r="P247" s="81"/>
      <c r="Q247" s="81"/>
      <c r="R247" s="81"/>
      <c r="S247" s="81"/>
      <c r="T247" s="81"/>
      <c r="U247" s="81"/>
      <c r="V247" s="81"/>
      <c r="W247" s="81"/>
      <c r="X247" s="81"/>
      <c r="Y247" s="81"/>
      <c r="Z247" s="81"/>
      <c r="AA247" s="81"/>
      <c r="AB247" s="81"/>
      <c r="AC247" s="82"/>
      <c r="AD247" s="81">
        <v>53351253.355019078</v>
      </c>
      <c r="AE247" s="81">
        <v>2814397.5411745957</v>
      </c>
      <c r="AF247" s="81">
        <v>644665.31695032946</v>
      </c>
      <c r="AG247" s="81">
        <v>113804469.23024791</v>
      </c>
      <c r="AH247" s="81">
        <v>110834663.92297897</v>
      </c>
      <c r="AI247" s="81">
        <v>0</v>
      </c>
      <c r="AJ247" s="81">
        <v>0</v>
      </c>
      <c r="AK247" s="81">
        <v>9606153.8375506345</v>
      </c>
      <c r="AL247" s="81">
        <v>0</v>
      </c>
      <c r="AM247" s="81">
        <v>0</v>
      </c>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1757</v>
      </c>
      <c r="B248" s="80">
        <v>240</v>
      </c>
      <c r="C248" s="80">
        <v>16</v>
      </c>
      <c r="D248" s="80">
        <v>60</v>
      </c>
      <c r="E248" s="80">
        <v>2021</v>
      </c>
      <c r="F248" s="80" t="s">
        <v>75</v>
      </c>
      <c r="G248" s="182" t="s">
        <v>1755</v>
      </c>
      <c r="H248" s="80" t="s">
        <v>1756</v>
      </c>
      <c r="I248" s="173"/>
      <c r="J248" s="83"/>
      <c r="K248" s="81"/>
      <c r="L248" s="81"/>
      <c r="M248" s="81"/>
      <c r="N248" s="81"/>
      <c r="O248" s="81"/>
      <c r="P248" s="81"/>
      <c r="Q248" s="81"/>
      <c r="R248" s="81"/>
      <c r="S248" s="81"/>
      <c r="T248" s="81"/>
      <c r="U248" s="81"/>
      <c r="V248" s="81"/>
      <c r="W248" s="81"/>
      <c r="X248" s="81"/>
      <c r="Y248" s="81"/>
      <c r="Z248" s="81"/>
      <c r="AA248" s="81"/>
      <c r="AB248" s="81"/>
      <c r="AC248" s="82"/>
      <c r="AD248" s="81">
        <v>74724292.26433371</v>
      </c>
      <c r="AE248" s="81">
        <v>846274.93973411724</v>
      </c>
      <c r="AF248" s="81">
        <v>615362.34799804178</v>
      </c>
      <c r="AG248" s="81">
        <v>31082025.509866491</v>
      </c>
      <c r="AH248" s="81">
        <v>27693653.477265354</v>
      </c>
      <c r="AI248" s="81">
        <v>0</v>
      </c>
      <c r="AJ248" s="81">
        <v>0</v>
      </c>
      <c r="AK248" s="81">
        <v>2413942.8967854958</v>
      </c>
      <c r="AL248" s="81">
        <v>0</v>
      </c>
      <c r="AM248" s="81">
        <v>0</v>
      </c>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1732</v>
      </c>
      <c r="B249" s="80">
        <v>241</v>
      </c>
      <c r="C249" s="80">
        <v>16</v>
      </c>
      <c r="D249" s="80">
        <v>61</v>
      </c>
      <c r="E249" s="80">
        <v>2021</v>
      </c>
      <c r="F249" s="80" t="s">
        <v>75</v>
      </c>
      <c r="G249" s="182" t="s">
        <v>1730</v>
      </c>
      <c r="H249" s="80" t="s">
        <v>1731</v>
      </c>
      <c r="I249" s="173"/>
      <c r="J249" s="83"/>
      <c r="K249" s="81"/>
      <c r="L249" s="81"/>
      <c r="M249" s="81"/>
      <c r="N249" s="81"/>
      <c r="O249" s="81"/>
      <c r="P249" s="81"/>
      <c r="Q249" s="81"/>
      <c r="R249" s="81"/>
      <c r="S249" s="81"/>
      <c r="T249" s="81"/>
      <c r="U249" s="81"/>
      <c r="V249" s="81"/>
      <c r="W249" s="81"/>
      <c r="X249" s="81"/>
      <c r="Y249" s="81"/>
      <c r="Z249" s="81"/>
      <c r="AA249" s="81"/>
      <c r="AB249" s="81"/>
      <c r="AC249" s="82"/>
      <c r="AD249" s="81">
        <v>239246153.84437764</v>
      </c>
      <c r="AE249" s="81">
        <v>1203630.5340336079</v>
      </c>
      <c r="AF249" s="81">
        <v>1396774.8533923808</v>
      </c>
      <c r="AG249" s="81">
        <v>57667706.683765121</v>
      </c>
      <c r="AH249" s="81">
        <v>52169332.679302551</v>
      </c>
      <c r="AI249" s="81">
        <v>0</v>
      </c>
      <c r="AJ249" s="81">
        <v>0</v>
      </c>
      <c r="AK249" s="81">
        <v>4277496.3119928734</v>
      </c>
      <c r="AL249" s="81">
        <v>0</v>
      </c>
      <c r="AM249" s="81">
        <v>0</v>
      </c>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1761</v>
      </c>
      <c r="B250" s="80">
        <v>242</v>
      </c>
      <c r="C250" s="80">
        <v>16</v>
      </c>
      <c r="D250" s="80">
        <v>62</v>
      </c>
      <c r="E250" s="80">
        <v>2021</v>
      </c>
      <c r="F250" s="80" t="s">
        <v>75</v>
      </c>
      <c r="G250" s="182" t="s">
        <v>1759</v>
      </c>
      <c r="H250" s="80" t="s">
        <v>1760</v>
      </c>
      <c r="I250" s="173"/>
      <c r="J250" s="83"/>
      <c r="K250" s="81"/>
      <c r="L250" s="81"/>
      <c r="M250" s="81"/>
      <c r="N250" s="81"/>
      <c r="O250" s="81"/>
      <c r="P250" s="81"/>
      <c r="Q250" s="81"/>
      <c r="R250" s="81"/>
      <c r="S250" s="81"/>
      <c r="T250" s="81"/>
      <c r="U250" s="81"/>
      <c r="V250" s="81"/>
      <c r="W250" s="81"/>
      <c r="X250" s="81"/>
      <c r="Y250" s="81"/>
      <c r="Z250" s="81"/>
      <c r="AA250" s="81"/>
      <c r="AB250" s="81"/>
      <c r="AC250" s="82"/>
      <c r="AD250" s="81">
        <v>103733797.39997098</v>
      </c>
      <c r="AE250" s="81">
        <v>608037.87686779012</v>
      </c>
      <c r="AF250" s="81">
        <v>937695.00647320657</v>
      </c>
      <c r="AG250" s="81">
        <v>33970235.247848697</v>
      </c>
      <c r="AH250" s="81">
        <v>28869927.279297162</v>
      </c>
      <c r="AI250" s="81">
        <v>0</v>
      </c>
      <c r="AJ250" s="81">
        <v>0</v>
      </c>
      <c r="AK250" s="81">
        <v>2314182.3420515656</v>
      </c>
      <c r="AL250" s="81">
        <v>0</v>
      </c>
      <c r="AM250" s="81">
        <v>0</v>
      </c>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2473</v>
      </c>
      <c r="B251" s="80">
        <v>243</v>
      </c>
      <c r="C251" s="80">
        <v>16</v>
      </c>
      <c r="D251" s="80">
        <v>63</v>
      </c>
      <c r="E251" s="80">
        <v>2021</v>
      </c>
      <c r="F251" s="80" t="s">
        <v>75</v>
      </c>
      <c r="G251" s="182" t="s">
        <v>2471</v>
      </c>
      <c r="H251" s="80" t="s">
        <v>2472</v>
      </c>
      <c r="I251" s="173"/>
      <c r="J251" s="83"/>
      <c r="K251" s="81"/>
      <c r="L251" s="81"/>
      <c r="M251" s="81"/>
      <c r="N251" s="81"/>
      <c r="O251" s="81"/>
      <c r="P251" s="81"/>
      <c r="Q251" s="81"/>
      <c r="R251" s="81"/>
      <c r="S251" s="81"/>
      <c r="T251" s="81"/>
      <c r="U251" s="81"/>
      <c r="V251" s="81"/>
      <c r="W251" s="81"/>
      <c r="X251" s="81"/>
      <c r="Y251" s="81"/>
      <c r="Z251" s="81"/>
      <c r="AA251" s="81"/>
      <c r="AB251" s="81"/>
      <c r="AC251" s="82"/>
      <c r="AD251" s="81">
        <v>19937304.239832565</v>
      </c>
      <c r="AE251" s="81">
        <v>2935293.9611366121</v>
      </c>
      <c r="AF251" s="81">
        <v>78141.25053943388</v>
      </c>
      <c r="AG251" s="81">
        <v>180451999.50916487</v>
      </c>
      <c r="AH251" s="81">
        <v>149962546.52089584</v>
      </c>
      <c r="AI251" s="81">
        <v>0</v>
      </c>
      <c r="AJ251" s="81">
        <v>0</v>
      </c>
      <c r="AK251" s="81">
        <v>10992825.548352264</v>
      </c>
      <c r="AL251" s="81">
        <v>0</v>
      </c>
      <c r="AM251" s="81">
        <v>0</v>
      </c>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1700</v>
      </c>
      <c r="B252" s="80">
        <v>244</v>
      </c>
      <c r="C252" s="80">
        <v>16</v>
      </c>
      <c r="D252" s="80">
        <v>64</v>
      </c>
      <c r="E252" s="80">
        <v>2021</v>
      </c>
      <c r="F252" s="80" t="s">
        <v>75</v>
      </c>
      <c r="G252" s="182" t="s">
        <v>1698</v>
      </c>
      <c r="H252" s="80" t="s">
        <v>1699</v>
      </c>
      <c r="I252" s="173"/>
      <c r="J252" s="83"/>
      <c r="K252" s="81"/>
      <c r="L252" s="81"/>
      <c r="M252" s="81"/>
      <c r="N252" s="81"/>
      <c r="O252" s="81"/>
      <c r="P252" s="81"/>
      <c r="Q252" s="81"/>
      <c r="R252" s="81"/>
      <c r="S252" s="81"/>
      <c r="T252" s="81"/>
      <c r="U252" s="81"/>
      <c r="V252" s="81"/>
      <c r="W252" s="81"/>
      <c r="X252" s="81"/>
      <c r="Y252" s="81"/>
      <c r="Z252" s="81"/>
      <c r="AA252" s="81"/>
      <c r="AB252" s="81"/>
      <c r="AC252" s="82"/>
      <c r="AD252" s="81">
        <v>84273802.469093636</v>
      </c>
      <c r="AE252" s="81">
        <v>2629497.134173864</v>
      </c>
      <c r="AF252" s="81">
        <v>0</v>
      </c>
      <c r="AG252" s="81">
        <v>115682770.44069514</v>
      </c>
      <c r="AH252" s="81">
        <v>141707435.78411406</v>
      </c>
      <c r="AI252" s="81">
        <v>0</v>
      </c>
      <c r="AJ252" s="81">
        <v>0</v>
      </c>
      <c r="AK252" s="81">
        <v>9896115.7657180708</v>
      </c>
      <c r="AL252" s="81">
        <v>0</v>
      </c>
      <c r="AM252" s="81">
        <v>0</v>
      </c>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2422</v>
      </c>
      <c r="H6" s="87" t="s">
        <v>2423</v>
      </c>
      <c r="I6" s="87" t="s">
        <v>2512</v>
      </c>
      <c r="J6" s="87" t="s">
        <v>2513</v>
      </c>
      <c r="K6" s="87">
        <v>25</v>
      </c>
      <c r="L6" s="87">
        <v>14</v>
      </c>
      <c r="M6" s="18"/>
      <c r="N6" s="87">
        <v>1</v>
      </c>
      <c r="O6" s="87" t="s">
        <v>1860</v>
      </c>
      <c r="P6" s="87" t="s">
        <v>1861</v>
      </c>
      <c r="Q6" s="87" t="s">
        <v>1247</v>
      </c>
      <c r="R6" s="18"/>
      <c r="S6" s="87">
        <v>1</v>
      </c>
      <c r="T6" s="87" t="s">
        <v>2422</v>
      </c>
      <c r="U6" s="87" t="s">
        <v>2423</v>
      </c>
      <c r="V6" s="87" t="s">
        <v>1247</v>
      </c>
      <c r="W6" s="18"/>
      <c r="X6" s="87">
        <v>1</v>
      </c>
      <c r="Y6" s="769" t="s">
        <v>1860</v>
      </c>
      <c r="Z6" s="87" t="s">
        <v>1861</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1881</v>
      </c>
      <c r="P7" s="87" t="s">
        <v>1882</v>
      </c>
      <c r="Q7" s="87" t="s">
        <v>1247</v>
      </c>
      <c r="R7" s="18"/>
      <c r="S7" s="87">
        <v>2</v>
      </c>
      <c r="T7" s="86" t="s">
        <v>570</v>
      </c>
      <c r="U7" s="87" t="s">
        <v>1592</v>
      </c>
      <c r="V7" s="87" t="s">
        <v>1592</v>
      </c>
      <c r="W7" s="18"/>
      <c r="X7" s="87">
        <v>2</v>
      </c>
      <c r="Y7" s="769" t="s">
        <v>1881</v>
      </c>
      <c r="Z7" s="87" t="s">
        <v>1882</v>
      </c>
      <c r="AA7" s="87" t="s">
        <v>1247</v>
      </c>
      <c r="AB7" s="18"/>
      <c r="AC7" s="87">
        <v>2</v>
      </c>
      <c r="AD7" s="87" t="s">
        <v>1818</v>
      </c>
      <c r="AE7" s="87" t="s">
        <v>1819</v>
      </c>
      <c r="AF7" s="87" t="s">
        <v>1247</v>
      </c>
    </row>
    <row r="8" spans="1:32" ht="12">
      <c r="A8" s="18"/>
      <c r="B8" s="18"/>
      <c r="C8" s="18"/>
      <c r="D8" s="18"/>
      <c r="F8" s="18"/>
      <c r="G8" s="18"/>
      <c r="H8" s="18"/>
      <c r="I8" s="18"/>
      <c r="J8" s="18"/>
      <c r="K8" s="18"/>
      <c r="L8" s="18"/>
      <c r="M8" s="18"/>
      <c r="N8" s="87">
        <v>3</v>
      </c>
      <c r="O8" s="87" t="s">
        <v>1902</v>
      </c>
      <c r="P8" s="87" t="s">
        <v>1903</v>
      </c>
      <c r="Q8" s="87" t="s">
        <v>1247</v>
      </c>
      <c r="R8" s="18"/>
      <c r="S8" s="18"/>
      <c r="T8" s="18"/>
      <c r="U8" s="18"/>
      <c r="V8" s="18"/>
      <c r="W8" s="18"/>
      <c r="X8" s="87">
        <v>3</v>
      </c>
      <c r="Y8" s="769" t="s">
        <v>1902</v>
      </c>
      <c r="Z8" s="87" t="s">
        <v>1903</v>
      </c>
      <c r="AA8" s="87" t="s">
        <v>1247</v>
      </c>
      <c r="AB8" s="18"/>
      <c r="AC8" s="87">
        <v>3</v>
      </c>
      <c r="AD8" s="87" t="s">
        <v>2495</v>
      </c>
      <c r="AE8" s="87" t="s">
        <v>2496</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1923</v>
      </c>
      <c r="P9" s="87" t="s">
        <v>1924</v>
      </c>
      <c r="Q9" s="87" t="s">
        <v>1247</v>
      </c>
      <c r="R9" s="18"/>
      <c r="S9" s="18"/>
      <c r="T9" s="18"/>
      <c r="U9" s="18"/>
      <c r="V9" s="18"/>
      <c r="W9" s="18"/>
      <c r="X9" s="87">
        <v>4</v>
      </c>
      <c r="Y9" s="769" t="s">
        <v>1923</v>
      </c>
      <c r="Z9" s="87" t="s">
        <v>1924</v>
      </c>
      <c r="AA9" s="87" t="s">
        <v>1247</v>
      </c>
      <c r="AB9" s="18"/>
      <c r="AC9" s="87">
        <v>4</v>
      </c>
      <c r="AD9" s="87" t="s">
        <v>1771</v>
      </c>
      <c r="AE9" s="87" t="s">
        <v>1772</v>
      </c>
      <c r="AF9" s="87" t="s">
        <v>1247</v>
      </c>
    </row>
    <row r="10" spans="1:32" ht="12">
      <c r="A10" s="18"/>
      <c r="B10" s="18"/>
      <c r="C10" s="18"/>
      <c r="D10" s="18"/>
      <c r="F10" s="85" t="s">
        <v>1247</v>
      </c>
      <c r="G10" s="86" t="s">
        <v>2422</v>
      </c>
      <c r="H10" s="87" t="s">
        <v>2423</v>
      </c>
      <c r="I10" s="87" t="s">
        <v>2512</v>
      </c>
      <c r="J10" s="87" t="s">
        <v>2513</v>
      </c>
      <c r="K10" s="85">
        <v>25</v>
      </c>
      <c r="L10" s="85">
        <v>14</v>
      </c>
      <c r="M10" s="18"/>
      <c r="N10" s="87">
        <v>5</v>
      </c>
      <c r="O10" s="87" t="s">
        <v>1944</v>
      </c>
      <c r="P10" s="87" t="s">
        <v>1945</v>
      </c>
      <c r="Q10" s="87" t="s">
        <v>1247</v>
      </c>
      <c r="R10" s="18"/>
      <c r="S10" s="18"/>
      <c r="T10" s="18"/>
      <c r="U10" s="18"/>
      <c r="V10" s="18"/>
      <c r="W10" s="18"/>
      <c r="X10" s="87">
        <v>5</v>
      </c>
      <c r="Y10" s="769" t="s">
        <v>1944</v>
      </c>
      <c r="Z10" s="87" t="s">
        <v>1945</v>
      </c>
      <c r="AA10" s="87" t="s">
        <v>1247</v>
      </c>
      <c r="AB10" s="18"/>
      <c r="AC10" s="87">
        <v>5</v>
      </c>
      <c r="AD10" s="87" t="s">
        <v>2491</v>
      </c>
      <c r="AE10" s="87" t="s">
        <v>2492</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1965</v>
      </c>
      <c r="P11" s="87" t="s">
        <v>1966</v>
      </c>
      <c r="Q11" s="87" t="s">
        <v>1247</v>
      </c>
      <c r="R11" s="18"/>
      <c r="S11" s="18"/>
      <c r="T11" s="18"/>
      <c r="U11" s="18"/>
      <c r="V11" s="18"/>
      <c r="W11" s="18"/>
      <c r="X11" s="87">
        <v>6</v>
      </c>
      <c r="Y11" s="769" t="s">
        <v>1965</v>
      </c>
      <c r="Z11" s="87" t="s">
        <v>1966</v>
      </c>
      <c r="AA11" s="87" t="s">
        <v>1247</v>
      </c>
      <c r="AB11" s="18"/>
      <c r="AC11" s="87">
        <v>6</v>
      </c>
      <c r="AD11" s="87" t="s">
        <v>1810</v>
      </c>
      <c r="AE11" s="87" t="s">
        <v>1811</v>
      </c>
      <c r="AF11" s="87" t="s">
        <v>1247</v>
      </c>
    </row>
    <row r="12" spans="1:32" ht="12">
      <c r="A12" s="18"/>
      <c r="B12" s="18"/>
      <c r="C12" s="18"/>
      <c r="D12" s="18"/>
      <c r="F12" s="85" t="s">
        <v>1636</v>
      </c>
      <c r="G12" s="86" t="s">
        <v>2422</v>
      </c>
      <c r="H12" s="87"/>
      <c r="I12" s="87" t="s">
        <v>2422</v>
      </c>
      <c r="J12" s="87"/>
      <c r="K12" s="85" t="s">
        <v>1244</v>
      </c>
      <c r="L12" s="85"/>
      <c r="M12" s="18"/>
      <c r="N12" s="87">
        <v>7</v>
      </c>
      <c r="O12" s="87" t="s">
        <v>1986</v>
      </c>
      <c r="P12" s="87" t="s">
        <v>1987</v>
      </c>
      <c r="Q12" s="87" t="s">
        <v>1247</v>
      </c>
      <c r="R12" s="18"/>
      <c r="S12" s="18"/>
      <c r="T12" s="18"/>
      <c r="U12" s="18"/>
      <c r="V12" s="18"/>
      <c r="W12" s="18"/>
      <c r="X12" s="87">
        <v>7</v>
      </c>
      <c r="Y12" s="769" t="s">
        <v>1986</v>
      </c>
      <c r="Z12" s="87" t="s">
        <v>1987</v>
      </c>
      <c r="AA12" s="87" t="s">
        <v>1247</v>
      </c>
      <c r="AB12" s="18"/>
      <c r="AC12" s="87">
        <v>7</v>
      </c>
      <c r="AD12" s="87" t="s">
        <v>1795</v>
      </c>
      <c r="AE12" s="87" t="s">
        <v>1796</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2007</v>
      </c>
      <c r="P13" s="87" t="s">
        <v>2008</v>
      </c>
      <c r="Q13" s="87" t="s">
        <v>1247</v>
      </c>
      <c r="R13" s="18"/>
      <c r="S13" s="18"/>
      <c r="T13" s="18"/>
      <c r="U13" s="18"/>
      <c r="V13" s="18"/>
      <c r="W13" s="18"/>
      <c r="X13" s="87">
        <v>8</v>
      </c>
      <c r="Y13" s="769" t="s">
        <v>2007</v>
      </c>
      <c r="Z13" s="87" t="s">
        <v>2008</v>
      </c>
      <c r="AA13" s="87" t="s">
        <v>1247</v>
      </c>
      <c r="AB13" s="18"/>
      <c r="AC13" s="87">
        <v>8</v>
      </c>
      <c r="AD13" s="87" t="s">
        <v>1702</v>
      </c>
      <c r="AE13" s="87" t="s">
        <v>1703</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2028</v>
      </c>
      <c r="P14" s="87" t="s">
        <v>2029</v>
      </c>
      <c r="Q14" s="87" t="s">
        <v>1247</v>
      </c>
      <c r="R14" s="18"/>
      <c r="S14" s="18"/>
      <c r="T14" s="18"/>
      <c r="U14" s="18"/>
      <c r="V14" s="18"/>
      <c r="W14" s="18"/>
      <c r="X14" s="87">
        <v>9</v>
      </c>
      <c r="Y14" s="769" t="s">
        <v>2028</v>
      </c>
      <c r="Z14" s="87" t="s">
        <v>2029</v>
      </c>
      <c r="AA14" s="87" t="s">
        <v>1247</v>
      </c>
      <c r="AB14" s="18"/>
      <c r="AC14" s="87">
        <v>9</v>
      </c>
      <c r="AD14" s="87" t="s">
        <v>1803</v>
      </c>
      <c r="AE14" s="87" t="s">
        <v>1804</v>
      </c>
      <c r="AF14" s="87" t="s">
        <v>1247</v>
      </c>
    </row>
    <row r="15" spans="1:32" ht="12">
      <c r="A15" s="18"/>
      <c r="B15" s="18"/>
      <c r="C15" s="18"/>
      <c r="D15" s="18"/>
      <c r="E15" s="18"/>
      <c r="F15" s="18"/>
      <c r="G15" s="18"/>
      <c r="H15" s="18"/>
      <c r="I15" s="18"/>
      <c r="J15" s="18"/>
      <c r="K15" s="18"/>
      <c r="L15" s="18"/>
      <c r="M15" s="18"/>
      <c r="N15" s="87">
        <v>10</v>
      </c>
      <c r="O15" s="87" t="s">
        <v>2049</v>
      </c>
      <c r="P15" s="87" t="s">
        <v>2050</v>
      </c>
      <c r="Q15" s="87" t="s">
        <v>1247</v>
      </c>
      <c r="R15" s="18"/>
      <c r="S15" s="18"/>
      <c r="T15" s="18"/>
      <c r="U15" s="18"/>
      <c r="V15" s="18"/>
      <c r="W15" s="18"/>
      <c r="X15" s="87">
        <v>10</v>
      </c>
      <c r="Y15" s="769" t="s">
        <v>2049</v>
      </c>
      <c r="Z15" s="87" t="s">
        <v>2050</v>
      </c>
      <c r="AA15" s="87" t="s">
        <v>1247</v>
      </c>
      <c r="AB15" s="18"/>
      <c r="AC15" s="87">
        <v>10</v>
      </c>
      <c r="AD15" s="87" t="s">
        <v>1641</v>
      </c>
      <c r="AE15" s="87" t="s">
        <v>1642</v>
      </c>
      <c r="AF15" s="87" t="s">
        <v>1247</v>
      </c>
    </row>
    <row r="16" spans="1:32" ht="12">
      <c r="A16" s="18"/>
      <c r="B16" s="18"/>
      <c r="C16" s="18"/>
      <c r="D16" s="18"/>
      <c r="E16" s="18"/>
      <c r="F16" s="18"/>
      <c r="G16" s="18"/>
      <c r="H16" s="18"/>
      <c r="I16" s="18"/>
      <c r="J16" s="18"/>
      <c r="K16" s="18"/>
      <c r="L16" s="18"/>
      <c r="M16" s="18"/>
      <c r="N16" s="87">
        <v>11</v>
      </c>
      <c r="O16" s="87" t="s">
        <v>2070</v>
      </c>
      <c r="P16" s="87" t="s">
        <v>2071</v>
      </c>
      <c r="Q16" s="87" t="s">
        <v>1247</v>
      </c>
      <c r="R16" s="18"/>
      <c r="S16" s="18"/>
      <c r="T16" s="18"/>
      <c r="U16" s="18"/>
      <c r="V16" s="18"/>
      <c r="W16" s="18"/>
      <c r="X16" s="87">
        <v>11</v>
      </c>
      <c r="Y16" s="769" t="s">
        <v>2070</v>
      </c>
      <c r="Z16" s="87" t="s">
        <v>2071</v>
      </c>
      <c r="AA16" s="87" t="s">
        <v>1247</v>
      </c>
      <c r="AB16" s="18"/>
      <c r="AC16" s="87">
        <v>11</v>
      </c>
      <c r="AD16" s="87" t="s">
        <v>1718</v>
      </c>
      <c r="AE16" s="87" t="s">
        <v>1719</v>
      </c>
      <c r="AF16" s="87" t="s">
        <v>1247</v>
      </c>
    </row>
    <row r="17" spans="1:32" ht="12">
      <c r="A17" s="18"/>
      <c r="B17" s="18"/>
      <c r="C17" s="18"/>
      <c r="D17" s="18"/>
      <c r="E17" s="18"/>
      <c r="F17" s="18"/>
      <c r="G17" s="18"/>
      <c r="H17" s="18"/>
      <c r="I17" s="18"/>
      <c r="J17" s="18"/>
      <c r="K17" s="18"/>
      <c r="L17" s="18"/>
      <c r="M17" s="18"/>
      <c r="N17" s="87">
        <v>12</v>
      </c>
      <c r="O17" s="87" t="s">
        <v>2091</v>
      </c>
      <c r="P17" s="87" t="s">
        <v>2092</v>
      </c>
      <c r="Q17" s="87" t="s">
        <v>1247</v>
      </c>
      <c r="R17" s="18"/>
      <c r="S17" s="18"/>
      <c r="T17" s="18"/>
      <c r="U17" s="18"/>
      <c r="V17" s="18"/>
      <c r="W17" s="18"/>
      <c r="X17" s="87">
        <v>12</v>
      </c>
      <c r="Y17" s="769" t="s">
        <v>2091</v>
      </c>
      <c r="Z17" s="87" t="s">
        <v>2092</v>
      </c>
      <c r="AA17" s="87" t="s">
        <v>1247</v>
      </c>
      <c r="AB17" s="18"/>
      <c r="AC17" s="87">
        <v>12</v>
      </c>
      <c r="AD17" s="87" t="s">
        <v>1846</v>
      </c>
      <c r="AE17" s="87" t="s">
        <v>1847</v>
      </c>
      <c r="AF17" s="87" t="s">
        <v>1247</v>
      </c>
    </row>
    <row r="18" spans="1:32" ht="12">
      <c r="A18" s="18"/>
      <c r="B18" s="18"/>
      <c r="C18" s="18"/>
      <c r="D18" s="18"/>
      <c r="E18" s="18"/>
      <c r="F18" s="18"/>
      <c r="G18" s="18"/>
      <c r="H18" s="18"/>
      <c r="I18" s="18"/>
      <c r="J18" s="18"/>
      <c r="K18" s="18"/>
      <c r="L18" s="18"/>
      <c r="M18" s="18"/>
      <c r="N18" s="87">
        <v>13</v>
      </c>
      <c r="O18" s="87" t="s">
        <v>2112</v>
      </c>
      <c r="P18" s="87" t="s">
        <v>2113</v>
      </c>
      <c r="Q18" s="87" t="s">
        <v>1247</v>
      </c>
      <c r="R18" s="18"/>
      <c r="S18" s="18"/>
      <c r="T18" s="18"/>
      <c r="U18" s="18"/>
      <c r="V18" s="18"/>
      <c r="W18" s="18"/>
      <c r="X18" s="87">
        <v>13</v>
      </c>
      <c r="Y18" s="769" t="s">
        <v>2112</v>
      </c>
      <c r="Z18" s="87" t="s">
        <v>2113</v>
      </c>
      <c r="AA18" s="87" t="s">
        <v>1247</v>
      </c>
      <c r="AB18" s="18"/>
      <c r="AC18" s="87">
        <v>13</v>
      </c>
      <c r="AD18" s="87" t="s">
        <v>1738</v>
      </c>
      <c r="AE18" s="87" t="s">
        <v>1739</v>
      </c>
      <c r="AF18" s="87" t="s">
        <v>1247</v>
      </c>
    </row>
    <row r="19" spans="1:32" ht="12">
      <c r="A19" s="18"/>
      <c r="B19" s="18"/>
      <c r="C19" s="18"/>
      <c r="D19" s="18"/>
      <c r="E19" s="18"/>
      <c r="F19" s="18"/>
      <c r="G19" s="18"/>
      <c r="H19" s="18"/>
      <c r="I19" s="18"/>
      <c r="J19" s="18"/>
      <c r="K19" s="18"/>
      <c r="L19" s="18"/>
      <c r="M19" s="18"/>
      <c r="N19" s="87">
        <v>14</v>
      </c>
      <c r="O19" s="87" t="s">
        <v>2133</v>
      </c>
      <c r="P19" s="87" t="s">
        <v>2134</v>
      </c>
      <c r="Q19" s="87" t="s">
        <v>1247</v>
      </c>
      <c r="R19" s="18"/>
      <c r="S19" s="18"/>
      <c r="T19" s="18"/>
      <c r="U19" s="18"/>
      <c r="V19" s="18"/>
      <c r="W19" s="18"/>
      <c r="X19" s="87">
        <v>14</v>
      </c>
      <c r="Y19" s="769" t="s">
        <v>2133</v>
      </c>
      <c r="Z19" s="87" t="s">
        <v>2134</v>
      </c>
      <c r="AA19" s="87" t="s">
        <v>1247</v>
      </c>
      <c r="AB19" s="18"/>
      <c r="AC19" s="87">
        <v>14</v>
      </c>
      <c r="AD19" s="87" t="s">
        <v>1666</v>
      </c>
      <c r="AE19" s="87" t="s">
        <v>1667</v>
      </c>
      <c r="AF19" s="87" t="s">
        <v>1247</v>
      </c>
    </row>
    <row r="20" spans="1:32" ht="12">
      <c r="A20" s="18"/>
      <c r="B20" s="18"/>
      <c r="C20" s="18"/>
      <c r="D20" s="18"/>
      <c r="E20" s="18"/>
      <c r="F20" s="18"/>
      <c r="G20" s="18"/>
      <c r="H20" s="18"/>
      <c r="I20" s="18"/>
      <c r="J20" s="18"/>
      <c r="K20" s="18"/>
      <c r="L20" s="18"/>
      <c r="M20" s="18"/>
      <c r="N20" s="87">
        <v>15</v>
      </c>
      <c r="O20" s="87" t="s">
        <v>2154</v>
      </c>
      <c r="P20" s="87" t="s">
        <v>2155</v>
      </c>
      <c r="Q20" s="87" t="s">
        <v>1247</v>
      </c>
      <c r="R20" s="18"/>
      <c r="S20" s="18"/>
      <c r="T20" s="18"/>
      <c r="U20" s="18"/>
      <c r="V20" s="18"/>
      <c r="W20" s="18"/>
      <c r="X20" s="87">
        <v>15</v>
      </c>
      <c r="Y20" s="769" t="s">
        <v>2154</v>
      </c>
      <c r="Z20" s="87" t="s">
        <v>2155</v>
      </c>
      <c r="AA20" s="87" t="s">
        <v>1247</v>
      </c>
      <c r="AB20" s="18"/>
      <c r="AC20" s="87">
        <v>15</v>
      </c>
      <c r="AD20" s="87" t="s">
        <v>1674</v>
      </c>
      <c r="AE20" s="87" t="s">
        <v>1675</v>
      </c>
      <c r="AF20" s="87" t="s">
        <v>1247</v>
      </c>
    </row>
    <row r="21" spans="1:32" ht="12">
      <c r="A21" s="18"/>
      <c r="B21" s="18"/>
      <c r="C21" s="18"/>
      <c r="D21" s="18"/>
      <c r="E21" s="18"/>
      <c r="F21" s="18"/>
      <c r="G21" s="18"/>
      <c r="H21" s="18"/>
      <c r="I21" s="18"/>
      <c r="J21" s="18"/>
      <c r="K21" s="18"/>
      <c r="L21" s="18"/>
      <c r="M21" s="18"/>
      <c r="N21" s="87">
        <v>16</v>
      </c>
      <c r="O21" s="87" t="s">
        <v>2175</v>
      </c>
      <c r="P21" s="87" t="s">
        <v>2176</v>
      </c>
      <c r="Q21" s="87" t="s">
        <v>1247</v>
      </c>
      <c r="R21" s="18"/>
      <c r="S21" s="18"/>
      <c r="T21" s="18"/>
      <c r="U21" s="18"/>
      <c r="V21" s="18"/>
      <c r="W21" s="18"/>
      <c r="X21" s="87">
        <v>16</v>
      </c>
      <c r="Y21" s="769" t="s">
        <v>2175</v>
      </c>
      <c r="Z21" s="87" t="s">
        <v>2176</v>
      </c>
      <c r="AA21" s="87" t="s">
        <v>1247</v>
      </c>
      <c r="AB21" s="18"/>
      <c r="AC21" s="87">
        <v>16</v>
      </c>
      <c r="AD21" s="87" t="s">
        <v>1734</v>
      </c>
      <c r="AE21" s="87" t="s">
        <v>1735</v>
      </c>
      <c r="AF21" s="87" t="s">
        <v>1247</v>
      </c>
    </row>
    <row r="22" spans="1:32" ht="12">
      <c r="A22" s="18"/>
      <c r="B22" s="18"/>
      <c r="C22" s="18"/>
      <c r="D22" s="18"/>
      <c r="E22" s="18"/>
      <c r="F22" s="18"/>
      <c r="G22" s="18"/>
      <c r="H22" s="18"/>
      <c r="I22" s="18"/>
      <c r="J22" s="18"/>
      <c r="K22" s="18"/>
      <c r="L22" s="18"/>
      <c r="M22" s="18"/>
      <c r="N22" s="87">
        <v>17</v>
      </c>
      <c r="O22" s="87" t="s">
        <v>2196</v>
      </c>
      <c r="P22" s="87" t="s">
        <v>2197</v>
      </c>
      <c r="Q22" s="87" t="s">
        <v>1247</v>
      </c>
      <c r="R22" s="18"/>
      <c r="S22" s="18"/>
      <c r="T22" s="18"/>
      <c r="U22" s="18"/>
      <c r="V22" s="18"/>
      <c r="W22" s="18"/>
      <c r="X22" s="87">
        <v>17</v>
      </c>
      <c r="Y22" s="769" t="s">
        <v>2196</v>
      </c>
      <c r="Z22" s="87" t="s">
        <v>2197</v>
      </c>
      <c r="AA22" s="87" t="s">
        <v>1247</v>
      </c>
      <c r="AB22" s="18"/>
      <c r="AC22" s="87">
        <v>17</v>
      </c>
      <c r="AD22" s="87" t="s">
        <v>2479</v>
      </c>
      <c r="AE22" s="87" t="s">
        <v>2480</v>
      </c>
      <c r="AF22" s="87" t="s">
        <v>1247</v>
      </c>
    </row>
    <row r="23" spans="1:32" ht="12">
      <c r="A23" s="18"/>
      <c r="B23" s="18"/>
      <c r="C23" s="18"/>
      <c r="D23" s="18"/>
      <c r="E23" s="18"/>
      <c r="F23" s="18"/>
      <c r="G23" s="18"/>
      <c r="H23" s="18"/>
      <c r="I23" s="18"/>
      <c r="J23" s="18"/>
      <c r="K23" s="18"/>
      <c r="L23" s="18"/>
      <c r="M23" s="18"/>
      <c r="N23" s="87">
        <v>18</v>
      </c>
      <c r="O23" s="87" t="s">
        <v>2217</v>
      </c>
      <c r="P23" s="87" t="s">
        <v>2218</v>
      </c>
      <c r="Q23" s="87" t="s">
        <v>1247</v>
      </c>
      <c r="R23" s="18"/>
      <c r="S23" s="18"/>
      <c r="T23" s="18"/>
      <c r="U23" s="18"/>
      <c r="V23" s="18"/>
      <c r="W23" s="18"/>
      <c r="X23" s="87">
        <v>18</v>
      </c>
      <c r="Y23" s="769" t="s">
        <v>2217</v>
      </c>
      <c r="Z23" s="87" t="s">
        <v>2218</v>
      </c>
      <c r="AA23" s="87" t="s">
        <v>1247</v>
      </c>
      <c r="AB23" s="18"/>
      <c r="AC23" s="87">
        <v>18</v>
      </c>
      <c r="AD23" s="87" t="s">
        <v>2475</v>
      </c>
      <c r="AE23" s="87" t="s">
        <v>2476</v>
      </c>
      <c r="AF23" s="87" t="s">
        <v>1247</v>
      </c>
    </row>
    <row r="24" spans="1:32" ht="12">
      <c r="A24" s="18"/>
      <c r="B24" s="18"/>
      <c r="C24" s="18"/>
      <c r="D24" s="18"/>
      <c r="E24" s="18"/>
      <c r="F24" s="18"/>
      <c r="G24" s="18"/>
      <c r="H24" s="18"/>
      <c r="I24" s="18"/>
      <c r="J24" s="18"/>
      <c r="K24" s="18"/>
      <c r="L24" s="18"/>
      <c r="M24" s="18"/>
      <c r="N24" s="87">
        <v>19</v>
      </c>
      <c r="O24" s="87" t="s">
        <v>2238</v>
      </c>
      <c r="P24" s="87" t="s">
        <v>2239</v>
      </c>
      <c r="Q24" s="87" t="s">
        <v>1247</v>
      </c>
      <c r="R24" s="18"/>
      <c r="S24" s="18"/>
      <c r="T24" s="18"/>
      <c r="U24" s="18"/>
      <c r="V24" s="18"/>
      <c r="W24" s="18"/>
      <c r="X24" s="87">
        <v>19</v>
      </c>
      <c r="Y24" s="769" t="s">
        <v>2238</v>
      </c>
      <c r="Z24" s="87" t="s">
        <v>2239</v>
      </c>
      <c r="AA24" s="87" t="s">
        <v>1247</v>
      </c>
      <c r="AB24" s="18"/>
      <c r="AC24" s="87">
        <v>19</v>
      </c>
      <c r="AD24" s="87" t="s">
        <v>2483</v>
      </c>
      <c r="AE24" s="87" t="s">
        <v>2484</v>
      </c>
      <c r="AF24" s="87" t="s">
        <v>1247</v>
      </c>
    </row>
    <row r="25" spans="1:32" ht="12">
      <c r="A25" s="18"/>
      <c r="B25" s="18"/>
      <c r="C25" s="18"/>
      <c r="D25" s="18"/>
      <c r="E25" s="18"/>
      <c r="F25" s="18"/>
      <c r="G25" s="18"/>
      <c r="H25" s="18"/>
      <c r="I25" s="18"/>
      <c r="J25" s="18"/>
      <c r="K25" s="18"/>
      <c r="L25" s="18"/>
      <c r="M25" s="18"/>
      <c r="N25" s="87">
        <v>20</v>
      </c>
      <c r="O25" s="87" t="s">
        <v>2259</v>
      </c>
      <c r="P25" s="87" t="s">
        <v>2260</v>
      </c>
      <c r="Q25" s="87" t="s">
        <v>1247</v>
      </c>
      <c r="R25" s="18"/>
      <c r="S25" s="18"/>
      <c r="T25" s="18"/>
      <c r="U25" s="18"/>
      <c r="V25" s="18"/>
      <c r="W25" s="18"/>
      <c r="X25" s="87">
        <v>20</v>
      </c>
      <c r="Y25" s="769" t="s">
        <v>2259</v>
      </c>
      <c r="Z25" s="87" t="s">
        <v>2260</v>
      </c>
      <c r="AA25" s="87" t="s">
        <v>1247</v>
      </c>
      <c r="AB25" s="18"/>
      <c r="AC25" s="87">
        <v>20</v>
      </c>
      <c r="AD25" s="87" t="s">
        <v>1822</v>
      </c>
      <c r="AE25" s="87" t="s">
        <v>1823</v>
      </c>
      <c r="AF25" s="87" t="s">
        <v>1247</v>
      </c>
    </row>
    <row r="26" spans="1:32" ht="12">
      <c r="A26" s="18"/>
      <c r="B26" s="18"/>
      <c r="C26" s="18"/>
      <c r="D26" s="18"/>
      <c r="E26" s="18"/>
      <c r="F26" s="18"/>
      <c r="G26" s="18"/>
      <c r="H26" s="18"/>
      <c r="I26" s="18"/>
      <c r="J26" s="18"/>
      <c r="K26" s="18"/>
      <c r="L26" s="18"/>
      <c r="M26" s="18"/>
      <c r="N26" s="87">
        <v>21</v>
      </c>
      <c r="O26" s="87" t="s">
        <v>2280</v>
      </c>
      <c r="P26" s="87" t="s">
        <v>1850</v>
      </c>
      <c r="Q26" s="87" t="s">
        <v>1247</v>
      </c>
      <c r="R26" s="18"/>
      <c r="S26" s="18"/>
      <c r="T26" s="18"/>
      <c r="U26" s="18"/>
      <c r="V26" s="18"/>
      <c r="W26" s="18"/>
      <c r="X26" s="87">
        <v>21</v>
      </c>
      <c r="Y26" s="769" t="s">
        <v>2280</v>
      </c>
      <c r="Z26" s="87" t="s">
        <v>1850</v>
      </c>
      <c r="AA26" s="87" t="s">
        <v>1247</v>
      </c>
      <c r="AB26" s="18"/>
      <c r="AC26" s="87">
        <v>21</v>
      </c>
      <c r="AD26" s="87" t="s">
        <v>1742</v>
      </c>
      <c r="AE26" s="87" t="s">
        <v>1743</v>
      </c>
      <c r="AF26" s="87" t="s">
        <v>1247</v>
      </c>
    </row>
    <row r="27" spans="1:32" ht="12">
      <c r="A27" s="18"/>
      <c r="B27" s="18"/>
      <c r="C27" s="18"/>
      <c r="D27" s="18"/>
      <c r="E27" s="18"/>
      <c r="F27" s="18"/>
      <c r="G27" s="18"/>
      <c r="H27" s="18"/>
      <c r="I27" s="18"/>
      <c r="J27" s="18"/>
      <c r="K27" s="18"/>
      <c r="L27" s="18"/>
      <c r="M27" s="18"/>
      <c r="N27" s="87">
        <v>22</v>
      </c>
      <c r="O27" s="87" t="s">
        <v>2300</v>
      </c>
      <c r="P27" s="87" t="s">
        <v>2301</v>
      </c>
      <c r="Q27" s="87" t="s">
        <v>1247</v>
      </c>
      <c r="R27" s="18"/>
      <c r="S27" s="18"/>
      <c r="T27" s="18"/>
      <c r="U27" s="18"/>
      <c r="V27" s="18"/>
      <c r="W27" s="18"/>
      <c r="X27" s="87">
        <v>22</v>
      </c>
      <c r="Y27" s="769" t="s">
        <v>2300</v>
      </c>
      <c r="Z27" s="87" t="s">
        <v>2301</v>
      </c>
      <c r="AA27" s="87" t="s">
        <v>1247</v>
      </c>
      <c r="AB27" s="18"/>
      <c r="AC27" s="87">
        <v>22</v>
      </c>
      <c r="AD27" s="87" t="s">
        <v>1682</v>
      </c>
      <c r="AE27" s="87" t="s">
        <v>1683</v>
      </c>
      <c r="AF27" s="87" t="s">
        <v>1247</v>
      </c>
    </row>
    <row r="28" spans="1:32" ht="12">
      <c r="A28" s="18"/>
      <c r="B28" s="18"/>
      <c r="C28" s="18"/>
      <c r="D28" s="18"/>
      <c r="E28" s="18"/>
      <c r="F28" s="18"/>
      <c r="G28" s="18"/>
      <c r="H28" s="18"/>
      <c r="I28" s="18"/>
      <c r="J28" s="18"/>
      <c r="K28" s="18"/>
      <c r="L28" s="18"/>
      <c r="M28" s="18"/>
      <c r="N28" s="87">
        <v>23</v>
      </c>
      <c r="O28" s="87" t="s">
        <v>2321</v>
      </c>
      <c r="P28" s="87" t="s">
        <v>2322</v>
      </c>
      <c r="Q28" s="87" t="s">
        <v>1247</v>
      </c>
      <c r="R28" s="18"/>
      <c r="S28" s="18"/>
      <c r="T28" s="18"/>
      <c r="U28" s="18"/>
      <c r="V28" s="18"/>
      <c r="W28" s="18"/>
      <c r="X28" s="87">
        <v>23</v>
      </c>
      <c r="Y28" s="769" t="s">
        <v>2321</v>
      </c>
      <c r="Z28" s="87" t="s">
        <v>2322</v>
      </c>
      <c r="AA28" s="87" t="s">
        <v>1247</v>
      </c>
      <c r="AB28" s="18"/>
      <c r="AC28" s="87">
        <v>23</v>
      </c>
      <c r="AD28" s="87" t="s">
        <v>1662</v>
      </c>
      <c r="AE28" s="87" t="s">
        <v>1663</v>
      </c>
      <c r="AF28" s="87" t="s">
        <v>1247</v>
      </c>
    </row>
    <row r="29" spans="1:32" ht="12">
      <c r="A29" s="18"/>
      <c r="B29" s="18"/>
      <c r="C29" s="18"/>
      <c r="D29" s="18"/>
      <c r="E29" s="18"/>
      <c r="F29" s="18"/>
      <c r="G29" s="18"/>
      <c r="H29" s="18"/>
      <c r="I29" s="18"/>
      <c r="J29" s="18"/>
      <c r="K29" s="18"/>
      <c r="L29" s="18"/>
      <c r="M29" s="18"/>
      <c r="N29" s="87">
        <v>24</v>
      </c>
      <c r="O29" s="87" t="s">
        <v>2342</v>
      </c>
      <c r="P29" s="87" t="s">
        <v>2343</v>
      </c>
      <c r="Q29" s="87" t="s">
        <v>1247</v>
      </c>
      <c r="R29" s="18"/>
      <c r="S29" s="18"/>
      <c r="T29" s="18"/>
      <c r="U29" s="18"/>
      <c r="V29" s="18"/>
      <c r="W29" s="18"/>
      <c r="X29" s="87">
        <v>24</v>
      </c>
      <c r="Y29" s="769" t="s">
        <v>2342</v>
      </c>
      <c r="Z29" s="87" t="s">
        <v>2343</v>
      </c>
      <c r="AA29" s="87" t="s">
        <v>1247</v>
      </c>
      <c r="AB29" s="18"/>
      <c r="AC29" s="87">
        <v>24</v>
      </c>
      <c r="AD29" s="87" t="s">
        <v>1670</v>
      </c>
      <c r="AE29" s="87" t="s">
        <v>1671</v>
      </c>
      <c r="AF29" s="87" t="s">
        <v>1247</v>
      </c>
    </row>
    <row r="30" spans="1:32" ht="12">
      <c r="A30" s="18"/>
      <c r="B30" s="18"/>
      <c r="C30" s="18"/>
      <c r="D30" s="18"/>
      <c r="E30" s="18"/>
      <c r="F30" s="18"/>
      <c r="G30" s="18"/>
      <c r="H30" s="18"/>
      <c r="I30" s="18"/>
      <c r="J30" s="18"/>
      <c r="K30" s="18"/>
      <c r="L30" s="18"/>
      <c r="M30" s="18"/>
      <c r="N30" s="87">
        <v>25</v>
      </c>
      <c r="O30" s="87" t="s">
        <v>2363</v>
      </c>
      <c r="P30" s="87" t="s">
        <v>2364</v>
      </c>
      <c r="Q30" s="87" t="s">
        <v>1247</v>
      </c>
      <c r="R30" s="18"/>
      <c r="S30" s="18"/>
      <c r="T30" s="18"/>
      <c r="U30" s="18"/>
      <c r="V30" s="18"/>
      <c r="W30" s="18"/>
      <c r="X30" s="87">
        <v>25</v>
      </c>
      <c r="Y30" s="769" t="s">
        <v>2363</v>
      </c>
      <c r="Z30" s="87" t="s">
        <v>2364</v>
      </c>
      <c r="AA30" s="87" t="s">
        <v>1247</v>
      </c>
      <c r="AB30" s="18"/>
      <c r="AC30" s="87">
        <v>25</v>
      </c>
      <c r="AD30" s="87" t="s">
        <v>1855</v>
      </c>
      <c r="AE30" s="87" t="s">
        <v>1856</v>
      </c>
      <c r="AF30" s="87" t="s">
        <v>1247</v>
      </c>
    </row>
    <row r="31" spans="1:32" ht="12">
      <c r="A31" s="18"/>
      <c r="B31" s="18"/>
      <c r="C31" s="18"/>
      <c r="D31" s="18"/>
      <c r="E31" s="18"/>
      <c r="F31" s="18"/>
      <c r="G31" s="18"/>
      <c r="H31" s="18"/>
      <c r="I31" s="18"/>
      <c r="J31" s="18"/>
      <c r="K31" s="18"/>
      <c r="L31" s="18"/>
      <c r="M31" s="18"/>
      <c r="N31" s="87">
        <v>26</v>
      </c>
      <c r="O31" s="87" t="s">
        <v>1852</v>
      </c>
      <c r="P31" s="87" t="s">
        <v>1853</v>
      </c>
      <c r="Q31" s="87" t="s">
        <v>1247</v>
      </c>
      <c r="R31" s="18"/>
      <c r="S31" s="18"/>
      <c r="T31" s="18"/>
      <c r="U31" s="18"/>
      <c r="V31" s="18"/>
      <c r="W31" s="18"/>
      <c r="X31" s="87">
        <v>26</v>
      </c>
      <c r="Y31" s="769" t="s">
        <v>1852</v>
      </c>
      <c r="Z31" s="87" t="s">
        <v>1853</v>
      </c>
      <c r="AA31" s="87" t="s">
        <v>1247</v>
      </c>
      <c r="AB31" s="18"/>
      <c r="AC31" s="87">
        <v>26</v>
      </c>
      <c r="AD31" s="87" t="s">
        <v>2487</v>
      </c>
      <c r="AE31" s="87" t="s">
        <v>2488</v>
      </c>
      <c r="AF31" s="87" t="s">
        <v>1247</v>
      </c>
    </row>
    <row r="32" spans="1:32" ht="12">
      <c r="A32" s="18"/>
      <c r="B32" s="18"/>
      <c r="C32" s="18"/>
      <c r="D32" s="18"/>
      <c r="E32" s="18"/>
      <c r="F32" s="18"/>
      <c r="G32" s="18"/>
      <c r="H32" s="18"/>
      <c r="I32" s="18"/>
      <c r="J32" s="18"/>
      <c r="K32" s="18"/>
      <c r="L32" s="18"/>
      <c r="M32" s="18"/>
      <c r="N32" s="87">
        <v>27</v>
      </c>
      <c r="O32" s="87" t="s">
        <v>2401</v>
      </c>
      <c r="P32" s="87" t="s">
        <v>2402</v>
      </c>
      <c r="Q32" s="87" t="s">
        <v>1247</v>
      </c>
      <c r="R32" s="18"/>
      <c r="S32" s="18"/>
      <c r="T32" s="18"/>
      <c r="U32" s="18"/>
      <c r="V32" s="18"/>
      <c r="W32" s="18"/>
      <c r="X32" s="87">
        <v>27</v>
      </c>
      <c r="Y32" s="769" t="s">
        <v>2401</v>
      </c>
      <c r="Z32" s="87" t="s">
        <v>2402</v>
      </c>
      <c r="AA32" s="87" t="s">
        <v>1247</v>
      </c>
      <c r="AB32" s="18"/>
      <c r="AC32" s="87">
        <v>27</v>
      </c>
      <c r="AD32" s="87" t="s">
        <v>1694</v>
      </c>
      <c r="AE32" s="87" t="s">
        <v>1695</v>
      </c>
      <c r="AF32" s="87" t="s">
        <v>1247</v>
      </c>
    </row>
    <row r="33" spans="1:32" ht="12">
      <c r="A33" s="18"/>
      <c r="B33" s="18"/>
      <c r="C33" s="18"/>
      <c r="D33" s="18"/>
      <c r="E33" s="18"/>
      <c r="F33" s="18"/>
      <c r="G33" s="18"/>
      <c r="H33" s="18"/>
      <c r="I33" s="18"/>
      <c r="J33" s="18"/>
      <c r="K33" s="18"/>
      <c r="L33" s="18"/>
      <c r="M33" s="18"/>
      <c r="N33" s="87">
        <v>28</v>
      </c>
      <c r="O33" s="87" t="s">
        <v>2422</v>
      </c>
      <c r="P33" s="87" t="s">
        <v>2423</v>
      </c>
      <c r="Q33" s="87" t="s">
        <v>1247</v>
      </c>
      <c r="R33" s="18"/>
      <c r="S33" s="18"/>
      <c r="T33" s="18"/>
      <c r="U33" s="18"/>
      <c r="V33" s="18"/>
      <c r="W33" s="18"/>
      <c r="X33" s="87">
        <v>28</v>
      </c>
      <c r="Y33" s="769" t="s">
        <v>2422</v>
      </c>
      <c r="Z33" s="87" t="s">
        <v>2423</v>
      </c>
      <c r="AA33" s="87" t="s">
        <v>1247</v>
      </c>
      <c r="AB33" s="18"/>
      <c r="AC33" s="87">
        <v>28</v>
      </c>
      <c r="AD33" s="87" t="s">
        <v>1830</v>
      </c>
      <c r="AE33" s="87" t="s">
        <v>1831</v>
      </c>
      <c r="AF33" s="87" t="s">
        <v>1247</v>
      </c>
    </row>
    <row r="34" spans="1:32" ht="12">
      <c r="A34" s="18"/>
      <c r="B34" s="18"/>
      <c r="C34" s="18"/>
      <c r="D34" s="18"/>
      <c r="E34" s="18"/>
      <c r="F34" s="18"/>
      <c r="G34" s="18"/>
      <c r="H34" s="18"/>
      <c r="I34" s="18"/>
      <c r="J34" s="18"/>
      <c r="K34" s="18"/>
      <c r="L34" s="18"/>
      <c r="M34" s="18"/>
      <c r="N34" s="87">
        <v>29</v>
      </c>
      <c r="O34" s="87" t="s">
        <v>2443</v>
      </c>
      <c r="P34" s="87" t="s">
        <v>2444</v>
      </c>
      <c r="Q34" s="87" t="s">
        <v>1247</v>
      </c>
      <c r="R34" s="18"/>
      <c r="S34" s="18"/>
      <c r="T34" s="18"/>
      <c r="U34" s="18"/>
      <c r="V34" s="18"/>
      <c r="W34" s="18"/>
      <c r="X34" s="87">
        <v>29</v>
      </c>
      <c r="Y34" s="769" t="s">
        <v>2443</v>
      </c>
      <c r="Z34" s="87" t="s">
        <v>2444</v>
      </c>
      <c r="AA34" s="87" t="s">
        <v>1247</v>
      </c>
      <c r="AB34" s="18"/>
      <c r="AC34" s="87">
        <v>29</v>
      </c>
      <c r="AD34" s="87" t="s">
        <v>1787</v>
      </c>
      <c r="AE34" s="87" t="s">
        <v>1788</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1637</v>
      </c>
      <c r="AE35" s="87" t="s">
        <v>1638</v>
      </c>
      <c r="AF35" s="87" t="s">
        <v>1247</v>
      </c>
    </row>
    <row r="36" spans="1:32" ht="12">
      <c r="A36" s="18"/>
      <c r="B36" s="18"/>
      <c r="C36" s="18"/>
      <c r="D36" s="18"/>
      <c r="E36" s="18"/>
      <c r="F36" s="18"/>
      <c r="G36" s="18"/>
      <c r="H36" s="18"/>
      <c r="I36" s="18"/>
      <c r="J36" s="18"/>
      <c r="K36" s="18"/>
      <c r="L36" s="18"/>
      <c r="M36" s="18"/>
      <c r="N36" s="87">
        <v>31</v>
      </c>
      <c r="O36" s="87" t="s">
        <v>2512</v>
      </c>
      <c r="P36" s="87" t="s">
        <v>2513</v>
      </c>
      <c r="Q36" s="87" t="s">
        <v>1245</v>
      </c>
      <c r="R36" s="18"/>
      <c r="S36" s="18"/>
      <c r="T36" s="18"/>
      <c r="U36" s="18"/>
      <c r="V36" s="18"/>
      <c r="W36" s="18"/>
      <c r="X36" s="87">
        <v>31</v>
      </c>
      <c r="Y36" s="769">
        <v>0</v>
      </c>
      <c r="Z36" s="87">
        <v>0</v>
      </c>
      <c r="AA36" s="87">
        <v>0</v>
      </c>
      <c r="AB36" s="18"/>
      <c r="AC36" s="87">
        <v>31</v>
      </c>
      <c r="AD36" s="87" t="s">
        <v>1838</v>
      </c>
      <c r="AE36" s="87" t="s">
        <v>1839</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1779</v>
      </c>
      <c r="AE37" s="87" t="s">
        <v>1780</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1814</v>
      </c>
      <c r="AE38" s="87" t="s">
        <v>1815</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1678</v>
      </c>
      <c r="AE39" s="87" t="s">
        <v>1679</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2503</v>
      </c>
      <c r="AE40" s="87" t="s">
        <v>2504</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1722</v>
      </c>
      <c r="AE41" s="87" t="s">
        <v>1723</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1751</v>
      </c>
      <c r="AE42" s="87" t="s">
        <v>1752</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1706</v>
      </c>
      <c r="AE43" s="87" t="s">
        <v>1707</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1834</v>
      </c>
      <c r="AE44" s="87" t="s">
        <v>1835</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1842</v>
      </c>
      <c r="AE45" s="87" t="s">
        <v>1843</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1826</v>
      </c>
      <c r="AE46" s="87" t="s">
        <v>1827</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1686</v>
      </c>
      <c r="AE47" s="87" t="s">
        <v>1687</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1799</v>
      </c>
      <c r="AE48" s="87" t="s">
        <v>1800</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2467</v>
      </c>
      <c r="AE49" s="87" t="s">
        <v>2468</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t="s">
        <v>1783</v>
      </c>
      <c r="AE50" s="87" t="s">
        <v>1784</v>
      </c>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t="s">
        <v>2507</v>
      </c>
      <c r="AE51" s="87" t="s">
        <v>2508</v>
      </c>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t="s">
        <v>1714</v>
      </c>
      <c r="AE52" s="87" t="s">
        <v>1715</v>
      </c>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t="s">
        <v>1710</v>
      </c>
      <c r="AE53" s="87" t="s">
        <v>1711</v>
      </c>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t="s">
        <v>1690</v>
      </c>
      <c r="AE54" s="87" t="s">
        <v>1691</v>
      </c>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t="s">
        <v>1791</v>
      </c>
      <c r="AE55" s="87" t="s">
        <v>1792</v>
      </c>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t="s">
        <v>2499</v>
      </c>
      <c r="AE56" s="87" t="s">
        <v>2500</v>
      </c>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t="s">
        <v>1807</v>
      </c>
      <c r="AE57" s="87" t="s">
        <v>1750</v>
      </c>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t="s">
        <v>1746</v>
      </c>
      <c r="AE58" s="87" t="s">
        <v>1747</v>
      </c>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t="s">
        <v>2422</v>
      </c>
      <c r="AE59" s="87" t="s">
        <v>2423</v>
      </c>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t="s">
        <v>1767</v>
      </c>
      <c r="AE60" s="87" t="s">
        <v>1768</v>
      </c>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t="s">
        <v>1726</v>
      </c>
      <c r="AE61" s="87" t="s">
        <v>1727</v>
      </c>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t="s">
        <v>2463</v>
      </c>
      <c r="AE62" s="87" t="s">
        <v>2464</v>
      </c>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t="s">
        <v>1763</v>
      </c>
      <c r="AE63" s="87" t="s">
        <v>1764</v>
      </c>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t="s">
        <v>1775</v>
      </c>
      <c r="AE64" s="87" t="s">
        <v>1776</v>
      </c>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t="s">
        <v>1755</v>
      </c>
      <c r="AE65" s="87" t="s">
        <v>1756</v>
      </c>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t="s">
        <v>1730</v>
      </c>
      <c r="AE66" s="87" t="s">
        <v>1731</v>
      </c>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t="s">
        <v>1759</v>
      </c>
      <c r="AE67" s="87" t="s">
        <v>1760</v>
      </c>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t="s">
        <v>2471</v>
      </c>
      <c r="AE68" s="87" t="s">
        <v>2472</v>
      </c>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t="s">
        <v>1698</v>
      </c>
      <c r="AE69" s="87" t="s">
        <v>1699</v>
      </c>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11</v>
      </c>
      <c r="I4" s="80" t="str">
        <f>HLOOKUP(I3,比較地域マスタ!$E$5:$L$6,2,0)</f>
        <v>埼玉県</v>
      </c>
      <c r="J4" s="80" t="str">
        <f>HLOOKUP(J3,比較地域マスタ!$E$5:$L$6,2,0)</f>
        <v>宮代町</v>
      </c>
      <c r="K4" s="80" t="str">
        <f>HLOOKUP(K3,比較地域マスタ!$E$5:$L$6,2,0)</f>
        <v>11442</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宮代町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7.774347431119029</v>
      </c>
      <c r="BB5" s="34"/>
      <c r="BC5" s="19"/>
      <c r="BD5" s="364">
        <f>AC35</f>
        <v>7.8398209193897106</v>
      </c>
      <c r="BE5" s="34"/>
      <c r="BF5" s="19"/>
      <c r="BG5" s="364">
        <f>AK35</f>
        <v>7.0329874013640037</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6.0915308958447572</v>
      </c>
      <c r="BA6" s="19"/>
      <c r="BB6" s="34"/>
      <c r="BC6" s="364">
        <f>AC36</f>
        <v>6.2065670791780052</v>
      </c>
      <c r="BD6" s="19"/>
      <c r="BE6" s="34"/>
      <c r="BF6" s="364">
        <f>AK36</f>
        <v>3.8729452351510778</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1.6828165352742717</v>
      </c>
      <c r="BA7" s="19"/>
      <c r="BB7" s="34"/>
      <c r="BC7" s="364">
        <f>AC37</f>
        <v>1.6332538402117058</v>
      </c>
      <c r="BD7" s="19"/>
      <c r="BE7" s="34"/>
      <c r="BF7" s="364">
        <f t="shared" ref="BF7:BF8" si="0">AK37</f>
        <v>1.6464116081382345</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0</v>
      </c>
      <c r="BA8" s="19"/>
      <c r="BB8" s="34"/>
      <c r="BC8" s="364">
        <f>AC38</f>
        <v>0</v>
      </c>
      <c r="BD8" s="19"/>
      <c r="BE8" s="34"/>
      <c r="BF8" s="364">
        <f t="shared" si="0"/>
        <v>1.5136305580746916</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119.45515590063563</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26.438592176437702</v>
      </c>
      <c r="BA9" s="364">
        <f>AZ9</f>
        <v>26.438592176437702</v>
      </c>
      <c r="BB9" s="34"/>
      <c r="BC9" s="364">
        <f>AC39</f>
        <v>31.82988457299443</v>
      </c>
      <c r="BD9" s="364">
        <f>AC39</f>
        <v>31.82988457299443</v>
      </c>
      <c r="BE9" s="34"/>
      <c r="BF9" s="364">
        <f>AK39</f>
        <v>24.551819586152799</v>
      </c>
      <c r="BG9" s="364">
        <f>AK39</f>
        <v>24.551819586152799</v>
      </c>
      <c r="BH9" s="34"/>
    </row>
    <row r="10" spans="1:62" ht="17.100000000000001" customHeight="1" thickBot="1">
      <c r="B10" s="366"/>
      <c r="C10" s="367"/>
      <c r="D10" s="369"/>
      <c r="E10" s="369"/>
      <c r="F10" s="369"/>
      <c r="G10" s="368"/>
      <c r="H10" s="368"/>
      <c r="I10" s="369"/>
      <c r="J10" s="370"/>
      <c r="K10" s="377"/>
      <c r="L10" s="286" t="s">
        <v>31</v>
      </c>
      <c r="M10" s="286"/>
      <c r="N10" s="622"/>
      <c r="O10" s="1025">
        <f>SUM(O11:O13)</f>
        <v>7.774347431119029</v>
      </c>
      <c r="P10" s="501">
        <f t="shared" ref="P10:P22" si="1">O10/$O$9</f>
        <v>6.5081723534694755E-2</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37.328827501414459</v>
      </c>
      <c r="BA10" s="364">
        <f>AZ10</f>
        <v>37.328827501414459</v>
      </c>
      <c r="BB10" s="34"/>
      <c r="BC10" s="364">
        <f>AC40</f>
        <v>49.745658980036652</v>
      </c>
      <c r="BD10" s="364">
        <f>AC40</f>
        <v>49.745658980036652</v>
      </c>
      <c r="BE10" s="34"/>
      <c r="BF10" s="364">
        <f>AK40</f>
        <v>36.171229415926476</v>
      </c>
      <c r="BG10" s="364">
        <f>AK40</f>
        <v>36.171229415926476</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6.0915308958447572</v>
      </c>
      <c r="P11" s="502">
        <f t="shared" si="1"/>
        <v>5.0994290283391142E-2</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47.119048479774996</v>
      </c>
      <c r="BB11" s="34"/>
      <c r="BC11" s="364"/>
      <c r="BD11" s="364">
        <f>AC41</f>
        <v>43.672646335448235</v>
      </c>
      <c r="BE11" s="34"/>
      <c r="BF11" s="19"/>
      <c r="BG11" s="364">
        <f>AK41</f>
        <v>36.252518739390943</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1.6828165352742717</v>
      </c>
      <c r="P12" s="502">
        <f t="shared" si="1"/>
        <v>1.4087433251303615E-2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45.125960697885674</v>
      </c>
      <c r="BA12" s="19"/>
      <c r="BB12" s="34"/>
      <c r="BC12" s="364">
        <f>AC42</f>
        <v>41.102408714898203</v>
      </c>
      <c r="BD12" s="19"/>
      <c r="BE12" s="34"/>
      <c r="BF12" s="364">
        <f>AK42</f>
        <v>34.243761705225907</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0</v>
      </c>
      <c r="P13" s="502">
        <f t="shared" si="1"/>
        <v>0</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1.9930877818893205</v>
      </c>
      <c r="BA13" s="19"/>
      <c r="BB13" s="34"/>
      <c r="BC13" s="364">
        <f>AC45</f>
        <v>2.5702376205500288</v>
      </c>
      <c r="BD13" s="19"/>
      <c r="BE13" s="34"/>
      <c r="BF13" s="364">
        <f>AK45</f>
        <v>2.0087570341650394</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26.438592176437702</v>
      </c>
      <c r="P14" s="501">
        <f t="shared" si="1"/>
        <v>0.22132650513996793</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37.328827501414459</v>
      </c>
      <c r="P15" s="501">
        <f t="shared" si="1"/>
        <v>0.31249239281446395</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0.79434031188946008</v>
      </c>
      <c r="BA15" s="364">
        <f>AZ15</f>
        <v>0.79434031188946008</v>
      </c>
      <c r="BB15" s="34"/>
      <c r="BC15" s="364">
        <f>AC47</f>
        <v>1.7034703544197021</v>
      </c>
      <c r="BD15" s="364">
        <f>AC47</f>
        <v>1.7034703544197021</v>
      </c>
      <c r="BE15" s="34"/>
      <c r="BF15" s="364">
        <f>AK47</f>
        <v>1.746445477284486</v>
      </c>
      <c r="BG15" s="364">
        <f>AK47</f>
        <v>1.746445477284486</v>
      </c>
      <c r="BH15" s="34"/>
    </row>
    <row r="16" spans="1:62" ht="17.100000000000001" customHeight="1" thickBot="1">
      <c r="B16" s="366"/>
      <c r="C16" s="367"/>
      <c r="D16" s="369"/>
      <c r="E16" s="369"/>
      <c r="F16" s="369"/>
      <c r="G16" s="368"/>
      <c r="H16" s="368"/>
      <c r="I16" s="369"/>
      <c r="J16" s="370"/>
      <c r="K16" s="378"/>
      <c r="L16" s="286" t="s">
        <v>44</v>
      </c>
      <c r="M16" s="387"/>
      <c r="N16" s="388"/>
      <c r="O16" s="1025">
        <f>SUM(O18:O21)</f>
        <v>47.119048479774996</v>
      </c>
      <c r="P16" s="501">
        <f t="shared" si="1"/>
        <v>0.39444968385432638</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45.125960697885674</v>
      </c>
      <c r="P17" s="502">
        <f t="shared" si="1"/>
        <v>0.37776486379057628</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31.73965843949858</v>
      </c>
      <c r="P18" s="502">
        <f t="shared" si="1"/>
        <v>0.26570354540326452</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13.386302258387095</v>
      </c>
      <c r="P19" s="502">
        <f t="shared" si="1"/>
        <v>0.11206131838731179</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1.9930877818893205</v>
      </c>
      <c r="P20" s="502">
        <f t="shared" si="1"/>
        <v>1.6684820063750092E-2</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0.79434031188946008</v>
      </c>
      <c r="P22" s="679">
        <f t="shared" si="1"/>
        <v>6.6496946565471216E-3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6.9908000889917705</v>
      </c>
      <c r="AZ22" s="364">
        <f t="shared" si="3"/>
        <v>7.3282980564747007</v>
      </c>
      <c r="BA22" s="364">
        <f t="shared" si="3"/>
        <v>6.8907361045891466</v>
      </c>
      <c r="BB22" s="364">
        <f t="shared" si="3"/>
        <v>7.0070497457024565</v>
      </c>
      <c r="BC22" s="364">
        <f t="shared" si="3"/>
        <v>7.7748216413246514</v>
      </c>
      <c r="BD22" s="364">
        <f t="shared" si="3"/>
        <v>7.8398209193897106</v>
      </c>
      <c r="BE22" s="364">
        <f t="shared" si="3"/>
        <v>8.3629739669890384</v>
      </c>
      <c r="BF22" s="364">
        <f t="shared" si="3"/>
        <v>6.8315656306257893</v>
      </c>
      <c r="BG22" s="364">
        <f t="shared" si="3"/>
        <v>6.5974230986933486</v>
      </c>
      <c r="BH22" s="364">
        <f t="shared" si="3"/>
        <v>7.0508656302152932</v>
      </c>
      <c r="BI22" s="364">
        <f t="shared" si="3"/>
        <v>6.2429591992336171</v>
      </c>
      <c r="BJ22" s="364">
        <f t="shared" si="3"/>
        <v>6.4342523789022845</v>
      </c>
      <c r="BK22" s="364">
        <f t="shared" si="3"/>
        <v>6.7505615941827202</v>
      </c>
      <c r="BL22" s="364">
        <f t="shared" si="3"/>
        <v>7.0329874013640037</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26.966674655017602</v>
      </c>
      <c r="AZ23" s="399">
        <f t="shared" ref="AZ23:BL23" si="4">Y39</f>
        <v>24.716193419168977</v>
      </c>
      <c r="BA23" s="399">
        <f t="shared" si="4"/>
        <v>25.186855320022552</v>
      </c>
      <c r="BB23" s="399">
        <f t="shared" si="4"/>
        <v>31.959346637827764</v>
      </c>
      <c r="BC23" s="399">
        <f t="shared" si="4"/>
        <v>33.038462352082732</v>
      </c>
      <c r="BD23" s="399">
        <f t="shared" si="4"/>
        <v>31.82988457299443</v>
      </c>
      <c r="BE23" s="399">
        <f t="shared" si="4"/>
        <v>31.394884425564555</v>
      </c>
      <c r="BF23" s="399">
        <f t="shared" si="4"/>
        <v>32.899034783439454</v>
      </c>
      <c r="BG23" s="399">
        <f t="shared" si="4"/>
        <v>28.792073230276547</v>
      </c>
      <c r="BH23" s="399">
        <f t="shared" si="4"/>
        <v>27.771218047986121</v>
      </c>
      <c r="BI23" s="399">
        <f t="shared" si="4"/>
        <v>27.456673164659247</v>
      </c>
      <c r="BJ23" s="399">
        <f t="shared" si="4"/>
        <v>25.997433871500082</v>
      </c>
      <c r="BK23" s="399">
        <f t="shared" si="4"/>
        <v>21.776076243228768</v>
      </c>
      <c r="BL23" s="399">
        <f t="shared" si="4"/>
        <v>24.551819586152799</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40.522583947883469</v>
      </c>
      <c r="AZ24" s="364">
        <f t="shared" ref="AZ24:BL24" si="5">Y40</f>
        <v>37.974852186465441</v>
      </c>
      <c r="BA24" s="364">
        <f t="shared" si="5"/>
        <v>41.926080544583442</v>
      </c>
      <c r="BB24" s="364">
        <f t="shared" si="5"/>
        <v>45.56949810453748</v>
      </c>
      <c r="BC24" s="364">
        <f t="shared" si="5"/>
        <v>49.123511285102182</v>
      </c>
      <c r="BD24" s="364">
        <f t="shared" si="5"/>
        <v>49.745658980036652</v>
      </c>
      <c r="BE24" s="364">
        <f t="shared" si="5"/>
        <v>43.913930621414536</v>
      </c>
      <c r="BF24" s="364">
        <f t="shared" si="5"/>
        <v>44.334298333820691</v>
      </c>
      <c r="BG24" s="364">
        <f t="shared" si="5"/>
        <v>39.56794997942265</v>
      </c>
      <c r="BH24" s="364">
        <f t="shared" si="5"/>
        <v>43.602378641143339</v>
      </c>
      <c r="BI24" s="364">
        <f t="shared" si="5"/>
        <v>41.628679814271898</v>
      </c>
      <c r="BJ24" s="364">
        <f t="shared" si="5"/>
        <v>36.553043747140386</v>
      </c>
      <c r="BK24" s="364">
        <f t="shared" si="5"/>
        <v>38.406241161009277</v>
      </c>
      <c r="BL24" s="364">
        <f t="shared" si="5"/>
        <v>36.171229415926476</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44.696809075890812</v>
      </c>
      <c r="AZ25" s="364">
        <f t="shared" ref="AZ25:BL25" si="6">Y41</f>
        <v>44.70589337237692</v>
      </c>
      <c r="BA25" s="364">
        <f t="shared" si="6"/>
        <v>45.049038580064973</v>
      </c>
      <c r="BB25" s="364">
        <f t="shared" si="6"/>
        <v>44.277821055986358</v>
      </c>
      <c r="BC25" s="364">
        <f t="shared" si="6"/>
        <v>44.422074018050004</v>
      </c>
      <c r="BD25" s="364">
        <f t="shared" si="6"/>
        <v>43.672646335448235</v>
      </c>
      <c r="BE25" s="364">
        <f t="shared" si="6"/>
        <v>42.245205786941902</v>
      </c>
      <c r="BF25" s="364">
        <f t="shared" si="6"/>
        <v>42.246464794001135</v>
      </c>
      <c r="BG25" s="364">
        <f t="shared" si="6"/>
        <v>41.819736317439535</v>
      </c>
      <c r="BH25" s="364">
        <f t="shared" si="6"/>
        <v>41.48384648344873</v>
      </c>
      <c r="BI25" s="364">
        <f t="shared" si="6"/>
        <v>41.043709718100395</v>
      </c>
      <c r="BJ25" s="364">
        <f t="shared" si="6"/>
        <v>40.44886055877128</v>
      </c>
      <c r="BK25" s="364">
        <f t="shared" si="6"/>
        <v>36.615490932064915</v>
      </c>
      <c r="BL25" s="364">
        <f t="shared" si="6"/>
        <v>36.252518739390943</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1.0702576500000001</v>
      </c>
      <c r="AZ26" s="364">
        <f t="shared" si="7"/>
        <v>3.7316961881054329</v>
      </c>
      <c r="BA26" s="364">
        <f t="shared" si="7"/>
        <v>2.1769776812711292</v>
      </c>
      <c r="BB26" s="364">
        <f t="shared" si="7"/>
        <v>1.811438273164204</v>
      </c>
      <c r="BC26" s="364">
        <f t="shared" si="7"/>
        <v>1.8208220801197887</v>
      </c>
      <c r="BD26" s="364">
        <f t="shared" si="7"/>
        <v>1.7034703544197021</v>
      </c>
      <c r="BE26" s="364">
        <f t="shared" si="7"/>
        <v>1.6986675280258958</v>
      </c>
      <c r="BF26" s="364">
        <f t="shared" si="7"/>
        <v>1.4865307285023321</v>
      </c>
      <c r="BG26" s="364">
        <f t="shared" si="7"/>
        <v>2.2093218344971941</v>
      </c>
      <c r="BH26" s="364">
        <f t="shared" si="7"/>
        <v>1.8243291166214719</v>
      </c>
      <c r="BI26" s="364">
        <f t="shared" si="7"/>
        <v>1.7498435170171156</v>
      </c>
      <c r="BJ26" s="364">
        <f t="shared" si="7"/>
        <v>1.9984307990385117</v>
      </c>
      <c r="BK26" s="364">
        <f t="shared" si="7"/>
        <v>2.1965127620713152</v>
      </c>
      <c r="BL26" s="364">
        <f t="shared" si="7"/>
        <v>1.746445477284486</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120.24712541778366</v>
      </c>
      <c r="AZ27" s="364">
        <f t="shared" si="8"/>
        <v>118.45693322259147</v>
      </c>
      <c r="BA27" s="364">
        <f t="shared" si="8"/>
        <v>121.22968823053124</v>
      </c>
      <c r="BB27" s="364">
        <f t="shared" si="8"/>
        <v>130.62515381721826</v>
      </c>
      <c r="BC27" s="364">
        <f t="shared" si="8"/>
        <v>136.17969137667936</v>
      </c>
      <c r="BD27" s="364">
        <f t="shared" si="8"/>
        <v>134.7914811622887</v>
      </c>
      <c r="BE27" s="364">
        <f t="shared" si="8"/>
        <v>127.61566232893593</v>
      </c>
      <c r="BF27" s="364">
        <f t="shared" si="8"/>
        <v>127.79789427038939</v>
      </c>
      <c r="BG27" s="364">
        <f t="shared" si="8"/>
        <v>118.98650446032927</v>
      </c>
      <c r="BH27" s="364">
        <f t="shared" si="8"/>
        <v>121.73263791941496</v>
      </c>
      <c r="BI27" s="364">
        <f t="shared" si="8"/>
        <v>118.12186541328226</v>
      </c>
      <c r="BJ27" s="364">
        <f t="shared" si="8"/>
        <v>111.43202135535256</v>
      </c>
      <c r="BK27" s="364">
        <f t="shared" si="8"/>
        <v>105.744882692557</v>
      </c>
      <c r="BL27" s="364">
        <f t="shared" si="8"/>
        <v>105.75500062011869</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134.7914811622887</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7.8398209193897106</v>
      </c>
      <c r="P31" s="501">
        <f t="shared" ref="P31:P43" si="9">O31/$O$30</f>
        <v>5.8162584547539621E-2</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6.2065670791780052</v>
      </c>
      <c r="P32" s="502">
        <f t="shared" si="9"/>
        <v>4.6045692395837015E-2</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1.6332538402117058</v>
      </c>
      <c r="P33" s="502">
        <f t="shared" si="9"/>
        <v>1.2116892151702608E-2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0</v>
      </c>
      <c r="P34" s="502">
        <f t="shared" si="9"/>
        <v>0</v>
      </c>
      <c r="Q34" s="371"/>
      <c r="R34" s="15"/>
      <c r="S34" s="366"/>
      <c r="T34" s="622" t="s">
        <v>29</v>
      </c>
      <c r="U34" s="375"/>
      <c r="V34" s="375"/>
      <c r="W34" s="375"/>
      <c r="X34" s="1012">
        <f>X35+X39+X40+X41+X47</f>
        <v>120.24712541778366</v>
      </c>
      <c r="Y34" s="1013">
        <f t="shared" ref="Y34:AK34" si="10">Y35+Y39+Y40+Y41+Y47</f>
        <v>118.45693322259147</v>
      </c>
      <c r="Z34" s="1013">
        <f t="shared" si="10"/>
        <v>121.22968823053124</v>
      </c>
      <c r="AA34" s="1013">
        <f t="shared" si="10"/>
        <v>130.62515381721826</v>
      </c>
      <c r="AB34" s="1013">
        <f t="shared" si="10"/>
        <v>136.17969137667936</v>
      </c>
      <c r="AC34" s="1013">
        <f t="shared" si="10"/>
        <v>134.7914811622887</v>
      </c>
      <c r="AD34" s="1013">
        <f t="shared" si="10"/>
        <v>127.61566232893593</v>
      </c>
      <c r="AE34" s="1013">
        <f t="shared" si="10"/>
        <v>127.79789427038939</v>
      </c>
      <c r="AF34" s="1013">
        <f t="shared" si="10"/>
        <v>118.98650446032927</v>
      </c>
      <c r="AG34" s="1013">
        <f t="shared" si="10"/>
        <v>121.73263791941496</v>
      </c>
      <c r="AH34" s="1013">
        <f t="shared" si="10"/>
        <v>118.12186541328226</v>
      </c>
      <c r="AI34" s="1013">
        <f t="shared" si="10"/>
        <v>111.43202135535256</v>
      </c>
      <c r="AJ34" s="1013">
        <f t="shared" si="10"/>
        <v>105.744882692557</v>
      </c>
      <c r="AK34" s="1014">
        <f t="shared" si="10"/>
        <v>105.75500062011869</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31.82988457299443</v>
      </c>
      <c r="P35" s="501">
        <f t="shared" si="9"/>
        <v>0.23614166339392997</v>
      </c>
      <c r="Q35" s="371"/>
      <c r="R35" s="15"/>
      <c r="S35" s="366"/>
      <c r="T35" s="377"/>
      <c r="U35" s="286" t="s">
        <v>31</v>
      </c>
      <c r="V35" s="387"/>
      <c r="W35" s="387"/>
      <c r="X35" s="1015">
        <f>SUM(X36:X38)</f>
        <v>6.9908000889917705</v>
      </c>
      <c r="Y35" s="1016">
        <f t="shared" ref="Y35:AK35" si="11">SUM(Y36:Y38)</f>
        <v>7.3282980564747007</v>
      </c>
      <c r="Z35" s="1016">
        <f t="shared" si="11"/>
        <v>6.8907361045891466</v>
      </c>
      <c r="AA35" s="1016">
        <f t="shared" si="11"/>
        <v>7.0070497457024565</v>
      </c>
      <c r="AB35" s="1016">
        <f t="shared" si="11"/>
        <v>7.7748216413246514</v>
      </c>
      <c r="AC35" s="1016">
        <f t="shared" si="11"/>
        <v>7.8398209193897106</v>
      </c>
      <c r="AD35" s="1016">
        <f t="shared" si="11"/>
        <v>8.3629739669890384</v>
      </c>
      <c r="AE35" s="1016">
        <f t="shared" si="11"/>
        <v>6.8315656306257893</v>
      </c>
      <c r="AF35" s="1016">
        <f t="shared" si="11"/>
        <v>6.5974230986933486</v>
      </c>
      <c r="AG35" s="1016">
        <f t="shared" si="11"/>
        <v>7.0508656302152932</v>
      </c>
      <c r="AH35" s="1016">
        <f t="shared" si="11"/>
        <v>6.2429591992336171</v>
      </c>
      <c r="AI35" s="1016">
        <f t="shared" si="11"/>
        <v>6.4342523789022845</v>
      </c>
      <c r="AJ35" s="1016">
        <f t="shared" si="11"/>
        <v>6.7505615941827202</v>
      </c>
      <c r="AK35" s="1017">
        <f t="shared" si="11"/>
        <v>7.0329874013640037</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49.745658980036652</v>
      </c>
      <c r="P36" s="501">
        <f t="shared" si="9"/>
        <v>0.36905640142156287</v>
      </c>
      <c r="Q36" s="371"/>
      <c r="R36" s="15"/>
      <c r="S36" s="401" t="s">
        <v>98</v>
      </c>
      <c r="T36" s="378"/>
      <c r="U36" s="389"/>
      <c r="V36" s="379" t="s">
        <v>98</v>
      </c>
      <c r="W36" s="402"/>
      <c r="X36" s="1018">
        <f>VLOOKUP(年度マスタ!$K$4&amp;"_"&amp;X$33,データシート1!$A:$BS,MATCH("aa_"&amp;$S36,データシート1!$A$1:$BS$1,0),0)</f>
        <v>5.6965091807928792</v>
      </c>
      <c r="Y36" s="1019">
        <f>VLOOKUP(年度マスタ!$K$4&amp;"_"&amp;Y$33,データシート1!$A:$BS,MATCH("aa_"&amp;$S36,データシート1!$A$1:$BS$1,0),0)</f>
        <v>6.0533320907823089</v>
      </c>
      <c r="Z36" s="1019">
        <f>VLOOKUP(年度マスタ!$K$4&amp;"_"&amp;Z$33,データシート1!$A:$BS,MATCH("aa_"&amp;$S36,データシート1!$A$1:$BS$1,0),0)</f>
        <v>5.5547188660204636</v>
      </c>
      <c r="AA36" s="1019">
        <f>VLOOKUP(年度マスタ!$K$4&amp;"_"&amp;AA$33,データシート1!$A:$BS,MATCH("aa_"&amp;$S36,データシート1!$A$1:$BS$1,0),0)</f>
        <v>5.0641067471887844</v>
      </c>
      <c r="AB36" s="1019">
        <f>VLOOKUP(年度マスタ!$K$4&amp;"_"&amp;AB$33,データシート1!$A:$BS,MATCH("aa_"&amp;$S36,データシート1!$A$1:$BS$1,0),0)</f>
        <v>5.8801911133563394</v>
      </c>
      <c r="AC36" s="1019">
        <f>VLOOKUP(年度マスタ!$K$4&amp;"_"&amp;AC$33,データシート1!$A:$BS,MATCH("aa_"&amp;$S36,データシート1!$A$1:$BS$1,0),0)</f>
        <v>6.2065670791780052</v>
      </c>
      <c r="AD36" s="1019">
        <f>VLOOKUP(年度マスタ!$K$4&amp;"_"&amp;AD$33,データシート1!$A:$BS,MATCH("aa_"&amp;$S36,データシート1!$A$1:$BS$1,0),0)</f>
        <v>5.5952274557182742</v>
      </c>
      <c r="AE36" s="1019">
        <f>VLOOKUP(年度マスタ!$K$4&amp;"_"&amp;AE$33,データシート1!$A:$BS,MATCH("aa_"&amp;$S36,データシート1!$A$1:$BS$1,0),0)</f>
        <v>4.0026991554469005</v>
      </c>
      <c r="AF36" s="1019">
        <f>VLOOKUP(年度マスタ!$K$4&amp;"_"&amp;AF$33,データシート1!$A:$BS,MATCH("aa_"&amp;$S36,データシート1!$A$1:$BS$1,0),0)</f>
        <v>3.5323580969131494</v>
      </c>
      <c r="AG36" s="1019">
        <f>VLOOKUP(年度マスタ!$K$4&amp;"_"&amp;AG$33,データシート1!$A:$BS,MATCH("aa_"&amp;$S36,データシート1!$A$1:$BS$1,0),0)</f>
        <v>4.1289909645324903</v>
      </c>
      <c r="AH36" s="1019">
        <f>VLOOKUP(年度マスタ!$K$4&amp;"_"&amp;AH$33,データシート1!$A:$BS,MATCH("aa_"&amp;$S36,データシート1!$A$1:$BS$1,0),0)</f>
        <v>3.5005381034193257</v>
      </c>
      <c r="AI36" s="1019">
        <f>VLOOKUP(年度マスタ!$K$4&amp;"_"&amp;AI$33,データシート1!$A:$BS,MATCH("aa_"&amp;$S36,データシート1!$A$1:$BS$1,0),0)</f>
        <v>3.8459936150767824</v>
      </c>
      <c r="AJ36" s="1019">
        <f>VLOOKUP(年度マスタ!$K$4&amp;"_"&amp;AJ$33,データシート1!$A:$BS,MATCH("aa_"&amp;$S36,データシート1!$A$1:$BS$1,0),0)</f>
        <v>3.6256376277028068</v>
      </c>
      <c r="AK36" s="1020">
        <f>VLOOKUP(年度マスタ!$K$4&amp;"_"&amp;AK$33,データシート1!$A:$BS,MATCH("aa_"&amp;$S36,データシート1!$A$1:$BS$1,0),0)</f>
        <v>3.8729452351510778</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43.672646335448235</v>
      </c>
      <c r="P37" s="501">
        <f t="shared" si="9"/>
        <v>0.32400153154238615</v>
      </c>
      <c r="Q37" s="371"/>
      <c r="R37" s="15"/>
      <c r="S37" s="401" t="s">
        <v>100</v>
      </c>
      <c r="T37" s="378"/>
      <c r="U37" s="389"/>
      <c r="V37" s="379" t="s">
        <v>107</v>
      </c>
      <c r="W37" s="402"/>
      <c r="X37" s="1018">
        <f>VLOOKUP(年度マスタ!$K$4&amp;"_"&amp;X$33,データシート1!$A:$BS,MATCH("aa_"&amp;$S37,データシート1!$A$1:$BS$1,0),0)</f>
        <v>1.2942909081988916</v>
      </c>
      <c r="Y37" s="1019">
        <f>VLOOKUP(年度マスタ!$K$4&amp;"_"&amp;Y$33,データシート1!$A:$BS,MATCH("aa_"&amp;$S37,データシート1!$A$1:$BS$1,0),0)</f>
        <v>1.2749659656923917</v>
      </c>
      <c r="Z37" s="1019">
        <f>VLOOKUP(年度マスタ!$K$4&amp;"_"&amp;Z$33,データシート1!$A:$BS,MATCH("aa_"&amp;$S37,データシート1!$A$1:$BS$1,0),0)</f>
        <v>1.3360172385686835</v>
      </c>
      <c r="AA37" s="1019">
        <f>VLOOKUP(年度マスタ!$K$4&amp;"_"&amp;AA$33,データシート1!$A:$BS,MATCH("aa_"&amp;$S37,データシート1!$A$1:$BS$1,0),0)</f>
        <v>1.9429429985136724</v>
      </c>
      <c r="AB37" s="1019">
        <f>VLOOKUP(年度マスタ!$K$4&amp;"_"&amp;AB$33,データシート1!$A:$BS,MATCH("aa_"&amp;$S37,データシート1!$A$1:$BS$1,0),0)</f>
        <v>1.8946305279683124</v>
      </c>
      <c r="AC37" s="1019">
        <f>VLOOKUP(年度マスタ!$K$4&amp;"_"&amp;AC$33,データシート1!$A:$BS,MATCH("aa_"&amp;$S37,データシート1!$A$1:$BS$1,0),0)</f>
        <v>1.6332538402117058</v>
      </c>
      <c r="AD37" s="1019">
        <f>VLOOKUP(年度マスタ!$K$4&amp;"_"&amp;AD$33,データシート1!$A:$BS,MATCH("aa_"&amp;$S37,データシート1!$A$1:$BS$1,0),0)</f>
        <v>1.5106000992353714</v>
      </c>
      <c r="AE37" s="1019">
        <f>VLOOKUP(年度マスタ!$K$4&amp;"_"&amp;AE$33,データシート1!$A:$BS,MATCH("aa_"&amp;$S37,データシート1!$A$1:$BS$1,0),0)</f>
        <v>1.4428165024800896</v>
      </c>
      <c r="AF37" s="1019">
        <f>VLOOKUP(年度マスタ!$K$4&amp;"_"&amp;AF$33,データシート1!$A:$BS,MATCH("aa_"&amp;$S37,データシート1!$A$1:$BS$1,0),0)</f>
        <v>1.441071087582495</v>
      </c>
      <c r="AG37" s="1019">
        <f>VLOOKUP(年度マスタ!$K$4&amp;"_"&amp;AG$33,データシート1!$A:$BS,MATCH("aa_"&amp;$S37,データシート1!$A$1:$BS$1,0),0)</f>
        <v>1.5011016895492952</v>
      </c>
      <c r="AH37" s="1019">
        <f>VLOOKUP(年度マスタ!$K$4&amp;"_"&amp;AH$33,データシート1!$A:$BS,MATCH("aa_"&amp;$S37,データシート1!$A$1:$BS$1,0),0)</f>
        <v>1.4114167785398015</v>
      </c>
      <c r="AI37" s="1019">
        <f>VLOOKUP(年度マスタ!$K$4&amp;"_"&amp;AI$33,データシート1!$A:$BS,MATCH("aa_"&amp;$S37,データシート1!$A$1:$BS$1,0),0)</f>
        <v>1.2460499738731892</v>
      </c>
      <c r="AJ37" s="1019">
        <f>VLOOKUP(年度マスタ!$K$4&amp;"_"&amp;AJ$33,データシート1!$A:$BS,MATCH("aa_"&amp;$S37,データシート1!$A$1:$BS$1,0),0)</f>
        <v>1.4786697871076659</v>
      </c>
      <c r="AK37" s="1020">
        <f>VLOOKUP(年度マスタ!$K$4&amp;"_"&amp;AK$33,データシート1!$A:$BS,MATCH("aa_"&amp;$S37,データシート1!$A$1:$BS$1,0),0)</f>
        <v>1.6464116081382345</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41.102408714898203</v>
      </c>
      <c r="P38" s="502">
        <f t="shared" si="9"/>
        <v>0.3049332818400517</v>
      </c>
      <c r="Q38" s="371"/>
      <c r="R38" s="15"/>
      <c r="S38" s="401" t="s">
        <v>101</v>
      </c>
      <c r="T38" s="378"/>
      <c r="U38" s="391"/>
      <c r="V38" s="404" t="s">
        <v>110</v>
      </c>
      <c r="W38" s="404"/>
      <c r="X38" s="1018">
        <f>VLOOKUP(年度マスタ!$K$4&amp;"_"&amp;X$33,データシート1!$A:$BS,MATCH("aa_"&amp;$S38,データシート1!$A$1:$BS$1,0),0)</f>
        <v>0</v>
      </c>
      <c r="Y38" s="1019">
        <f>VLOOKUP(年度マスタ!$K$4&amp;"_"&amp;Y$33,データシート1!$A:$BS,MATCH("aa_"&amp;$S38,データシート1!$A$1:$BS$1,0),0)</f>
        <v>0</v>
      </c>
      <c r="Z38" s="1019">
        <f>VLOOKUP(年度マスタ!$K$4&amp;"_"&amp;Z$33,データシート1!$A:$BS,MATCH("aa_"&amp;$S38,データシート1!$A$1:$BS$1,0),0)</f>
        <v>0</v>
      </c>
      <c r="AA38" s="1019">
        <f>VLOOKUP(年度マスタ!$K$4&amp;"_"&amp;AA$33,データシート1!$A:$BS,MATCH("aa_"&amp;$S38,データシート1!$A$1:$BS$1,0),0)</f>
        <v>0</v>
      </c>
      <c r="AB38" s="1019">
        <f>VLOOKUP(年度マスタ!$K$4&amp;"_"&amp;AB$33,データシート1!$A:$BS,MATCH("aa_"&amp;$S38,データシート1!$A$1:$BS$1,0),0)</f>
        <v>0</v>
      </c>
      <c r="AC38" s="1019">
        <f>VLOOKUP(年度マスタ!$K$4&amp;"_"&amp;AC$33,データシート1!$A:$BS,MATCH("aa_"&amp;$S38,データシート1!$A$1:$BS$1,0),0)</f>
        <v>0</v>
      </c>
      <c r="AD38" s="1019">
        <f>VLOOKUP(年度マスタ!$K$4&amp;"_"&amp;AD$33,データシート1!$A:$BS,MATCH("aa_"&amp;$S38,データシート1!$A$1:$BS$1,0),0)</f>
        <v>1.2571464120353932</v>
      </c>
      <c r="AE38" s="1019">
        <f>VLOOKUP(年度マスタ!$K$4&amp;"_"&amp;AE$33,データシート1!$A:$BS,MATCH("aa_"&amp;$S38,データシート1!$A$1:$BS$1,0),0)</f>
        <v>1.3860499726987996</v>
      </c>
      <c r="AF38" s="1019">
        <f>VLOOKUP(年度マスタ!$K$4&amp;"_"&amp;AF$33,データシート1!$A:$BS,MATCH("aa_"&amp;$S38,データシート1!$A$1:$BS$1,0),0)</f>
        <v>1.6239939141977036</v>
      </c>
      <c r="AG38" s="1019">
        <f>VLOOKUP(年度マスタ!$K$4&amp;"_"&amp;AG$33,データシート1!$A:$BS,MATCH("aa_"&amp;$S38,データシート1!$A$1:$BS$1,0),0)</f>
        <v>1.4207729761335073</v>
      </c>
      <c r="AH38" s="1019">
        <f>VLOOKUP(年度マスタ!$K$4&amp;"_"&amp;AH$33,データシート1!$A:$BS,MATCH("aa_"&amp;$S38,データシート1!$A$1:$BS$1,0),0)</f>
        <v>1.3310043172744892</v>
      </c>
      <c r="AI38" s="1019">
        <f>VLOOKUP(年度マスタ!$K$4&amp;"_"&amp;AI$33,データシート1!$A:$BS,MATCH("aa_"&amp;$S38,データシート1!$A$1:$BS$1,0),0)</f>
        <v>1.3422087899523132</v>
      </c>
      <c r="AJ38" s="1019">
        <f>VLOOKUP(年度マスタ!$K$4&amp;"_"&amp;AJ$33,データシート1!$A:$BS,MATCH("aa_"&amp;$S38,データシート1!$A$1:$BS$1,0),0)</f>
        <v>1.6462541793722478</v>
      </c>
      <c r="AK38" s="1020">
        <f>VLOOKUP(年度マスタ!$K$4&amp;"_"&amp;AK$33,データシート1!$A:$BS,MATCH("aa_"&amp;$S38,データシート1!$A$1:$BS$1,0),0)</f>
        <v>1.5136305580746916</v>
      </c>
      <c r="AL38" s="373"/>
      <c r="AW38" s="19" t="str">
        <f>年度マスタ!H4</f>
        <v>11</v>
      </c>
      <c r="AX38" s="19" t="s">
        <v>111</v>
      </c>
      <c r="AY38" s="19">
        <f>VLOOKUP($AW38&amp;"_"&amp;$AY$34,データシート1!$A:$BS,MATCH($AY$31&amp;"_"&amp;AY$36,データシート1!$A$1:$BS$1,0),0)</f>
        <v>6891.7654063844375</v>
      </c>
      <c r="AZ38" s="19">
        <f>VLOOKUP($AW38&amp;"_"&amp;$AY$34,データシート1!$A:$BS,MATCH($AY$31&amp;"_"&amp;AZ$36,データシート1!$A$1:$BS$1,0),0)</f>
        <v>386.85369224443588</v>
      </c>
      <c r="BA38" s="19">
        <f>VLOOKUP($AW38&amp;"_"&amp;$AY$34,データシート1!$A:$BS,MATCH($AY$31&amp;"_"&amp;BA$36,データシート1!$A$1:$BS$1,0),0)</f>
        <v>324.99810411232306</v>
      </c>
      <c r="BB38" s="19">
        <f>VLOOKUP($AW38&amp;"_"&amp;$AY$34,データシート1!$A:$BS,MATCH($AY$31&amp;"_"&amp;BB$36,データシート1!$A$1:$BS$1,0),0)</f>
        <v>8239.2573980993948</v>
      </c>
      <c r="BC38" s="19">
        <f>VLOOKUP($AW38&amp;"_"&amp;$AY$34,データシート1!$A:$BS,MATCH($AY$31&amp;"_"&amp;BC$36,データシート1!$A$1:$BS$1,0),0)</f>
        <v>8103.9352385165703</v>
      </c>
      <c r="BD38" s="19">
        <f>VLOOKUP($AW38&amp;"_"&amp;$AY$34,データシート1!$A:$BS,MATCH($AY$31&amp;"_"&amp;BD$36,データシート1!$A$1:$BS$1,0),0)</f>
        <v>4555.8305172651981</v>
      </c>
      <c r="BE38" s="19">
        <f>VLOOKUP($AW38&amp;"_"&amp;$AY$34,データシート1!$A:$BS,MATCH($AY$31&amp;"_"&amp;BE$36,データシート1!$A$1:$BS$1,0),0)</f>
        <v>3274.2464815702842</v>
      </c>
      <c r="BF38" s="19">
        <f>VLOOKUP($AW38&amp;"_"&amp;$AY$34,データシート1!$A:$BS,MATCH($AY$31&amp;"_"&amp;BF$36,データシート1!$A$1:$BS$1,0),0)</f>
        <v>440.71928835770524</v>
      </c>
      <c r="BG38" s="19">
        <f>VLOOKUP($AW38&amp;"_"&amp;$AY$34,データシート1!$A:$BS,MATCH($AY$31&amp;"_"&amp;BG$36,データシート1!$A$1:$BS$1,0),0)</f>
        <v>0</v>
      </c>
      <c r="BH38" s="19">
        <f>VLOOKUP($AW38&amp;"_"&amp;$AY$34,データシート1!$A:$BS,MATCH($AY$31&amp;"_"&amp;BH$36,データシート1!$A$1:$BS$1,0),0)</f>
        <v>826.38992055120491</v>
      </c>
    </row>
    <row r="39" spans="2:64" ht="17.100000000000001" customHeight="1" thickBot="1">
      <c r="B39" s="366"/>
      <c r="C39" s="367"/>
      <c r="D39" s="369"/>
      <c r="E39" s="993"/>
      <c r="F39" s="369"/>
      <c r="G39" s="368"/>
      <c r="H39" s="368"/>
      <c r="I39" s="369"/>
      <c r="J39" s="370"/>
      <c r="K39" s="378"/>
      <c r="L39" s="389"/>
      <c r="M39" s="389"/>
      <c r="N39" s="390" t="s">
        <v>1298</v>
      </c>
      <c r="O39" s="1026">
        <f>AC43</f>
        <v>28.908725947235723</v>
      </c>
      <c r="P39" s="502">
        <f t="shared" si="9"/>
        <v>0.21446997761252931</v>
      </c>
      <c r="Q39" s="371"/>
      <c r="R39" s="15"/>
      <c r="S39" s="401" t="s">
        <v>102</v>
      </c>
      <c r="T39" s="378"/>
      <c r="U39" s="386" t="s">
        <v>112</v>
      </c>
      <c r="V39" s="387"/>
      <c r="W39" s="387"/>
      <c r="X39" s="1015">
        <f>VLOOKUP(年度マスタ!$K$4&amp;"_"&amp;X$33,データシート1!$A:$BS,MATCH("aa_"&amp;$S39,データシート1!$A$1:$BS$1,0),0)</f>
        <v>26.966674655017602</v>
      </c>
      <c r="Y39" s="1016">
        <f>VLOOKUP(年度マスタ!$K$4&amp;"_"&amp;Y$33,データシート1!$A:$BS,MATCH("aa_"&amp;$S39,データシート1!$A$1:$BS$1,0),0)</f>
        <v>24.716193419168977</v>
      </c>
      <c r="Z39" s="1016">
        <f>VLOOKUP(年度マスタ!$K$4&amp;"_"&amp;Z$33,データシート1!$A:$BS,MATCH("aa_"&amp;$S39,データシート1!$A$1:$BS$1,0),0)</f>
        <v>25.186855320022552</v>
      </c>
      <c r="AA39" s="1016">
        <f>VLOOKUP(年度マスタ!$K$4&amp;"_"&amp;AA$33,データシート1!$A:$BS,MATCH("aa_"&amp;$S39,データシート1!$A$1:$BS$1,0),0)</f>
        <v>31.959346637827764</v>
      </c>
      <c r="AB39" s="1016">
        <f>VLOOKUP(年度マスタ!$K$4&amp;"_"&amp;AB$33,データシート1!$A:$BS,MATCH("aa_"&amp;$S39,データシート1!$A$1:$BS$1,0),0)</f>
        <v>33.038462352082732</v>
      </c>
      <c r="AC39" s="1016">
        <f>VLOOKUP(年度マスタ!$K$4&amp;"_"&amp;AC$33,データシート1!$A:$BS,MATCH("aa_"&amp;$S39,データシート1!$A$1:$BS$1,0),0)</f>
        <v>31.82988457299443</v>
      </c>
      <c r="AD39" s="1016">
        <f>VLOOKUP(年度マスタ!$K$4&amp;"_"&amp;AD$33,データシート1!$A:$BS,MATCH("aa_"&amp;$S39,データシート1!$A$1:$BS$1,0),0)</f>
        <v>31.394884425564555</v>
      </c>
      <c r="AE39" s="1016">
        <f>VLOOKUP(年度マスタ!$K$4&amp;"_"&amp;AE$33,データシート1!$A:$BS,MATCH("aa_"&amp;$S39,データシート1!$A$1:$BS$1,0),0)</f>
        <v>32.899034783439454</v>
      </c>
      <c r="AF39" s="1016">
        <f>VLOOKUP(年度マスタ!$K$4&amp;"_"&amp;AF$33,データシート1!$A:$BS,MATCH("aa_"&amp;$S39,データシート1!$A$1:$BS$1,0),0)</f>
        <v>28.792073230276547</v>
      </c>
      <c r="AG39" s="1016">
        <f>VLOOKUP(年度マスタ!$K$4&amp;"_"&amp;AG$33,データシート1!$A:$BS,MATCH("aa_"&amp;$S39,データシート1!$A$1:$BS$1,0),0)</f>
        <v>27.771218047986121</v>
      </c>
      <c r="AH39" s="1016">
        <f>VLOOKUP(年度マスタ!$K$4&amp;"_"&amp;AH$33,データシート1!$A:$BS,MATCH("aa_"&amp;$S39,データシート1!$A$1:$BS$1,0),0)</f>
        <v>27.456673164659247</v>
      </c>
      <c r="AI39" s="1016">
        <f>VLOOKUP(年度マスタ!$K$4&amp;"_"&amp;AI$33,データシート1!$A:$BS,MATCH("aa_"&amp;$S39,データシート1!$A$1:$BS$1,0),0)</f>
        <v>25.997433871500082</v>
      </c>
      <c r="AJ39" s="1016">
        <f>VLOOKUP(年度マスタ!$K$4&amp;"_"&amp;AJ$33,データシート1!$A:$BS,MATCH("aa_"&amp;$S39,データシート1!$A$1:$BS$1,0),0)</f>
        <v>21.776076243228768</v>
      </c>
      <c r="AK39" s="1017">
        <f>VLOOKUP(年度マスタ!$K$4&amp;"_"&amp;AK$33,データシート1!$A:$BS,MATCH("aa_"&amp;$S39,データシート1!$A$1:$BS$1,0),0)</f>
        <v>24.551819586152799</v>
      </c>
      <c r="AL39" s="373"/>
      <c r="AW39" s="19" t="str">
        <f>年度マスタ!K4</f>
        <v>11442</v>
      </c>
      <c r="AX39" s="19" t="s">
        <v>113</v>
      </c>
      <c r="AY39" s="19">
        <f>VLOOKUP($AW39&amp;"_"&amp;$AY$34,データシート1!$A:$BS,MATCH($AY$31&amp;"_"&amp;AY$36,データシート1!$A$1:$BS$1,0),0)</f>
        <v>3.8729452351510778</v>
      </c>
      <c r="AZ39" s="19">
        <f>VLOOKUP($AW39&amp;"_"&amp;$AY$34,データシート1!$A:$BS,MATCH($AY$31&amp;"_"&amp;AZ$36,データシート1!$A$1:$BS$1,0),0)</f>
        <v>1.6464116081382345</v>
      </c>
      <c r="BA39" s="19">
        <f>VLOOKUP($AW39&amp;"_"&amp;$AY$34,データシート1!$A:$BS,MATCH($AY$31&amp;"_"&amp;BA$36,データシート1!$A$1:$BS$1,0),0)</f>
        <v>1.5136305580746916</v>
      </c>
      <c r="BB39" s="19">
        <f>VLOOKUP($AW39&amp;"_"&amp;$AY$34,データシート1!$A:$BS,MATCH($AY$31&amp;"_"&amp;BB$36,データシート1!$A$1:$BS$1,0),0)</f>
        <v>24.551819586152799</v>
      </c>
      <c r="BC39" s="19">
        <f>VLOOKUP($AW39&amp;"_"&amp;$AY$34,データシート1!$A:$BS,MATCH($AY$31&amp;"_"&amp;BC$36,データシート1!$A$1:$BS$1,0),0)</f>
        <v>36.171229415926476</v>
      </c>
      <c r="BD39" s="19">
        <f>VLOOKUP($AW39&amp;"_"&amp;$AY$34,データシート1!$A:$BS,MATCH($AY$31&amp;"_"&amp;BD$36,データシート1!$A$1:$BS$1,0),0)</f>
        <v>22.798716671362314</v>
      </c>
      <c r="BE39" s="19">
        <f>VLOOKUP($AW39&amp;"_"&amp;$AY$34,データシート1!$A:$BS,MATCH($AY$31&amp;"_"&amp;BE$36,データシート1!$A$1:$BS$1,0),0)</f>
        <v>11.44504503386359</v>
      </c>
      <c r="BF39" s="19">
        <f>VLOOKUP($AW39&amp;"_"&amp;$AY$34,データシート1!$A:$BS,MATCH($AY$31&amp;"_"&amp;BF$36,データシート1!$A$1:$BS$1,0),0)</f>
        <v>2.0087570341650394</v>
      </c>
      <c r="BG39" s="19">
        <f>VLOOKUP($AW39&amp;"_"&amp;$AY$34,データシート1!$A:$BS,MATCH($AY$31&amp;"_"&amp;BG$36,データシート1!$A$1:$BS$1,0),0)</f>
        <v>0</v>
      </c>
      <c r="BH39" s="19">
        <f>VLOOKUP($AW39&amp;"_"&amp;$AY$34,データシート1!$A:$BS,MATCH($AY$31&amp;"_"&amp;BH$36,データシート1!$A$1:$BS$1,0),0)</f>
        <v>1.746445477284486</v>
      </c>
    </row>
    <row r="40" spans="2:64" ht="17.100000000000001" customHeight="1" thickBot="1">
      <c r="B40" s="366"/>
      <c r="C40" s="367"/>
      <c r="D40" s="369"/>
      <c r="E40" s="369"/>
      <c r="F40" s="369"/>
      <c r="G40" s="368"/>
      <c r="H40" s="368"/>
      <c r="I40" s="369"/>
      <c r="J40" s="370"/>
      <c r="K40" s="378"/>
      <c r="L40" s="389"/>
      <c r="M40" s="391"/>
      <c r="N40" s="382" t="s">
        <v>47</v>
      </c>
      <c r="O40" s="1026">
        <f>AC44</f>
        <v>12.193682767662484</v>
      </c>
      <c r="P40" s="502">
        <f t="shared" si="9"/>
        <v>9.046330422752244E-2</v>
      </c>
      <c r="Q40" s="371"/>
      <c r="R40" s="15"/>
      <c r="S40" s="401" t="s">
        <v>78</v>
      </c>
      <c r="T40" s="378"/>
      <c r="U40" s="386" t="s">
        <v>78</v>
      </c>
      <c r="V40" s="387"/>
      <c r="W40" s="387"/>
      <c r="X40" s="1015">
        <f>VLOOKUP(年度マスタ!$K$4&amp;"_"&amp;X$33,データシート1!$A:$BS,MATCH("aa_"&amp;$S40,データシート1!$A$1:$BS$1,0),0)</f>
        <v>40.522583947883469</v>
      </c>
      <c r="Y40" s="1016">
        <f>VLOOKUP(年度マスタ!$K$4&amp;"_"&amp;Y$33,データシート1!$A:$BS,MATCH("aa_"&amp;$S40,データシート1!$A$1:$BS$1,0),0)</f>
        <v>37.974852186465441</v>
      </c>
      <c r="Z40" s="1016">
        <f>VLOOKUP(年度マスタ!$K$4&amp;"_"&amp;Z$33,データシート1!$A:$BS,MATCH("aa_"&amp;$S40,データシート1!$A$1:$BS$1,0),0)</f>
        <v>41.926080544583442</v>
      </c>
      <c r="AA40" s="1016">
        <f>VLOOKUP(年度マスタ!$K$4&amp;"_"&amp;AA$33,データシート1!$A:$BS,MATCH("aa_"&amp;$S40,データシート1!$A$1:$BS$1,0),0)</f>
        <v>45.56949810453748</v>
      </c>
      <c r="AB40" s="1016">
        <f>VLOOKUP(年度マスタ!$K$4&amp;"_"&amp;AB$33,データシート1!$A:$BS,MATCH("aa_"&amp;$S40,データシート1!$A$1:$BS$1,0),0)</f>
        <v>49.123511285102182</v>
      </c>
      <c r="AC40" s="1016">
        <f>VLOOKUP(年度マスタ!$K$4&amp;"_"&amp;AC$33,データシート1!$A:$BS,MATCH("aa_"&amp;$S40,データシート1!$A$1:$BS$1,0),0)</f>
        <v>49.745658980036652</v>
      </c>
      <c r="AD40" s="1016">
        <f>VLOOKUP(年度マスタ!$K$4&amp;"_"&amp;AD$33,データシート1!$A:$BS,MATCH("aa_"&amp;$S40,データシート1!$A$1:$BS$1,0),0)</f>
        <v>43.913930621414536</v>
      </c>
      <c r="AE40" s="1016">
        <f>VLOOKUP(年度マスタ!$K$4&amp;"_"&amp;AE$33,データシート1!$A:$BS,MATCH("aa_"&amp;$S40,データシート1!$A$1:$BS$1,0),0)</f>
        <v>44.334298333820691</v>
      </c>
      <c r="AF40" s="1016">
        <f>VLOOKUP(年度マスタ!$K$4&amp;"_"&amp;AF$33,データシート1!$A:$BS,MATCH("aa_"&amp;$S40,データシート1!$A$1:$BS$1,0),0)</f>
        <v>39.56794997942265</v>
      </c>
      <c r="AG40" s="1016">
        <f>VLOOKUP(年度マスタ!$K$4&amp;"_"&amp;AG$33,データシート1!$A:$BS,MATCH("aa_"&amp;$S40,データシート1!$A$1:$BS$1,0),0)</f>
        <v>43.602378641143339</v>
      </c>
      <c r="AH40" s="1016">
        <f>VLOOKUP(年度マスタ!$K$4&amp;"_"&amp;AH$33,データシート1!$A:$BS,MATCH("aa_"&amp;$S40,データシート1!$A$1:$BS$1,0),0)</f>
        <v>41.628679814271898</v>
      </c>
      <c r="AI40" s="1016">
        <f>VLOOKUP(年度マスタ!$K$4&amp;"_"&amp;AI$33,データシート1!$A:$BS,MATCH("aa_"&amp;$S40,データシート1!$A$1:$BS$1,0),0)</f>
        <v>36.553043747140386</v>
      </c>
      <c r="AJ40" s="1016">
        <f>VLOOKUP(年度マスタ!$K$4&amp;"_"&amp;AJ$33,データシート1!$A:$BS,MATCH("aa_"&amp;$S40,データシート1!$A$1:$BS$1,0),0)</f>
        <v>38.406241161009277</v>
      </c>
      <c r="AK40" s="1017">
        <f>VLOOKUP(年度マスタ!$K$4&amp;"_"&amp;AK$33,データシート1!$A:$BS,MATCH("aa_"&amp;$S40,データシート1!$A$1:$BS$1,0),0)</f>
        <v>36.171229415926476</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2.5702376205500288</v>
      </c>
      <c r="P41" s="502">
        <f t="shared" si="9"/>
        <v>1.9068249702334433E-2</v>
      </c>
      <c r="Q41" s="371"/>
      <c r="R41" s="15"/>
      <c r="S41" s="401" t="s">
        <v>1276</v>
      </c>
      <c r="T41" s="378"/>
      <c r="U41" s="286" t="s">
        <v>44</v>
      </c>
      <c r="V41" s="387"/>
      <c r="W41" s="387"/>
      <c r="X41" s="1015">
        <f>X42+X45+X46</f>
        <v>44.696809075890812</v>
      </c>
      <c r="Y41" s="1016">
        <f t="shared" ref="Y41:AH41" si="12">Y42+Y45+Y46</f>
        <v>44.70589337237692</v>
      </c>
      <c r="Z41" s="1016">
        <f t="shared" si="12"/>
        <v>45.049038580064973</v>
      </c>
      <c r="AA41" s="1016">
        <f t="shared" si="12"/>
        <v>44.277821055986358</v>
      </c>
      <c r="AB41" s="1016">
        <f t="shared" si="12"/>
        <v>44.422074018050004</v>
      </c>
      <c r="AC41" s="1016">
        <f t="shared" si="12"/>
        <v>43.672646335448235</v>
      </c>
      <c r="AD41" s="1016">
        <f t="shared" si="12"/>
        <v>42.245205786941902</v>
      </c>
      <c r="AE41" s="1016">
        <f t="shared" si="12"/>
        <v>42.246464794001135</v>
      </c>
      <c r="AF41" s="1016">
        <f t="shared" si="12"/>
        <v>41.819736317439535</v>
      </c>
      <c r="AG41" s="1016">
        <f t="shared" si="12"/>
        <v>41.48384648344873</v>
      </c>
      <c r="AH41" s="1016">
        <f t="shared" si="12"/>
        <v>41.043709718100395</v>
      </c>
      <c r="AI41" s="1016">
        <f>AI42+AI45+AI46</f>
        <v>40.44886055877128</v>
      </c>
      <c r="AJ41" s="1016">
        <f>AJ42+AJ45+AJ46</f>
        <v>36.615490932064915</v>
      </c>
      <c r="AK41" s="1017">
        <f>AK42+AK45+AK46</f>
        <v>36.252518739390943</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42.667882719262508</v>
      </c>
      <c r="Y42" s="1019">
        <f t="shared" ref="Y42:AK42" si="13">SUM(Y43:Y44)</f>
        <v>42.778379401958922</v>
      </c>
      <c r="Z42" s="1019">
        <f t="shared" si="13"/>
        <v>43.047908250728653</v>
      </c>
      <c r="AA42" s="1019">
        <f t="shared" si="13"/>
        <v>41.977586399957239</v>
      </c>
      <c r="AB42" s="1019">
        <f t="shared" si="13"/>
        <v>41.901422372580718</v>
      </c>
      <c r="AC42" s="1019">
        <f t="shared" si="13"/>
        <v>41.102408714898203</v>
      </c>
      <c r="AD42" s="1019">
        <f t="shared" si="13"/>
        <v>39.766858364970034</v>
      </c>
      <c r="AE42" s="1019">
        <f t="shared" si="13"/>
        <v>39.805972174991219</v>
      </c>
      <c r="AF42" s="1019">
        <f t="shared" si="13"/>
        <v>39.433786416622418</v>
      </c>
      <c r="AG42" s="1019">
        <f t="shared" si="13"/>
        <v>39.160121467528398</v>
      </c>
      <c r="AH42" s="1019">
        <f t="shared" si="13"/>
        <v>38.882656704812604</v>
      </c>
      <c r="AI42" s="1019">
        <f t="shared" si="13"/>
        <v>38.350699992674443</v>
      </c>
      <c r="AJ42" s="1019">
        <f t="shared" si="13"/>
        <v>34.621120634395368</v>
      </c>
      <c r="AK42" s="1020">
        <f t="shared" si="13"/>
        <v>34.243761705225907</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1.7034703544197021</v>
      </c>
      <c r="P43" s="679">
        <f t="shared" si="9"/>
        <v>1.2637819094581554E-2</v>
      </c>
      <c r="Q43" s="371"/>
      <c r="R43" s="15"/>
      <c r="S43" s="401" t="s">
        <v>46</v>
      </c>
      <c r="T43" s="405"/>
      <c r="U43" s="389"/>
      <c r="V43" s="406"/>
      <c r="W43" s="390" t="s">
        <v>46</v>
      </c>
      <c r="X43" s="1018">
        <f>VLOOKUP(年度マスタ!$K$4&amp;"_"&amp;X$33,データシート1!$A:$BS,MATCH("aa_"&amp;$S43,データシート1!$A$1:$BS$1,0),0)</f>
        <v>29.834567320119938</v>
      </c>
      <c r="Y43" s="1019">
        <f>VLOOKUP(年度マスタ!$K$4&amp;"_"&amp;Y$33,データシート1!$A:$BS,MATCH("aa_"&amp;$S43,データシート1!$A$1:$BS$1,0),0)</f>
        <v>30.431764059187174</v>
      </c>
      <c r="Z43" s="1019">
        <f>VLOOKUP(年度マスタ!$K$4&amp;"_"&amp;Z$33,データシート1!$A:$BS,MATCH("aa_"&amp;$S43,データシート1!$A$1:$BS$1,0),0)</f>
        <v>30.369767588922993</v>
      </c>
      <c r="AA43" s="1019">
        <f>VLOOKUP(年度マスタ!$K$4&amp;"_"&amp;AA$33,データシート1!$A:$BS,MATCH("aa_"&amp;$S43,データシート1!$A$1:$BS$1,0),0)</f>
        <v>29.789535618153458</v>
      </c>
      <c r="AB43" s="1019">
        <f>VLOOKUP(年度マスタ!$K$4&amp;"_"&amp;AB$33,データシート1!$A:$BS,MATCH("aa_"&amp;$S43,データシート1!$A$1:$BS$1,0),0)</f>
        <v>29.813230974214608</v>
      </c>
      <c r="AC43" s="1019">
        <f>VLOOKUP(年度マスタ!$K$4&amp;"_"&amp;AC$33,データシート1!$A:$BS,MATCH("aa_"&amp;$S43,データシート1!$A$1:$BS$1,0),0)</f>
        <v>28.908725947235723</v>
      </c>
      <c r="AD43" s="1019">
        <f>VLOOKUP(年度マスタ!$K$4&amp;"_"&amp;AD$33,データシート1!$A:$BS,MATCH("aa_"&amp;$S43,データシート1!$A$1:$BS$1,0),0)</f>
        <v>27.5750327033772</v>
      </c>
      <c r="AE43" s="1019">
        <f>VLOOKUP(年度マスタ!$K$4&amp;"_"&amp;AE$33,データシート1!$A:$BS,MATCH("aa_"&amp;$S43,データシート1!$A$1:$BS$1,0),0)</f>
        <v>27.544250229815528</v>
      </c>
      <c r="AF43" s="1019">
        <f>VLOOKUP(年度マスタ!$K$4&amp;"_"&amp;AF$33,データシート1!$A:$BS,MATCH("aa_"&amp;$S43,データシート1!$A$1:$BS$1,0),0)</f>
        <v>27.47161301496493</v>
      </c>
      <c r="AG43" s="1019">
        <f>VLOOKUP(年度マスタ!$K$4&amp;"_"&amp;AG$33,データシート1!$A:$BS,MATCH("aa_"&amp;$S43,データシート1!$A$1:$BS$1,0),0)</f>
        <v>27.346143317816583</v>
      </c>
      <c r="AH43" s="1019">
        <f>VLOOKUP(年度マスタ!$K$4&amp;"_"&amp;AH$33,データシート1!$A:$BS,MATCH("aa_"&amp;$S43,データシート1!$A$1:$BS$1,0),0)</f>
        <v>27.167158157058608</v>
      </c>
      <c r="AI43" s="1019">
        <f>VLOOKUP(年度マスタ!$K$4&amp;"_"&amp;AI$33,データシート1!$A:$BS,MATCH("aa_"&amp;$S43,データシート1!$A$1:$BS$1,0),0)</f>
        <v>26.498696887660749</v>
      </c>
      <c r="AJ43" s="1019">
        <f>VLOOKUP(年度マスタ!$K$4&amp;"_"&amp;AJ$33,データシート1!$A:$BS,MATCH("aa_"&amp;$S43,データシート1!$A$1:$BS$1,0),0)</f>
        <v>23.490897119951626</v>
      </c>
      <c r="AK43" s="1020">
        <f>VLOOKUP(年度マスタ!$K$4&amp;"_"&amp;AK$33,データシート1!$A:$BS,MATCH("aa_"&amp;$S43,データシート1!$A$1:$BS$1,0),0)</f>
        <v>22.798716671362314</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12.833315399142574</v>
      </c>
      <c r="Y44" s="1019">
        <f>VLOOKUP(年度マスタ!$K$4&amp;"_"&amp;Y$33,データシート1!$A:$BS,MATCH("aa_"&amp;$S44,データシート1!$A$1:$BS$1,0),0)</f>
        <v>12.346615342771747</v>
      </c>
      <c r="Z44" s="1019">
        <f>VLOOKUP(年度マスタ!$K$4&amp;"_"&amp;Z$33,データシート1!$A:$BS,MATCH("aa_"&amp;$S44,データシート1!$A$1:$BS$1,0),0)</f>
        <v>12.678140661805658</v>
      </c>
      <c r="AA44" s="1019">
        <f>VLOOKUP(年度マスタ!$K$4&amp;"_"&amp;AA$33,データシート1!$A:$BS,MATCH("aa_"&amp;$S44,データシート1!$A$1:$BS$1,0),0)</f>
        <v>12.18805078180378</v>
      </c>
      <c r="AB44" s="1019">
        <f>VLOOKUP(年度マスタ!$K$4&amp;"_"&amp;AB$33,データシート1!$A:$BS,MATCH("aa_"&amp;$S44,データシート1!$A$1:$BS$1,0),0)</f>
        <v>12.08819139836611</v>
      </c>
      <c r="AC44" s="1019">
        <f>VLOOKUP(年度マスタ!$K$4&amp;"_"&amp;AC$33,データシート1!$A:$BS,MATCH("aa_"&amp;$S44,データシート1!$A$1:$BS$1,0),0)</f>
        <v>12.193682767662484</v>
      </c>
      <c r="AD44" s="1019">
        <f>VLOOKUP(年度マスタ!$K$4&amp;"_"&amp;AD$33,データシート1!$A:$BS,MATCH("aa_"&amp;$S44,データシート1!$A$1:$BS$1,0),0)</f>
        <v>12.191825661592834</v>
      </c>
      <c r="AE44" s="1019">
        <f>VLOOKUP(年度マスタ!$K$4&amp;"_"&amp;AE$33,データシート1!$A:$BS,MATCH("aa_"&amp;$S44,データシート1!$A$1:$BS$1,0),0)</f>
        <v>12.261721945175688</v>
      </c>
      <c r="AF44" s="1019">
        <f>VLOOKUP(年度マスタ!$K$4&amp;"_"&amp;AF$33,データシート1!$A:$BS,MATCH("aa_"&amp;$S44,データシート1!$A$1:$BS$1,0),0)</f>
        <v>11.962173401657488</v>
      </c>
      <c r="AG44" s="1019">
        <f>VLOOKUP(年度マスタ!$K$4&amp;"_"&amp;AG$33,データシート1!$A:$BS,MATCH("aa_"&amp;$S44,データシート1!$A$1:$BS$1,0),0)</f>
        <v>11.813978149711813</v>
      </c>
      <c r="AH44" s="1019">
        <f>VLOOKUP(年度マスタ!$K$4&amp;"_"&amp;AH$33,データシート1!$A:$BS,MATCH("aa_"&amp;$S44,データシート1!$A$1:$BS$1,0),0)</f>
        <v>11.715498547753992</v>
      </c>
      <c r="AI44" s="1019">
        <f>VLOOKUP(年度マスタ!$K$4&amp;"_"&amp;AI$33,データシート1!$A:$BS,MATCH("aa_"&amp;$S44,データシート1!$A$1:$BS$1,0),0)</f>
        <v>11.852003105013692</v>
      </c>
      <c r="AJ44" s="1019">
        <f>VLOOKUP(年度マスタ!$K$4&amp;"_"&amp;AJ$33,データシート1!$A:$BS,MATCH("aa_"&amp;$S44,データシート1!$A$1:$BS$1,0),0)</f>
        <v>11.130223514443744</v>
      </c>
      <c r="AK44" s="1020">
        <f>VLOOKUP(年度マスタ!$K$4&amp;"_"&amp;AK$33,データシート1!$A:$BS,MATCH("aa_"&amp;$S44,データシート1!$A$1:$BS$1,0),0)</f>
        <v>11.44504503386359</v>
      </c>
      <c r="AL44" s="373"/>
      <c r="AW44" s="19" t="str">
        <f>AW47</f>
        <v>埼玉県</v>
      </c>
      <c r="AX44" s="407">
        <f t="shared" si="14"/>
        <v>0.23010586225415511</v>
      </c>
      <c r="AY44" s="407">
        <f t="shared" si="14"/>
        <v>0.24934204042256264</v>
      </c>
      <c r="AZ44" s="407">
        <f t="shared" si="14"/>
        <v>0.24524682871178971</v>
      </c>
      <c r="BA44" s="407">
        <f t="shared" si="14"/>
        <v>0.25029649184692537</v>
      </c>
      <c r="BB44" s="407">
        <f t="shared" si="14"/>
        <v>2.5008776764567236E-2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2.0289263566283045</v>
      </c>
      <c r="Y45" s="1019">
        <f>VLOOKUP(年度マスタ!$K$4&amp;"_"&amp;Y$33,データシート1!$A:$BS,MATCH("aa_"&amp;$S45,データシート1!$A$1:$BS$1,0),0)</f>
        <v>1.9275139704180004</v>
      </c>
      <c r="Z45" s="1019">
        <f>VLOOKUP(年度マスタ!$K$4&amp;"_"&amp;Z$33,データシート1!$A:$BS,MATCH("aa_"&amp;$S45,データシート1!$A$1:$BS$1,0),0)</f>
        <v>2.0011303293363234</v>
      </c>
      <c r="AA45" s="1019">
        <f>VLOOKUP(年度マスタ!$K$4&amp;"_"&amp;AA$33,データシート1!$A:$BS,MATCH("aa_"&amp;$S45,データシート1!$A$1:$BS$1,0),0)</f>
        <v>2.3002346560291156</v>
      </c>
      <c r="AB45" s="1019">
        <f>VLOOKUP(年度マスタ!$K$4&amp;"_"&amp;AB$33,データシート1!$A:$BS,MATCH("aa_"&amp;$S45,データシート1!$A$1:$BS$1,0),0)</f>
        <v>2.5206516454692842</v>
      </c>
      <c r="AC45" s="1019">
        <f>VLOOKUP(年度マスタ!$K$4&amp;"_"&amp;AC$33,データシート1!$A:$BS,MATCH("aa_"&amp;$S45,データシート1!$A$1:$BS$1,0),0)</f>
        <v>2.5702376205500288</v>
      </c>
      <c r="AD45" s="1019">
        <f>VLOOKUP(年度マスタ!$K$4&amp;"_"&amp;AD$33,データシート1!$A:$BS,MATCH("aa_"&amp;$S45,データシート1!$A$1:$BS$1,0),0)</f>
        <v>2.4783474219718666</v>
      </c>
      <c r="AE45" s="1019">
        <f>VLOOKUP(年度マスタ!$K$4&amp;"_"&amp;AE$33,データシート1!$A:$BS,MATCH("aa_"&amp;$S45,データシート1!$A$1:$BS$1,0),0)</f>
        <v>2.4404926190099192</v>
      </c>
      <c r="AF45" s="1019">
        <f>VLOOKUP(年度マスタ!$K$4&amp;"_"&amp;AF$33,データシート1!$A:$BS,MATCH("aa_"&amp;$S45,データシート1!$A$1:$BS$1,0),0)</f>
        <v>2.3859499008171197</v>
      </c>
      <c r="AG45" s="1019">
        <f>VLOOKUP(年度マスタ!$K$4&amp;"_"&amp;AG$33,データシート1!$A:$BS,MATCH("aa_"&amp;$S45,データシート1!$A$1:$BS$1,0),0)</f>
        <v>2.3237250159203295</v>
      </c>
      <c r="AH45" s="1019">
        <f>VLOOKUP(年度マスタ!$K$4&amp;"_"&amp;AH$33,データシート1!$A:$BS,MATCH("aa_"&amp;$S45,データシート1!$A$1:$BS$1,0),0)</f>
        <v>2.1610530132877916</v>
      </c>
      <c r="AI45" s="1019">
        <f>VLOOKUP(年度マスタ!$K$4&amp;"_"&amp;AI$33,データシート1!$A:$BS,MATCH("aa_"&amp;$S45,データシート1!$A$1:$BS$1,0),0)</f>
        <v>2.098160566096837</v>
      </c>
      <c r="AJ45" s="1019">
        <f>VLOOKUP(年度マスタ!$K$4&amp;"_"&amp;AJ$33,データシート1!$A:$BS,MATCH("aa_"&amp;$S45,データシート1!$A$1:$BS$1,0),0)</f>
        <v>1.9943702976695468</v>
      </c>
      <c r="AK45" s="1020">
        <f>VLOOKUP(年度マスタ!$K$4&amp;"_"&amp;AK$33,データシート1!$A:$BS,MATCH("aa_"&amp;$S45,データシート1!$A$1:$BS$1,0),0)</f>
        <v>2.0087570341650394</v>
      </c>
      <c r="AL45" s="373"/>
      <c r="AW45" s="19" t="str">
        <f>AW48</f>
        <v>宮代町</v>
      </c>
      <c r="AX45" s="407">
        <f t="shared" ref="AX45:BB45" si="15">AX48/$BC48</f>
        <v>6.6502646306316193E-2</v>
      </c>
      <c r="AY45" s="407">
        <f t="shared" si="15"/>
        <v>0.23215752864817338</v>
      </c>
      <c r="AZ45" s="407">
        <f t="shared" si="15"/>
        <v>0.34202854904097374</v>
      </c>
      <c r="BA45" s="407">
        <f t="shared" si="15"/>
        <v>0.34279720605943914</v>
      </c>
      <c r="BB45" s="407">
        <f t="shared" si="15"/>
        <v>1.6514069945097656E-2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1.0702576500000001</v>
      </c>
      <c r="Y47" s="1022">
        <f>VLOOKUP(年度マスタ!$K$4&amp;"_"&amp;Y$33,データシート1!$A:$BS,MATCH("aa_"&amp;$S47,データシート1!$A$1:$BS$1,0),0)</f>
        <v>3.7316961881054329</v>
      </c>
      <c r="Z47" s="1022">
        <f>VLOOKUP(年度マスタ!$K$4&amp;"_"&amp;Z$33,データシート1!$A:$BS,MATCH("aa_"&amp;$S47,データシート1!$A$1:$BS$1,0),0)</f>
        <v>2.1769776812711292</v>
      </c>
      <c r="AA47" s="1022">
        <f>VLOOKUP(年度マスタ!$K$4&amp;"_"&amp;AA$33,データシート1!$A:$BS,MATCH("aa_"&amp;$S47,データシート1!$A$1:$BS$1,0),0)</f>
        <v>1.811438273164204</v>
      </c>
      <c r="AB47" s="1022">
        <f>VLOOKUP(年度マスタ!$K$4&amp;"_"&amp;AB$33,データシート1!$A:$BS,MATCH("aa_"&amp;$S47,データシート1!$A$1:$BS$1,0),0)</f>
        <v>1.8208220801197887</v>
      </c>
      <c r="AC47" s="1022">
        <f>VLOOKUP(年度マスタ!$K$4&amp;"_"&amp;AC$33,データシート1!$A:$BS,MATCH("aa_"&amp;$S47,データシート1!$A$1:$BS$1,0),0)</f>
        <v>1.7034703544197021</v>
      </c>
      <c r="AD47" s="1022">
        <f>VLOOKUP(年度マスタ!$K$4&amp;"_"&amp;AD$33,データシート1!$A:$BS,MATCH("aa_"&amp;$S47,データシート1!$A$1:$BS$1,0),0)</f>
        <v>1.6986675280258958</v>
      </c>
      <c r="AE47" s="1022">
        <f>VLOOKUP(年度マスタ!$K$4&amp;"_"&amp;AE$33,データシート1!$A:$BS,MATCH("aa_"&amp;$S47,データシート1!$A$1:$BS$1,0),0)</f>
        <v>1.4865307285023321</v>
      </c>
      <c r="AF47" s="1022">
        <f>VLOOKUP(年度マスタ!$K$4&amp;"_"&amp;AF$33,データシート1!$A:$BS,MATCH("aa_"&amp;$S47,データシート1!$A$1:$BS$1,0),0)</f>
        <v>2.2093218344971941</v>
      </c>
      <c r="AG47" s="1022">
        <f>VLOOKUP(年度マスタ!$K$4&amp;"_"&amp;AG$33,データシート1!$A:$BS,MATCH("aa_"&amp;$S47,データシート1!$A$1:$BS$1,0),0)</f>
        <v>1.8243291166214719</v>
      </c>
      <c r="AH47" s="1022">
        <f>VLOOKUP(年度マスタ!$K$4&amp;"_"&amp;AH$33,データシート1!$A:$BS,MATCH("aa_"&amp;$S47,データシート1!$A$1:$BS$1,0),0)</f>
        <v>1.7498435170171156</v>
      </c>
      <c r="AI47" s="1022">
        <f>VLOOKUP(年度マスタ!$K$4&amp;"_"&amp;AI$33,データシート1!$A:$BS,MATCH("aa_"&amp;$S47,データシート1!$A$1:$BS$1,0),0)</f>
        <v>1.9984307990385117</v>
      </c>
      <c r="AJ47" s="1022">
        <f>VLOOKUP(年度マスタ!$K$4&amp;"_"&amp;AJ$33,データシート1!$A:$BS,MATCH("aa_"&amp;$S47,データシート1!$A$1:$BS$1,0),0)</f>
        <v>2.1965127620713152</v>
      </c>
      <c r="AK47" s="1023">
        <f>VLOOKUP(年度マスタ!$K$4&amp;"_"&amp;AK$33,データシート1!$A:$BS,MATCH("aa_"&amp;$S47,データシート1!$A$1:$BS$1,0),0)</f>
        <v>1.746445477284486</v>
      </c>
      <c r="AL47" s="373"/>
      <c r="AW47" s="19" t="str">
        <f>年度マスタ!I4</f>
        <v>埼玉県</v>
      </c>
      <c r="AX47" s="408">
        <f>SUM(AY38:BA38)</f>
        <v>7603.6172027411958</v>
      </c>
      <c r="AY47" s="408">
        <f t="shared" si="17"/>
        <v>8239.2573980993948</v>
      </c>
      <c r="AZ47" s="408">
        <f t="shared" si="17"/>
        <v>8103.9352385165703</v>
      </c>
      <c r="BA47" s="408">
        <f>SUM(BD38:BG38)</f>
        <v>8270.7962871931868</v>
      </c>
      <c r="BB47" s="408">
        <f>BH38</f>
        <v>826.38992055120491</v>
      </c>
      <c r="BC47" s="408">
        <f>SUM(AX47:BB47)</f>
        <v>33043.996047101551</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1648</v>
      </c>
      <c r="AL48" s="411"/>
      <c r="AW48" s="19" t="str">
        <f>年度マスタ!J4</f>
        <v>宮代町</v>
      </c>
      <c r="AX48" s="408">
        <f>SUM(AY39:BA39)</f>
        <v>7.0329874013640037</v>
      </c>
      <c r="AY48" s="408">
        <f>BB39</f>
        <v>24.551819586152799</v>
      </c>
      <c r="AZ48" s="408">
        <f>BC39</f>
        <v>36.171229415926476</v>
      </c>
      <c r="BA48" s="408">
        <f>SUM(BD39:BG39)</f>
        <v>36.252518739390943</v>
      </c>
      <c r="BB48" s="408">
        <f>BH39</f>
        <v>1.746445477284486</v>
      </c>
      <c r="BC48" s="408">
        <f>SUM(AX48:BB48)</f>
        <v>105.75500062011869</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105.75500062011869</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7.0329874013640037</v>
      </c>
      <c r="P52" s="501">
        <f t="shared" ref="P52:P64" si="18">O52/$O$51</f>
        <v>6.6502646306316193E-2</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3.8729452351510778</v>
      </c>
      <c r="P53" s="502">
        <f t="shared" si="18"/>
        <v>3.6621863859308545E-2</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1.6464116081382345</v>
      </c>
      <c r="P54" s="502">
        <f t="shared" si="18"/>
        <v>1.5568167920988345E-2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1.5136305580746916</v>
      </c>
      <c r="P55" s="502">
        <f t="shared" si="18"/>
        <v>1.4312614526019308E-2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24.551819586152799</v>
      </c>
      <c r="P56" s="501">
        <f t="shared" si="18"/>
        <v>0.23215752864817338</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36.171229415926476</v>
      </c>
      <c r="P57" s="501">
        <f t="shared" si="18"/>
        <v>0.34202854904097374</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36.252518739390943</v>
      </c>
      <c r="P58" s="501">
        <f t="shared" si="18"/>
        <v>0.34279720605943914</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34.243761705225907</v>
      </c>
      <c r="P59" s="502">
        <f t="shared" si="18"/>
        <v>0.32380276586856188</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22.798716671362314</v>
      </c>
      <c r="P60" s="502">
        <f t="shared" si="18"/>
        <v>0.21558050718809335</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11.44504503386359</v>
      </c>
      <c r="P61" s="502">
        <f t="shared" si="18"/>
        <v>0.10822225868046847</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2.0087570341650394</v>
      </c>
      <c r="P62" s="502">
        <f t="shared" si="18"/>
        <v>1.8994440190877329E-2</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1.746445477284486</v>
      </c>
      <c r="P64" s="679">
        <f t="shared" si="18"/>
        <v>1.6514069945097656E-2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宮代町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97.119500000000002</v>
      </c>
      <c r="AI7" s="88">
        <f>VLOOKUP(年度マスタ!$K$4&amp;"_"&amp;$AG7,データシート1!$A:$BS,MATCH("ab_"&amp;AI$2,データシート1!$A$1:$BS$1,0),0)</f>
        <v>705</v>
      </c>
      <c r="AJ7" s="88">
        <f>VLOOKUP(年度マスタ!$K$4&amp;"_"&amp;$AG7,データシート1!$A:$BS,MATCH("ab_"&amp;AJ$2,データシート1!$A$1:$BS$1,0),0)</f>
        <v>0</v>
      </c>
      <c r="AK7" s="88">
        <f>VLOOKUP(年度マスタ!$K$4&amp;"_"&amp;$AG7,データシート1!$A:$BS,MATCH("ab_"&amp;AK$2,データシート1!$A$1:$BS$1,0),0)</f>
        <v>5963</v>
      </c>
      <c r="AL7" s="88">
        <f>VLOOKUP(年度マスタ!$K$4&amp;"_"&amp;$AG7,データシート1!$A:$BS,MATCH("ab_"&amp;AL$2,データシート1!$A$1:$BS$1,0),0)</f>
        <v>12806</v>
      </c>
      <c r="AM7" s="88">
        <f>VLOOKUP(年度マスタ!$K$4&amp;"_"&amp;$AG7,データシート1!$A:$BS,MATCH("ab_"&amp;AM$2,データシート1!$A$1:$BS$1,0),0)</f>
        <v>15280</v>
      </c>
      <c r="AN7" s="88">
        <f>VLOOKUP(年度マスタ!$K$4&amp;"_"&amp;$AG7,データシート1!$A:$BS,MATCH("ab_"&amp;AN$2,データシート1!$A$1:$BS$1,0),0)</f>
        <v>2516</v>
      </c>
      <c r="AO7" s="88">
        <f>VLOOKUP(年度マスタ!$K$4&amp;"_"&amp;$AG7,データシート1!$A:$BS,MATCH("ab_"&amp;AO$2,データシート1!$A$1:$BS$1,0),0)</f>
        <v>33153</v>
      </c>
      <c r="AP7" s="88">
        <f>VLOOKUP(年度マスタ!$K$4&amp;"_"&amp;$AG7,データシート1!$A:$BS,MATCH("ab_"&amp;AP$2,データシート1!$A$1:$BS$1,0),0)</f>
        <v>0</v>
      </c>
      <c r="AQ7" s="1073">
        <f>VLOOKUP(年度マスタ!$K$4&amp;"_"&amp;$AG7,データシート1!$A:$BS,MATCH("ab_"&amp;AQ$2,データシート1!$A$1:$BS$1,0),0)</f>
        <v>1.0702576500000001</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92.132300000000001</v>
      </c>
      <c r="AI8" s="88">
        <f>VLOOKUP(年度マスタ!$K$4&amp;"_"&amp;$AG8,データシート1!$A:$BS,MATCH("ab_"&amp;AI$2,データシート1!$A$1:$BS$1,0),0)</f>
        <v>810</v>
      </c>
      <c r="AJ8" s="88">
        <f>VLOOKUP(年度マスタ!$K$4&amp;"_"&amp;$AG8,データシート1!$A:$BS,MATCH("ab_"&amp;AJ$2,データシート1!$A$1:$BS$1,0),0)</f>
        <v>0</v>
      </c>
      <c r="AK8" s="88">
        <f>VLOOKUP(年度マスタ!$K$4&amp;"_"&amp;$AG8,データシート1!$A:$BS,MATCH("ab_"&amp;AK$2,データシート1!$A$1:$BS$1,0),0)</f>
        <v>6447</v>
      </c>
      <c r="AL8" s="88">
        <f>VLOOKUP(年度マスタ!$K$4&amp;"_"&amp;$AG8,データシート1!$A:$BS,MATCH("ab_"&amp;AL$2,データシート1!$A$1:$BS$1,0),0)</f>
        <v>12917</v>
      </c>
      <c r="AM8" s="88">
        <f>VLOOKUP(年度マスタ!$K$4&amp;"_"&amp;$AG8,データシート1!$A:$BS,MATCH("ab_"&amp;AM$2,データシート1!$A$1:$BS$1,0),0)</f>
        <v>15384</v>
      </c>
      <c r="AN8" s="88">
        <f>VLOOKUP(年度マスタ!$K$4&amp;"_"&amp;$AG8,データシート1!$A:$BS,MATCH("ab_"&amp;AN$2,データシート1!$A$1:$BS$1,0),0)</f>
        <v>2485</v>
      </c>
      <c r="AO8" s="88">
        <f>VLOOKUP(年度マスタ!$K$4&amp;"_"&amp;$AG8,データシート1!$A:$BS,MATCH("ab_"&amp;AO$2,データシート1!$A$1:$BS$1,0),0)</f>
        <v>33063</v>
      </c>
      <c r="AP8" s="88">
        <f>VLOOKUP(年度マスタ!$K$4&amp;"_"&amp;$AG8,データシート1!$A:$BS,MATCH("ab_"&amp;AP$2,データシート1!$A$1:$BS$1,0),0)</f>
        <v>0</v>
      </c>
      <c r="AQ8" s="1073">
        <f>VLOOKUP(年度マスタ!$K$4&amp;"_"&amp;$AG8,データシート1!$A:$BS,MATCH("ab_"&amp;AQ$2,データシート1!$A$1:$BS$1,0),0)</f>
        <v>3.7316961881054329</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91.263999999999996</v>
      </c>
      <c r="AI9" s="88">
        <f>VLOOKUP(年度マスタ!$K$4&amp;"_"&amp;$AG9,データシート1!$A:$BS,MATCH("ab_"&amp;AI$2,データシート1!$A$1:$BS$1,0),0)</f>
        <v>810</v>
      </c>
      <c r="AJ9" s="88">
        <f>VLOOKUP(年度マスタ!$K$4&amp;"_"&amp;$AG9,データシート1!$A:$BS,MATCH("ab_"&amp;AJ$2,データシート1!$A$1:$BS$1,0),0)</f>
        <v>0</v>
      </c>
      <c r="AK9" s="88">
        <f>VLOOKUP(年度マスタ!$K$4&amp;"_"&amp;$AG9,データシート1!$A:$BS,MATCH("ab_"&amp;AK$2,データシート1!$A$1:$BS$1,0),0)</f>
        <v>6447</v>
      </c>
      <c r="AL9" s="88">
        <f>VLOOKUP(年度マスタ!$K$4&amp;"_"&amp;$AG9,データシート1!$A:$BS,MATCH("ab_"&amp;AL$2,データシート1!$A$1:$BS$1,0),0)</f>
        <v>13027</v>
      </c>
      <c r="AM9" s="88">
        <f>VLOOKUP(年度マスタ!$K$4&amp;"_"&amp;$AG9,データシート1!$A:$BS,MATCH("ab_"&amp;AM$2,データシート1!$A$1:$BS$1,0),0)</f>
        <v>15424</v>
      </c>
      <c r="AN9" s="88">
        <f>VLOOKUP(年度マスタ!$K$4&amp;"_"&amp;$AG9,データシート1!$A:$BS,MATCH("ab_"&amp;AN$2,データシート1!$A$1:$BS$1,0),0)</f>
        <v>2488</v>
      </c>
      <c r="AO9" s="88">
        <f>VLOOKUP(年度マスタ!$K$4&amp;"_"&amp;$AG9,データシート1!$A:$BS,MATCH("ab_"&amp;AO$2,データシート1!$A$1:$BS$1,0),0)</f>
        <v>32891</v>
      </c>
      <c r="AP9" s="88">
        <f>VLOOKUP(年度マスタ!$K$4&amp;"_"&amp;$AG9,データシート1!$A:$BS,MATCH("ab_"&amp;AP$2,データシート1!$A$1:$BS$1,0),0)</f>
        <v>0</v>
      </c>
      <c r="AQ9" s="1073">
        <f>VLOOKUP(年度マスタ!$K$4&amp;"_"&amp;$AG9,データシート1!$A:$BS,MATCH("ab_"&amp;AQ$2,データシート1!$A$1:$BS$1,0),0)</f>
        <v>2.1769776812711292</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72.275899999999993</v>
      </c>
      <c r="AI10" s="88">
        <f>VLOOKUP(年度マスタ!$K$4&amp;"_"&amp;$AG10,データシート1!$A:$BS,MATCH("ab_"&amp;AI$2,データシート1!$A$1:$BS$1,0),0)</f>
        <v>810</v>
      </c>
      <c r="AJ10" s="88">
        <f>VLOOKUP(年度マスタ!$K$4&amp;"_"&amp;$AG10,データシート1!$A:$BS,MATCH("ab_"&amp;AJ$2,データシート1!$A$1:$BS$1,0),0)</f>
        <v>0</v>
      </c>
      <c r="AK10" s="88">
        <f>VLOOKUP(年度マスタ!$K$4&amp;"_"&amp;$AG10,データシート1!$A:$BS,MATCH("ab_"&amp;AK$2,データシート1!$A$1:$BS$1,0),0)</f>
        <v>6447</v>
      </c>
      <c r="AL10" s="88">
        <f>VLOOKUP(年度マスタ!$K$4&amp;"_"&amp;$AG10,データシート1!$A:$BS,MATCH("ab_"&amp;AL$2,データシート1!$A$1:$BS$1,0),0)</f>
        <v>13247</v>
      </c>
      <c r="AM10" s="88">
        <f>VLOOKUP(年度マスタ!$K$4&amp;"_"&amp;$AG10,データシート1!$A:$BS,MATCH("ab_"&amp;AM$2,データシート1!$A$1:$BS$1,0),0)</f>
        <v>15458</v>
      </c>
      <c r="AN10" s="88">
        <f>VLOOKUP(年度マスタ!$K$4&amp;"_"&amp;$AG10,データシート1!$A:$BS,MATCH("ab_"&amp;AN$2,データシート1!$A$1:$BS$1,0),0)</f>
        <v>2463</v>
      </c>
      <c r="AO10" s="88">
        <f>VLOOKUP(年度マスタ!$K$4&amp;"_"&amp;$AG10,データシート1!$A:$BS,MATCH("ab_"&amp;AO$2,データシート1!$A$1:$BS$1,0),0)</f>
        <v>32777</v>
      </c>
      <c r="AP10" s="88">
        <f>VLOOKUP(年度マスタ!$K$4&amp;"_"&amp;$AG10,データシート1!$A:$BS,MATCH("ab_"&amp;AP$2,データシート1!$A$1:$BS$1,0),0)</f>
        <v>0</v>
      </c>
      <c r="AQ10" s="1073">
        <f>VLOOKUP(年度マスタ!$K$4&amp;"_"&amp;$AG10,データシート1!$A:$BS,MATCH("ab_"&amp;AQ$2,データシート1!$A$1:$BS$1,0),0)</f>
        <v>1.811438273164204</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80.252499999999998</v>
      </c>
      <c r="AI11" s="88">
        <f>VLOOKUP(年度マスタ!$K$4&amp;"_"&amp;$AG11,データシート1!$A:$BS,MATCH("ab_"&amp;AI$2,データシート1!$A$1:$BS$1,0),0)</f>
        <v>810</v>
      </c>
      <c r="AJ11" s="88">
        <f>VLOOKUP(年度マスタ!$K$4&amp;"_"&amp;$AG11,データシート1!$A:$BS,MATCH("ab_"&amp;AJ$2,データシート1!$A$1:$BS$1,0),0)</f>
        <v>0</v>
      </c>
      <c r="AK11" s="88">
        <f>VLOOKUP(年度マスタ!$K$4&amp;"_"&amp;$AG11,データシート1!$A:$BS,MATCH("ab_"&amp;AK$2,データシート1!$A$1:$BS$1,0),0)</f>
        <v>6447</v>
      </c>
      <c r="AL11" s="88">
        <f>VLOOKUP(年度マスタ!$K$4&amp;"_"&amp;$AG11,データシート1!$A:$BS,MATCH("ab_"&amp;AL$2,データシート1!$A$1:$BS$1,0),0)</f>
        <v>13566</v>
      </c>
      <c r="AM11" s="88">
        <f>VLOOKUP(年度マスタ!$K$4&amp;"_"&amp;$AG11,データシート1!$A:$BS,MATCH("ab_"&amp;AM$2,データシート1!$A$1:$BS$1,0),0)</f>
        <v>15593</v>
      </c>
      <c r="AN11" s="88">
        <f>VLOOKUP(年度マスタ!$K$4&amp;"_"&amp;$AG11,データシート1!$A:$BS,MATCH("ab_"&amp;AN$2,データシート1!$A$1:$BS$1,0),0)</f>
        <v>2429</v>
      </c>
      <c r="AO11" s="88">
        <f>VLOOKUP(年度マスタ!$K$4&amp;"_"&amp;$AG11,データシート1!$A:$BS,MATCH("ab_"&amp;AO$2,データシート1!$A$1:$BS$1,0),0)</f>
        <v>33059</v>
      </c>
      <c r="AP11" s="88">
        <f>VLOOKUP(年度マスタ!$K$4&amp;"_"&amp;$AG11,データシート1!$A:$BS,MATCH("ab_"&amp;AP$2,データシート1!$A$1:$BS$1,0),0)</f>
        <v>0</v>
      </c>
      <c r="AQ11" s="1073">
        <f>VLOOKUP(年度マスタ!$K$4&amp;"_"&amp;$AG11,データシート1!$A:$BS,MATCH("ab_"&amp;AQ$2,データシート1!$A$1:$BS$1,0),0)</f>
        <v>1.8208220801197887</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78.385300000000001</v>
      </c>
      <c r="AI12" s="88">
        <f>VLOOKUP(年度マスタ!$K$4&amp;"_"&amp;$AG12,データシート1!$A:$BS,MATCH("ab_"&amp;AI$2,データシート1!$A$1:$BS$1,0),0)</f>
        <v>810</v>
      </c>
      <c r="AJ12" s="88">
        <f>VLOOKUP(年度マスタ!$K$4&amp;"_"&amp;$AG12,データシート1!$A:$BS,MATCH("ab_"&amp;AJ$2,データシート1!$A$1:$BS$1,0),0)</f>
        <v>0</v>
      </c>
      <c r="AK12" s="88">
        <f>VLOOKUP(年度マスタ!$K$4&amp;"_"&amp;$AG12,データシート1!$A:$BS,MATCH("ab_"&amp;AK$2,データシート1!$A$1:$BS$1,0),0)</f>
        <v>6447</v>
      </c>
      <c r="AL12" s="88">
        <f>VLOOKUP(年度マスタ!$K$4&amp;"_"&amp;$AG12,データシート1!$A:$BS,MATCH("ab_"&amp;AL$2,データシート1!$A$1:$BS$1,0),0)</f>
        <v>13756</v>
      </c>
      <c r="AM12" s="88">
        <f>VLOOKUP(年度マスタ!$K$4&amp;"_"&amp;$AG12,データシート1!$A:$BS,MATCH("ab_"&amp;AM$2,データシート1!$A$1:$BS$1,0),0)</f>
        <v>15795</v>
      </c>
      <c r="AN12" s="88">
        <f>VLOOKUP(年度マスタ!$K$4&amp;"_"&amp;$AG12,データシート1!$A:$BS,MATCH("ab_"&amp;AN$2,データシート1!$A$1:$BS$1,0),0)</f>
        <v>2441</v>
      </c>
      <c r="AO12" s="88">
        <f>VLOOKUP(年度マスタ!$K$4&amp;"_"&amp;$AG12,データシート1!$A:$BS,MATCH("ab_"&amp;AO$2,データシート1!$A$1:$BS$1,0),0)</f>
        <v>33226</v>
      </c>
      <c r="AP12" s="88">
        <f>VLOOKUP(年度マスタ!$K$4&amp;"_"&amp;$AG12,データシート1!$A:$BS,MATCH("ab_"&amp;AP$2,データシート1!$A$1:$BS$1,0),0)</f>
        <v>0</v>
      </c>
      <c r="AQ12" s="1073">
        <f>VLOOKUP(年度マスタ!$K$4&amp;"_"&amp;$AG12,データシート1!$A:$BS,MATCH("ab_"&amp;AQ$2,データシート1!$A$1:$BS$1,0),0)</f>
        <v>1.7034703544197021</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78.525599999999997</v>
      </c>
      <c r="AI13" s="88">
        <f>VLOOKUP(年度マスタ!$K$4&amp;"_"&amp;$AG13,データシート1!$A:$BS,MATCH("ab_"&amp;AI$2,データシート1!$A$1:$BS$1,0),0)</f>
        <v>659</v>
      </c>
      <c r="AJ13" s="88">
        <f>VLOOKUP(年度マスタ!$K$4&amp;"_"&amp;$AG13,データシート1!$A:$BS,MATCH("ab_"&amp;AJ$2,データシート1!$A$1:$BS$1,0),0)</f>
        <v>28</v>
      </c>
      <c r="AK13" s="88">
        <f>VLOOKUP(年度マスタ!$K$4&amp;"_"&amp;$AG13,データシート1!$A:$BS,MATCH("ab_"&amp;AK$2,データシート1!$A$1:$BS$1,0),0)</f>
        <v>6965</v>
      </c>
      <c r="AL13" s="88">
        <f>VLOOKUP(年度マスタ!$K$4&amp;"_"&amp;$AG13,データシート1!$A:$BS,MATCH("ab_"&amp;AL$2,データシート1!$A$1:$BS$1,0),0)</f>
        <v>13977</v>
      </c>
      <c r="AM13" s="88">
        <f>VLOOKUP(年度マスタ!$K$4&amp;"_"&amp;$AG13,データシート1!$A:$BS,MATCH("ab_"&amp;AM$2,データシート1!$A$1:$BS$1,0),0)</f>
        <v>15868</v>
      </c>
      <c r="AN13" s="88">
        <f>VLOOKUP(年度マスタ!$K$4&amp;"_"&amp;$AG13,データシート1!$A:$BS,MATCH("ab_"&amp;AN$2,データシート1!$A$1:$BS$1,0),0)</f>
        <v>2428</v>
      </c>
      <c r="AO13" s="88">
        <f>VLOOKUP(年度マスタ!$K$4&amp;"_"&amp;$AG13,データシート1!$A:$BS,MATCH("ab_"&amp;AO$2,データシート1!$A$1:$BS$1,0),0)</f>
        <v>33392</v>
      </c>
      <c r="AP13" s="88">
        <f>VLOOKUP(年度マスタ!$K$4&amp;"_"&amp;$AG13,データシート1!$A:$BS,MATCH("ab_"&amp;AP$2,データシート1!$A$1:$BS$1,0),0)</f>
        <v>0</v>
      </c>
      <c r="AQ13" s="1073">
        <f>VLOOKUP(年度マスタ!$K$4&amp;"_"&amp;$AG13,データシート1!$A:$BS,MATCH("ab_"&amp;AQ$2,データシート1!$A$1:$BS$1,0),0)</f>
        <v>1.6986675280258958</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60.325800000000001</v>
      </c>
      <c r="AI14" s="88">
        <f>VLOOKUP(年度マスタ!$K$4&amp;"_"&amp;$AG14,データシート1!$A:$BS,MATCH("ab_"&amp;AI$2,データシート1!$A$1:$BS$1,0),0)</f>
        <v>659</v>
      </c>
      <c r="AJ14" s="88">
        <f>VLOOKUP(年度マスタ!$K$4&amp;"_"&amp;$AG14,データシート1!$A:$BS,MATCH("ab_"&amp;AJ$2,データシート1!$A$1:$BS$1,0),0)</f>
        <v>28</v>
      </c>
      <c r="AK14" s="88">
        <f>VLOOKUP(年度マスタ!$K$4&amp;"_"&amp;$AG14,データシート1!$A:$BS,MATCH("ab_"&amp;AK$2,データシート1!$A$1:$BS$1,0),0)</f>
        <v>6965</v>
      </c>
      <c r="AL14" s="88">
        <f>VLOOKUP(年度マスタ!$K$4&amp;"_"&amp;$AG14,データシート1!$A:$BS,MATCH("ab_"&amp;AL$2,データシート1!$A$1:$BS$1,0),0)</f>
        <v>14246</v>
      </c>
      <c r="AM14" s="88">
        <f>VLOOKUP(年度マスタ!$K$4&amp;"_"&amp;$AG14,データシート1!$A:$BS,MATCH("ab_"&amp;AM$2,データシート1!$A$1:$BS$1,0),0)</f>
        <v>16003</v>
      </c>
      <c r="AN14" s="88">
        <f>VLOOKUP(年度マスタ!$K$4&amp;"_"&amp;$AG14,データシート1!$A:$BS,MATCH("ab_"&amp;AN$2,データシート1!$A$1:$BS$1,0),0)</f>
        <v>2440</v>
      </c>
      <c r="AO14" s="88">
        <f>VLOOKUP(年度マスタ!$K$4&amp;"_"&amp;$AG14,データシート1!$A:$BS,MATCH("ab_"&amp;AO$2,データシート1!$A$1:$BS$1,0),0)</f>
        <v>33589</v>
      </c>
      <c r="AP14" s="88">
        <f>VLOOKUP(年度マスタ!$K$4&amp;"_"&amp;$AG14,データシート1!$A:$BS,MATCH("ab_"&amp;AP$2,データシート1!$A$1:$BS$1,0),0)</f>
        <v>0</v>
      </c>
      <c r="AQ14" s="1073">
        <f>VLOOKUP(年度マスタ!$K$4&amp;"_"&amp;$AG14,データシート1!$A:$BS,MATCH("ab_"&amp;AQ$2,データシート1!$A$1:$BS$1,0),0)</f>
        <v>1.4865307285023321</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55.657699999999998</v>
      </c>
      <c r="AI15" s="88">
        <f>VLOOKUP(年度マスタ!$K$4&amp;"_"&amp;$AG15,データシート1!$A:$BS,MATCH("ab_"&amp;AI$2,データシート1!$A$1:$BS$1,0),0)</f>
        <v>659</v>
      </c>
      <c r="AJ15" s="88">
        <f>VLOOKUP(年度マスタ!$K$4&amp;"_"&amp;$AG15,データシート1!$A:$BS,MATCH("ab_"&amp;AJ$2,データシート1!$A$1:$BS$1,0),0)</f>
        <v>28</v>
      </c>
      <c r="AK15" s="88">
        <f>VLOOKUP(年度マスタ!$K$4&amp;"_"&amp;$AG15,データシート1!$A:$BS,MATCH("ab_"&amp;AK$2,データシート1!$A$1:$BS$1,0),0)</f>
        <v>6965</v>
      </c>
      <c r="AL15" s="88">
        <f>VLOOKUP(年度マスタ!$K$4&amp;"_"&amp;$AG15,データシート1!$A:$BS,MATCH("ab_"&amp;AL$2,データシート1!$A$1:$BS$1,0),0)</f>
        <v>14455</v>
      </c>
      <c r="AM15" s="88">
        <f>VLOOKUP(年度マスタ!$K$4&amp;"_"&amp;$AG15,データシート1!$A:$BS,MATCH("ab_"&amp;AM$2,データシート1!$A$1:$BS$1,0),0)</f>
        <v>16157</v>
      </c>
      <c r="AN15" s="88">
        <f>VLOOKUP(年度マスタ!$K$4&amp;"_"&amp;$AG15,データシート1!$A:$BS,MATCH("ab_"&amp;AN$2,データシート1!$A$1:$BS$1,0),0)</f>
        <v>2462</v>
      </c>
      <c r="AO15" s="88">
        <f>VLOOKUP(年度マスタ!$K$4&amp;"_"&amp;$AG15,データシート1!$A:$BS,MATCH("ab_"&amp;AO$2,データシート1!$A$1:$BS$1,0),0)</f>
        <v>33780</v>
      </c>
      <c r="AP15" s="88">
        <f>VLOOKUP(年度マスタ!$K$4&amp;"_"&amp;$AG15,データシート1!$A:$BS,MATCH("ab_"&amp;AP$2,データシート1!$A$1:$BS$1,0),0)</f>
        <v>0</v>
      </c>
      <c r="AQ15" s="1073">
        <f>VLOOKUP(年度マスタ!$K$4&amp;"_"&amp;$AG15,データシート1!$A:$BS,MATCH("ab_"&amp;AQ$2,データシート1!$A$1:$BS$1,0),0)</f>
        <v>2.2093218344971941</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70.717399999999998</v>
      </c>
      <c r="AI16" s="88">
        <f>VLOOKUP(年度マスタ!$K$4&amp;"_"&amp;$AG16,データシート1!$A:$BS,MATCH("ab_"&amp;AI$2,データシート1!$A$1:$BS$1,0),0)</f>
        <v>659</v>
      </c>
      <c r="AJ16" s="88">
        <f>VLOOKUP(年度マスタ!$K$4&amp;"_"&amp;$AG16,データシート1!$A:$BS,MATCH("ab_"&amp;AJ$2,データシート1!$A$1:$BS$1,0),0)</f>
        <v>28</v>
      </c>
      <c r="AK16" s="88">
        <f>VLOOKUP(年度マスタ!$K$4&amp;"_"&amp;$AG16,データシート1!$A:$BS,MATCH("ab_"&amp;AK$2,データシート1!$A$1:$BS$1,0),0)</f>
        <v>6965</v>
      </c>
      <c r="AL16" s="88">
        <f>VLOOKUP(年度マスタ!$K$4&amp;"_"&amp;$AG16,データシート1!$A:$BS,MATCH("ab_"&amp;AL$2,データシート1!$A$1:$BS$1,0),0)</f>
        <v>14721</v>
      </c>
      <c r="AM16" s="88">
        <f>VLOOKUP(年度マスタ!$K$4&amp;"_"&amp;$AG16,データシート1!$A:$BS,MATCH("ab_"&amp;AM$2,データシート1!$A$1:$BS$1,0),0)</f>
        <v>16350</v>
      </c>
      <c r="AN16" s="88">
        <f>VLOOKUP(年度マスタ!$K$4&amp;"_"&amp;$AG16,データシート1!$A:$BS,MATCH("ab_"&amp;AN$2,データシート1!$A$1:$BS$1,0),0)</f>
        <v>2447</v>
      </c>
      <c r="AO16" s="88">
        <f>VLOOKUP(年度マスタ!$K$4&amp;"_"&amp;$AG16,データシート1!$A:$BS,MATCH("ab_"&amp;AO$2,データシート1!$A$1:$BS$1,0),0)</f>
        <v>34022</v>
      </c>
      <c r="AP16" s="88">
        <f>VLOOKUP(年度マスタ!$K$4&amp;"_"&amp;$AG16,データシート1!$A:$BS,MATCH("ab_"&amp;AP$2,データシート1!$A$1:$BS$1,0),0)</f>
        <v>0</v>
      </c>
      <c r="AQ16" s="1073">
        <f>VLOOKUP(年度マスタ!$K$4&amp;"_"&amp;$AG16,データシート1!$A:$BS,MATCH("ab_"&amp;AQ$2,データシート1!$A$1:$BS$1,0),0)</f>
        <v>1.8243291166214719</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63.788899999999998</v>
      </c>
      <c r="AI17" s="187">
        <f>VLOOKUP(年度マスタ!$K$4&amp;"_"&amp;$AG17,データシート1!$A:$BS,MATCH("ab_"&amp;AI$2,データシート1!$A$1:$BS$1,0),0)</f>
        <v>659</v>
      </c>
      <c r="AJ17" s="187">
        <f>VLOOKUP(年度マスタ!$K$4&amp;"_"&amp;$AG17,データシート1!$A:$BS,MATCH("ab_"&amp;AJ$2,データシート1!$A$1:$BS$1,0),0)</f>
        <v>28</v>
      </c>
      <c r="AK17" s="187">
        <f>VLOOKUP(年度マスタ!$K$4&amp;"_"&amp;$AG17,データシート1!$A:$BS,MATCH("ab_"&amp;AK$2,データシート1!$A$1:$BS$1,0),0)</f>
        <v>6965</v>
      </c>
      <c r="AL17" s="187">
        <f>VLOOKUP(年度マスタ!$K$4&amp;"_"&amp;$AG17,データシート1!$A:$BS,MATCH("ab_"&amp;AL$2,データシート1!$A$1:$BS$1,0),0)</f>
        <v>14916</v>
      </c>
      <c r="AM17" s="187">
        <f>VLOOKUP(年度マスタ!$K$4&amp;"_"&amp;$AG17,データシート1!$A:$BS,MATCH("ab_"&amp;AM$2,データシート1!$A$1:$BS$1,0),0)</f>
        <v>16554</v>
      </c>
      <c r="AN17" s="187">
        <f>VLOOKUP(年度マスタ!$K$4&amp;"_"&amp;$AG17,データシート1!$A:$BS,MATCH("ab_"&amp;AN$2,データシート1!$A$1:$BS$1,0),0)</f>
        <v>2451</v>
      </c>
      <c r="AO17" s="187">
        <f>VLOOKUP(年度マスタ!$K$4&amp;"_"&amp;$AG17,データシート1!$A:$BS,MATCH("ab_"&amp;AO$2,データシート1!$A$1:$BS$1,0),0)</f>
        <v>34097</v>
      </c>
      <c r="AP17" s="187">
        <f>VLOOKUP(年度マスタ!$K$4&amp;"_"&amp;$AG17,データシート1!$A:$BS,MATCH("ab_"&amp;AP$2,データシート1!$A$1:$BS$1,0),0)</f>
        <v>0</v>
      </c>
      <c r="AQ17" s="1074">
        <f>VLOOKUP(年度マスタ!$K$4&amp;"_"&amp;$AG17,データシート1!$A:$BS,MATCH("ab_"&amp;AQ$2,データシート1!$A$1:$BS$1,0),0)</f>
        <v>1.749843517017116</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73.245900000000006</v>
      </c>
      <c r="AI18" s="88">
        <f>VLOOKUP(年度マスタ!$K$4&amp;"_"&amp;$AG18,データシート1!$A:$BS,MATCH("ab_"&amp;AI$2,データシート1!$A$1:$BS$1,0),0)</f>
        <v>659</v>
      </c>
      <c r="AJ18" s="88">
        <f>VLOOKUP(年度マスタ!$K$4&amp;"_"&amp;$AG18,データシート1!$A:$BS,MATCH("ab_"&amp;AJ$2,データシート1!$A$1:$BS$1,0),0)</f>
        <v>28</v>
      </c>
      <c r="AK18" s="88">
        <f>VLOOKUP(年度マスタ!$K$4&amp;"_"&amp;$AG18,データシート1!$A:$BS,MATCH("ab_"&amp;AK$2,データシート1!$A$1:$BS$1,0),0)</f>
        <v>6965</v>
      </c>
      <c r="AL18" s="88">
        <f>VLOOKUP(年度マスタ!$K$4&amp;"_"&amp;$AG18,データシート1!$A:$BS,MATCH("ab_"&amp;AL$2,データシート1!$A$1:$BS$1,0),0)</f>
        <v>15066</v>
      </c>
      <c r="AM18" s="88">
        <f>VLOOKUP(年度マスタ!$K$4&amp;"_"&amp;$AG18,データシート1!$A:$BS,MATCH("ab_"&amp;AM$2,データシート1!$A$1:$BS$1,0),0)</f>
        <v>16590</v>
      </c>
      <c r="AN18" s="88">
        <f>VLOOKUP(年度マスタ!$K$4&amp;"_"&amp;$AG18,データシート1!$A:$BS,MATCH("ab_"&amp;AN$2,データシート1!$A$1:$BS$1,0),0)</f>
        <v>2461</v>
      </c>
      <c r="AO18" s="88">
        <f>VLOOKUP(年度マスタ!$K$4&amp;"_"&amp;$AG18,データシート1!$A:$BS,MATCH("ab_"&amp;AO$2,データシート1!$A$1:$BS$1,0),0)</f>
        <v>34001</v>
      </c>
      <c r="AP18" s="88">
        <f>VLOOKUP(年度マスタ!$K$4&amp;"_"&amp;$AG18,データシート1!$A:$BS,MATCH("ab_"&amp;AP$2,データシート1!$A$1:$BS$1,0),0)</f>
        <v>0</v>
      </c>
      <c r="AQ18" s="1073">
        <f>VLOOKUP(年度マスタ!$K$4&amp;"_"&amp;$AG18,データシート1!$A:$BS,MATCH("ab_"&amp;AQ$2,データシート1!$A$1:$BS$1,0),0)</f>
        <v>1.998430799038512</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64.9101</v>
      </c>
      <c r="AI19" s="88">
        <f>VLOOKUP(年度マスタ!$K$4&amp;"_"&amp;$AG19,データシート1!$A:$BS,MATCH("ab_"&amp;AI$2,データシート1!$A$1:$BS$1,0),0)</f>
        <v>714</v>
      </c>
      <c r="AJ19" s="88">
        <f>VLOOKUP(年度マスタ!$K$4&amp;"_"&amp;$AG19,データシート1!$A:$BS,MATCH("ab_"&amp;AJ$2,データシート1!$A$1:$BS$1,0),0)</f>
        <v>35</v>
      </c>
      <c r="AK19" s="88">
        <f>VLOOKUP(年度マスタ!$K$4&amp;"_"&amp;$AG19,データシート1!$A:$BS,MATCH("ab_"&amp;AK$2,データシート1!$A$1:$BS$1,0),0)</f>
        <v>6439</v>
      </c>
      <c r="AL19" s="88">
        <f>VLOOKUP(年度マスタ!$K$4&amp;"_"&amp;$AG19,データシート1!$A:$BS,MATCH("ab_"&amp;AL$2,データシート1!$A$1:$BS$1,0),0)</f>
        <v>15201</v>
      </c>
      <c r="AM19" s="88">
        <f>VLOOKUP(年度マスタ!$K$4&amp;"_"&amp;$AG19,データシート1!$A:$BS,MATCH("ab_"&amp;AM$2,データシート1!$A$1:$BS$1,0),0)</f>
        <v>16786</v>
      </c>
      <c r="AN19" s="88">
        <f>VLOOKUP(年度マスタ!$K$4&amp;"_"&amp;$AG19,データシート1!$A:$BS,MATCH("ab_"&amp;AN$2,データシート1!$A$1:$BS$1,0),0)</f>
        <v>2511</v>
      </c>
      <c r="AO19" s="88">
        <f>VLOOKUP(年度マスタ!$K$4&amp;"_"&amp;$AG19,データシート1!$A:$BS,MATCH("ab_"&amp;AO$2,データシート1!$A$1:$BS$1,0),0)</f>
        <v>33824</v>
      </c>
      <c r="AP19" s="88">
        <f>VLOOKUP(年度マスタ!$K$4&amp;"_"&amp;$AG19,データシート1!$A:$BS,MATCH("ab_"&amp;AP$2,データシート1!$A$1:$BS$1,0),0)</f>
        <v>0</v>
      </c>
      <c r="AQ19" s="1073">
        <f>VLOOKUP(年度マスタ!$K$4&amp;"_"&amp;$AG19,データシート1!$A:$BS,MATCH("ab_"&amp;AQ$2,データシート1!$A$1:$BS$1,0),0)</f>
        <v>2.1965127620713152</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80.102800000000002</v>
      </c>
      <c r="AI20" s="88">
        <f>VLOOKUP(年度マスタ!$K$4&amp;"_"&amp;$AG20,データシート1!$A:$BS,MATCH("ab_"&amp;AI$2,データシート1!$A$1:$BS$1,0),0)</f>
        <v>714</v>
      </c>
      <c r="AJ20" s="88">
        <f>VLOOKUP(年度マスタ!$K$4&amp;"_"&amp;$AG20,データシート1!$A:$BS,MATCH("ab_"&amp;AJ$2,データシート1!$A$1:$BS$1,0),0)</f>
        <v>35</v>
      </c>
      <c r="AK20" s="88">
        <f>VLOOKUP(年度マスタ!$K$4&amp;"_"&amp;$AG20,データシート1!$A:$BS,MATCH("ab_"&amp;AK$2,データシート1!$A$1:$BS$1,0),0)</f>
        <v>6439</v>
      </c>
      <c r="AL20" s="88">
        <f>VLOOKUP(年度マスタ!$K$4&amp;"_"&amp;$AG20,データシート1!$A:$BS,MATCH("ab_"&amp;AL$2,データシート1!$A$1:$BS$1,0),0)</f>
        <v>15317</v>
      </c>
      <c r="AM20" s="88">
        <f>VLOOKUP(年度マスタ!$K$4&amp;"_"&amp;$AG20,データシート1!$A:$BS,MATCH("ab_"&amp;AM$2,データシート1!$A$1:$BS$1,0),0)</f>
        <v>16775</v>
      </c>
      <c r="AN20" s="88">
        <f>VLOOKUP(年度マスタ!$K$4&amp;"_"&amp;$AG20,データシート1!$A:$BS,MATCH("ab_"&amp;AN$2,データシート1!$A$1:$BS$1,0),0)</f>
        <v>2518</v>
      </c>
      <c r="AO20" s="88">
        <f>VLOOKUP(年度マスタ!$K$4&amp;"_"&amp;$AG20,データシート1!$A:$BS,MATCH("ab_"&amp;AO$2,データシート1!$A$1:$BS$1,0),0)</f>
        <v>33664</v>
      </c>
      <c r="AP20" s="88">
        <f>VLOOKUP(年度マスタ!$K$4&amp;"_"&amp;$AG20,データシート1!$A:$BS,MATCH("ab_"&amp;AP$2,データシート1!$A$1:$BS$1,0),0)</f>
        <v>0</v>
      </c>
      <c r="AQ20" s="1073">
        <f>VLOOKUP(年度マスタ!$K$4&amp;"_"&amp;$AG20,データシート1!$A:$BS,MATCH("ab_"&amp;AQ$2,データシート1!$A$1:$BS$1,0),0)</f>
        <v>1.746445477284486</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宮代町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0</v>
      </c>
      <c r="BE13" s="80" t="str">
        <f>年度マスタ!K4</f>
        <v>11442</v>
      </c>
      <c r="BF13" s="80" t="str">
        <f>年度マスタ!K4</f>
        <v>11442</v>
      </c>
      <c r="BG13" s="80" t="str">
        <f>年度マスタ!K4</f>
        <v>11442</v>
      </c>
      <c r="BH13" s="318" t="s">
        <v>108</v>
      </c>
      <c r="BI13" s="318" t="s">
        <v>108</v>
      </c>
      <c r="BJ13" s="318" t="s">
        <v>108</v>
      </c>
      <c r="BK13" s="318" t="str">
        <f>年度マスタ!K4</f>
        <v>11442</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宮代町</v>
      </c>
      <c r="BF14" s="80" t="str">
        <f>AP2</f>
        <v>宮代町</v>
      </c>
      <c r="BG14" s="80" t="str">
        <f>AP2</f>
        <v>宮代町</v>
      </c>
      <c r="BH14" s="80" t="s">
        <v>118</v>
      </c>
      <c r="BI14" s="80" t="s">
        <v>118</v>
      </c>
      <c r="BJ14" s="80" t="s">
        <v>118</v>
      </c>
      <c r="BK14" s="80" t="str">
        <f>AP2</f>
        <v>宮代町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3.3410000000000002</v>
      </c>
      <c r="AY17" s="201">
        <f>AX17</f>
        <v>3.3410000000000002</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6.2069999999999999</v>
      </c>
      <c r="G21" s="996">
        <f t="shared" ref="G21:O21" si="5">SUM(G22,G26,G27,G28)</f>
        <v>3.581</v>
      </c>
      <c r="H21" s="996">
        <f t="shared" si="5"/>
        <v>4.4349999999999996</v>
      </c>
      <c r="I21" s="996">
        <f t="shared" si="5"/>
        <v>5.0229999999999997</v>
      </c>
      <c r="J21" s="996">
        <f t="shared" si="5"/>
        <v>5.0439999999999996</v>
      </c>
      <c r="K21" s="996">
        <f t="shared" si="5"/>
        <v>4.8780000000000001</v>
      </c>
      <c r="L21" s="996">
        <f t="shared" si="5"/>
        <v>4.8979999999999997</v>
      </c>
      <c r="M21" s="996">
        <f t="shared" si="5"/>
        <v>4.9989999999999997</v>
      </c>
      <c r="N21" s="996">
        <f t="shared" si="5"/>
        <v>5.7729999999999997</v>
      </c>
      <c r="O21" s="996">
        <f t="shared" si="5"/>
        <v>4.8620000000000001</v>
      </c>
      <c r="P21" s="997">
        <f>SUM(P22,P26,P27,P28)</f>
        <v>3.3410000000000002</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0</v>
      </c>
      <c r="G22" s="998">
        <f t="shared" ref="G22:P22" si="6">SUM(G23:G25)</f>
        <v>0</v>
      </c>
      <c r="H22" s="998">
        <f t="shared" si="6"/>
        <v>0</v>
      </c>
      <c r="I22" s="998">
        <f t="shared" si="6"/>
        <v>0</v>
      </c>
      <c r="J22" s="998">
        <f t="shared" si="6"/>
        <v>0</v>
      </c>
      <c r="K22" s="998">
        <f t="shared" si="6"/>
        <v>0</v>
      </c>
      <c r="L22" s="998">
        <f t="shared" si="6"/>
        <v>0</v>
      </c>
      <c r="M22" s="998">
        <f t="shared" si="6"/>
        <v>0</v>
      </c>
      <c r="N22" s="998">
        <f t="shared" si="6"/>
        <v>0</v>
      </c>
      <c r="O22" s="998">
        <f t="shared" si="6"/>
        <v>0</v>
      </c>
      <c r="P22" s="999">
        <f t="shared" si="6"/>
        <v>0</v>
      </c>
      <c r="Z22" s="313"/>
      <c r="AB22" s="312"/>
      <c r="AC22" s="571" t="s">
        <v>1377</v>
      </c>
      <c r="AP22" s="18" t="s">
        <v>1387</v>
      </c>
      <c r="AQ22" s="313"/>
      <c r="AV22" s="80" t="str">
        <f>AW22</f>
        <v>エネルギー起源CO2</v>
      </c>
      <c r="AW22" s="80" t="str">
        <f>D56</f>
        <v>エネルギー起源CO2</v>
      </c>
      <c r="AX22" s="201">
        <f>P56</f>
        <v>3.3410000000000002</v>
      </c>
      <c r="AY22" s="201">
        <f>AX22</f>
        <v>3.3410000000000002</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0</v>
      </c>
      <c r="M23" s="1000">
        <f>IFERROR(VLOOKUP(年度マスタ!$K$4&amp;"_"&amp;M$20,データシート1!$A:$BT,MATCH("ba_"&amp;$E23,データシート1!$A$1:$BT$1,0),0),0)</f>
        <v>0</v>
      </c>
      <c r="N23" s="1000">
        <f>IFERROR(VLOOKUP(年度マスタ!$K$4&amp;"_"&amp;N$20,データシート1!$A:$BT,MATCH("ba_"&amp;$E23,データシート1!$A$1:$BT$1,0),0),0)</f>
        <v>0</v>
      </c>
      <c r="O23" s="1000">
        <f>IFERROR(VLOOKUP(年度マスタ!$K$4&amp;"_"&amp;O$20,データシート1!$A:$BT,MATCH("ba_"&amp;$E23,データシート1!$A$1:$BT$1,0),0),0)</f>
        <v>0</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32.077591424611697</v>
      </c>
      <c r="AG24" s="996">
        <f t="shared" ref="AG24:AP24" si="7">AG25+AG29</f>
        <v>38.966396383530224</v>
      </c>
      <c r="AH24" s="996">
        <f t="shared" si="7"/>
        <v>40.813283993407381</v>
      </c>
      <c r="AI24" s="996">
        <f t="shared" si="7"/>
        <v>39.669705492384139</v>
      </c>
      <c r="AJ24" s="996">
        <f t="shared" si="7"/>
        <v>39.757858392553594</v>
      </c>
      <c r="AK24" s="996">
        <f t="shared" si="7"/>
        <v>39.730600414065243</v>
      </c>
      <c r="AL24" s="996">
        <f t="shared" si="7"/>
        <v>35.389496328969898</v>
      </c>
      <c r="AM24" s="996">
        <f t="shared" si="7"/>
        <v>34.822083678201416</v>
      </c>
      <c r="AN24" s="996">
        <f t="shared" si="7"/>
        <v>33.69963236389286</v>
      </c>
      <c r="AO24" s="996">
        <f>AO25+AO29</f>
        <v>32.431686250402365</v>
      </c>
      <c r="AP24" s="997">
        <f t="shared" si="7"/>
        <v>28.526637837411489</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6.8907361045891466</v>
      </c>
      <c r="AG25" s="998">
        <f>①CO2排出量の現状把握!AA35</f>
        <v>7.0070497457024565</v>
      </c>
      <c r="AH25" s="998">
        <f>①CO2排出量の現状把握!AB35</f>
        <v>7.7748216413246514</v>
      </c>
      <c r="AI25" s="998">
        <f>①CO2排出量の現状把握!AC35</f>
        <v>7.8398209193897106</v>
      </c>
      <c r="AJ25" s="998">
        <f>①CO2排出量の現状把握!AD35</f>
        <v>8.3629739669890384</v>
      </c>
      <c r="AK25" s="998">
        <f>①CO2排出量の現状把握!AE35</f>
        <v>6.8315656306257893</v>
      </c>
      <c r="AL25" s="998">
        <f>①CO2排出量の現状把握!AF35</f>
        <v>6.5974230986933486</v>
      </c>
      <c r="AM25" s="998">
        <f>①CO2排出量の現状把握!AG35</f>
        <v>7.0508656302152932</v>
      </c>
      <c r="AN25" s="998">
        <f>①CO2排出量の現状把握!AH35</f>
        <v>6.2429591992336171</v>
      </c>
      <c r="AO25" s="998">
        <f>①CO2排出量の現状把握!AI35</f>
        <v>6.4342523789022845</v>
      </c>
      <c r="AP25" s="999">
        <f>①CO2排出量の現状把握!AJ35</f>
        <v>6.7505615941827202</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6.2069999999999999</v>
      </c>
      <c r="G26" s="998">
        <f>IFERROR(VLOOKUP(年度マスタ!$K$4&amp;"_"&amp;G$20,データシート1!$A:$BT,MATCH("ba_"&amp;$D26,データシート1!$A$1:$BT$1,0),0),0)</f>
        <v>3.581</v>
      </c>
      <c r="H26" s="998">
        <f>IFERROR(VLOOKUP(年度マスタ!$K$4&amp;"_"&amp;H$20,データシート1!$A:$BT,MATCH("ba_"&amp;$D26,データシート1!$A$1:$BT$1,0),0),0)</f>
        <v>4.4349999999999996</v>
      </c>
      <c r="I26" s="998">
        <f>IFERROR(VLOOKUP(年度マスタ!$K$4&amp;"_"&amp;I$20,データシート1!$A:$BT,MATCH("ba_"&amp;$D26,データシート1!$A$1:$BT$1,0),0),0)</f>
        <v>5.0229999999999997</v>
      </c>
      <c r="J26" s="998">
        <f>IFERROR(VLOOKUP(年度マスタ!$K$4&amp;"_"&amp;J$20,データシート1!$A:$BT,MATCH("ba_"&amp;$D26,データシート1!$A$1:$BT$1,0),0),0)</f>
        <v>5.0439999999999996</v>
      </c>
      <c r="K26" s="998">
        <f>IFERROR(VLOOKUP(年度マスタ!$K$4&amp;"_"&amp;K$20,データシート1!$A:$BT,MATCH("ba_"&amp;$D26,データシート1!$A$1:$BT$1,0),0),0)</f>
        <v>4.8780000000000001</v>
      </c>
      <c r="L26" s="998">
        <f>IFERROR(VLOOKUP(年度マスタ!$K$4&amp;"_"&amp;L$20,データシート1!$A:$BT,MATCH("ba_"&amp;$D26,データシート1!$A$1:$BT$1,0),0),0)</f>
        <v>4.8979999999999997</v>
      </c>
      <c r="M26" s="998">
        <f>IFERROR(VLOOKUP(年度マスタ!$K$4&amp;"_"&amp;M$20,データシート1!$A:$BT,MATCH("ba_"&amp;$D26,データシート1!$A$1:$BT$1,0),0),0)</f>
        <v>4.9989999999999997</v>
      </c>
      <c r="N26" s="998">
        <f>IFERROR(VLOOKUP(年度マスタ!$K$4&amp;"_"&amp;N$20,データシート1!$A:$BT,MATCH("ba_"&amp;$D26,データシート1!$A$1:$BT$1,0),0),0)</f>
        <v>5.7729999999999997</v>
      </c>
      <c r="O26" s="998">
        <f>IFERROR(VLOOKUP(年度マスタ!$K$4&amp;"_"&amp;O$20,データシート1!$A:$BT,MATCH("ba_"&amp;$D26,データシート1!$A$1:$BT$1,0),0),0)</f>
        <v>4.8620000000000001</v>
      </c>
      <c r="P26" s="999">
        <f>IFERROR(VLOOKUP(年度マスタ!$K$4&amp;"_"&amp;P$20,データシート1!$A:$BT,MATCH("ba_"&amp;$D26,データシート1!$A$1:$BT$1,0),0),0)</f>
        <v>3.3410000000000002</v>
      </c>
      <c r="Z26" s="313"/>
      <c r="AB26" s="312"/>
      <c r="AC26" s="572"/>
      <c r="AD26" s="458"/>
      <c r="AE26" s="457" t="s">
        <v>98</v>
      </c>
      <c r="AF26" s="1000">
        <f>①CO2排出量の現状把握!Z36</f>
        <v>5.5547188660204636</v>
      </c>
      <c r="AG26" s="1000">
        <f>①CO2排出量の現状把握!AA36</f>
        <v>5.0641067471887844</v>
      </c>
      <c r="AH26" s="1000">
        <f>①CO2排出量の現状把握!AB36</f>
        <v>5.8801911133563394</v>
      </c>
      <c r="AI26" s="1000">
        <f>①CO2排出量の現状把握!AC36</f>
        <v>6.2065670791780052</v>
      </c>
      <c r="AJ26" s="1000">
        <f>①CO2排出量の現状把握!AD36</f>
        <v>5.5952274557182742</v>
      </c>
      <c r="AK26" s="1000">
        <f>①CO2排出量の現状把握!AE36</f>
        <v>4.0026991554469005</v>
      </c>
      <c r="AL26" s="1000">
        <f>①CO2排出量の現状把握!AF36</f>
        <v>3.5323580969131494</v>
      </c>
      <c r="AM26" s="1000">
        <f>①CO2排出量の現状把握!AG36</f>
        <v>4.1289909645324903</v>
      </c>
      <c r="AN26" s="1000">
        <f>①CO2排出量の現状把握!AH36</f>
        <v>3.5005381034193257</v>
      </c>
      <c r="AO26" s="1000">
        <f>①CO2排出量の現状把握!AI36</f>
        <v>3.8459936150767824</v>
      </c>
      <c r="AP26" s="1001">
        <f>①CO2排出量の現状把握!AJ36</f>
        <v>3.6256376277028068</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1.3360172385686835</v>
      </c>
      <c r="AG27" s="1000">
        <f>①CO2排出量の現状把握!AA37</f>
        <v>1.9429429985136724</v>
      </c>
      <c r="AH27" s="1000">
        <f>①CO2排出量の現状把握!AB37</f>
        <v>1.8946305279683124</v>
      </c>
      <c r="AI27" s="1000">
        <f>①CO2排出量の現状把握!AC37</f>
        <v>1.6332538402117058</v>
      </c>
      <c r="AJ27" s="1000">
        <f>①CO2排出量の現状把握!AD37</f>
        <v>1.5106000992353714</v>
      </c>
      <c r="AK27" s="1000">
        <f>①CO2排出量の現状把握!AE37</f>
        <v>1.4428165024800896</v>
      </c>
      <c r="AL27" s="1000">
        <f>①CO2排出量の現状把握!AF37</f>
        <v>1.441071087582495</v>
      </c>
      <c r="AM27" s="1000">
        <f>①CO2排出量の現状把握!AG37</f>
        <v>1.5011016895492952</v>
      </c>
      <c r="AN27" s="1000">
        <f>①CO2排出量の現状把握!AH37</f>
        <v>1.4114167785398015</v>
      </c>
      <c r="AO27" s="1000">
        <f>①CO2排出量の現状把握!AI37</f>
        <v>1.2460499738731892</v>
      </c>
      <c r="AP27" s="1001">
        <f>①CO2排出量の現状把握!AJ37</f>
        <v>1.4786697871076659</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0</v>
      </c>
      <c r="AG28" s="1000">
        <f>①CO2排出量の現状把握!AA38</f>
        <v>0</v>
      </c>
      <c r="AH28" s="1000">
        <f>①CO2排出量の現状把握!AB38</f>
        <v>0</v>
      </c>
      <c r="AI28" s="1000">
        <f>①CO2排出量の現状把握!AC38</f>
        <v>0</v>
      </c>
      <c r="AJ28" s="1000">
        <f>①CO2排出量の現状把握!AD38</f>
        <v>1.2571464120353932</v>
      </c>
      <c r="AK28" s="1000">
        <f>①CO2排出量の現状把握!AE38</f>
        <v>1.3860499726987996</v>
      </c>
      <c r="AL28" s="1000">
        <f>①CO2排出量の現状把握!AF38</f>
        <v>1.6239939141977036</v>
      </c>
      <c r="AM28" s="1000">
        <f>①CO2排出量の現状把握!AG38</f>
        <v>1.4207729761335073</v>
      </c>
      <c r="AN28" s="1000">
        <f>①CO2排出量の現状把握!AH38</f>
        <v>1.3310043172744892</v>
      </c>
      <c r="AO28" s="1000">
        <f>①CO2排出量の現状把握!AI38</f>
        <v>1.3422087899523132</v>
      </c>
      <c r="AP28" s="1001">
        <f>①CO2排出量の現状把握!AJ38</f>
        <v>1.6462541793722478</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25.186855320022552</v>
      </c>
      <c r="AG29" s="1002">
        <f>①CO2排出量の現状把握!AA39</f>
        <v>31.959346637827764</v>
      </c>
      <c r="AH29" s="1002">
        <f>①CO2排出量の現状把握!AB39</f>
        <v>33.038462352082732</v>
      </c>
      <c r="AI29" s="1002">
        <f>①CO2排出量の現状把握!AC39</f>
        <v>31.82988457299443</v>
      </c>
      <c r="AJ29" s="1002">
        <f>①CO2排出量の現状把握!AD39</f>
        <v>31.394884425564555</v>
      </c>
      <c r="AK29" s="1002">
        <f>①CO2排出量の現状把握!AE39</f>
        <v>32.899034783439454</v>
      </c>
      <c r="AL29" s="1002">
        <f>①CO2排出量の現状把握!AF39</f>
        <v>28.792073230276547</v>
      </c>
      <c r="AM29" s="1002">
        <f>①CO2排出量の現状把握!AG39</f>
        <v>27.771218047986121</v>
      </c>
      <c r="AN29" s="1002">
        <f>①CO2排出量の現状把握!AH39</f>
        <v>27.456673164659247</v>
      </c>
      <c r="AO29" s="1002">
        <f>①CO2排出量の現状把握!AI39</f>
        <v>25.997433871500082</v>
      </c>
      <c r="AP29" s="1003">
        <f>①CO2排出量の現状把握!AJ39</f>
        <v>21.776076243228768</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0.19349956540807012</v>
      </c>
      <c r="AG32" s="509">
        <f t="shared" si="12"/>
        <v>9.1899696465479866E-2</v>
      </c>
      <c r="AH32" s="509">
        <f t="shared" si="12"/>
        <v>0.10866560016871935</v>
      </c>
      <c r="AI32" s="509">
        <f t="shared" si="12"/>
        <v>0.12662055182043952</v>
      </c>
      <c r="AJ32" s="509">
        <f t="shared" si="12"/>
        <v>0.12686800053960429</v>
      </c>
      <c r="AK32" s="509">
        <f t="shared" si="12"/>
        <v>0.12277690115836037</v>
      </c>
      <c r="AL32" s="509">
        <f t="shared" si="12"/>
        <v>0.13840264790630799</v>
      </c>
      <c r="AM32" s="509">
        <f t="shared" si="12"/>
        <v>0.14355832483193323</v>
      </c>
      <c r="AN32" s="509">
        <f t="shared" si="12"/>
        <v>0.17130750679005696</v>
      </c>
      <c r="AO32" s="509">
        <f t="shared" si="12"/>
        <v>0.14991511580560138</v>
      </c>
      <c r="AP32" s="509">
        <f t="shared" si="12"/>
        <v>0.11711860398838937</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v>
      </c>
      <c r="AH33" s="506">
        <f t="shared" si="13"/>
        <v>0</v>
      </c>
      <c r="AI33" s="506">
        <f t="shared" si="13"/>
        <v>0</v>
      </c>
      <c r="AJ33" s="506">
        <f t="shared" si="13"/>
        <v>0</v>
      </c>
      <c r="AK33" s="506">
        <f t="shared" si="13"/>
        <v>0</v>
      </c>
      <c r="AL33" s="506">
        <f t="shared" si="13"/>
        <v>0</v>
      </c>
      <c r="AM33" s="506">
        <f t="shared" si="13"/>
        <v>0</v>
      </c>
      <c r="AN33" s="506">
        <f t="shared" si="13"/>
        <v>0</v>
      </c>
      <c r="AO33" s="506">
        <f t="shared" si="13"/>
        <v>0</v>
      </c>
      <c r="AP33" s="506">
        <f t="shared" si="13"/>
        <v>0</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v>
      </c>
      <c r="AI34" s="507">
        <f t="shared" si="14"/>
        <v>0</v>
      </c>
      <c r="AJ34" s="507">
        <f t="shared" si="14"/>
        <v>0</v>
      </c>
      <c r="AK34" s="507">
        <f t="shared" si="14"/>
        <v>0</v>
      </c>
      <c r="AL34" s="507">
        <f t="shared" si="14"/>
        <v>0</v>
      </c>
      <c r="AM34" s="507">
        <f t="shared" si="14"/>
        <v>0</v>
      </c>
      <c r="AN34" s="507">
        <f t="shared" si="14"/>
        <v>0</v>
      </c>
      <c r="AO34" s="507">
        <f t="shared" si="14"/>
        <v>0</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0.24643806942686017</v>
      </c>
      <c r="AG37" s="508">
        <f t="shared" ref="AG37:AP37" si="17">IFERROR(IF(G26/AG29&gt;1,1,G26/AG29),0)</f>
        <v>0.11204859850800117</v>
      </c>
      <c r="AH37" s="508">
        <f t="shared" si="17"/>
        <v>0.13423748214239817</v>
      </c>
      <c r="AI37" s="508">
        <f t="shared" si="17"/>
        <v>0.15780767248718475</v>
      </c>
      <c r="AJ37" s="508">
        <f t="shared" si="17"/>
        <v>0.1606631173291633</v>
      </c>
      <c r="AK37" s="508">
        <f t="shared" si="17"/>
        <v>0.14827182718611132</v>
      </c>
      <c r="AL37" s="508">
        <f t="shared" si="17"/>
        <v>0.1701162664052086</v>
      </c>
      <c r="AM37" s="508">
        <f t="shared" si="17"/>
        <v>0.1800065085860543</v>
      </c>
      <c r="AN37" s="508">
        <f t="shared" si="17"/>
        <v>0.21025853953168278</v>
      </c>
      <c r="AO37" s="508">
        <f t="shared" si="17"/>
        <v>0.18701845820752375</v>
      </c>
      <c r="AP37" s="508">
        <f t="shared" si="17"/>
        <v>0.15342525268016904</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O：教育，学習支援業(N=1)</v>
      </c>
      <c r="BE48" s="961">
        <f>VLOOKUP(BE$13&amp;"_"&amp;$AV$8,データシート2!$A:$SI,MATCH($AV$5&amp;"_"&amp;$BA48&amp;$AV$6,データシート2!$A$1:$SI$1,0),0)</f>
        <v>1</v>
      </c>
      <c r="BF48" s="1071">
        <f>VLOOKUP(BF$13&amp;"_"&amp;$AW$8,データシート2!$A:$SI,MATCH($AW$5&amp;"_"&amp;$BA48&amp;$AW$6,データシート2!$A$1:$SI$1,0),0)</f>
        <v>3.3410000000000002</v>
      </c>
      <c r="BG48" s="1071">
        <f t="shared" si="18"/>
        <v>3.3410000000000002</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f t="shared" si="20"/>
        <v>0.40385621734866534</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6.2069999999999999</v>
      </c>
      <c r="G55" s="1004">
        <f t="shared" ref="G55:P55" si="29">SUM(G56,G57,G60,G61,G62,G63,G64,G65,)</f>
        <v>3.581</v>
      </c>
      <c r="H55" s="1004">
        <f t="shared" si="29"/>
        <v>4.4349999999999996</v>
      </c>
      <c r="I55" s="1004">
        <f t="shared" si="29"/>
        <v>5.0229999999999997</v>
      </c>
      <c r="J55" s="1004">
        <f t="shared" si="29"/>
        <v>5.0439999999999996</v>
      </c>
      <c r="K55" s="1004">
        <f t="shared" si="29"/>
        <v>4.8780000000000001</v>
      </c>
      <c r="L55" s="1004">
        <f t="shared" si="29"/>
        <v>4.8979999999999997</v>
      </c>
      <c r="M55" s="1004">
        <f t="shared" si="29"/>
        <v>4.9989999999999997</v>
      </c>
      <c r="N55" s="1004">
        <f t="shared" si="29"/>
        <v>5.7729999999999997</v>
      </c>
      <c r="O55" s="1004">
        <f t="shared" si="29"/>
        <v>4.8620000000000001</v>
      </c>
      <c r="P55" s="1005">
        <f t="shared" si="29"/>
        <v>3.3410000000000002</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6.2069999999999999</v>
      </c>
      <c r="G56" s="1006">
        <f>IFERROR(VLOOKUP(年度マスタ!$K$4&amp;"_"&amp;G$54,データシート1!$A:$CD,MATCH("bc_"&amp;$C56,データシート1!$A$1:$CD$1,0),0),0)</f>
        <v>3.581</v>
      </c>
      <c r="H56" s="1006">
        <f>IFERROR(VLOOKUP(年度マスタ!$K$4&amp;"_"&amp;H$54,データシート1!$A:$CD,MATCH("bc_"&amp;$C56,データシート1!$A$1:$CD$1,0),0),0)</f>
        <v>4.4349999999999996</v>
      </c>
      <c r="I56" s="1006">
        <f>IFERROR(VLOOKUP(年度マスタ!$K$4&amp;"_"&amp;I$54,データシート1!$A:$CD,MATCH("bc_"&amp;$C56,データシート1!$A$1:$CD$1,0),0),0)</f>
        <v>5.0229999999999997</v>
      </c>
      <c r="J56" s="1006">
        <f>IFERROR(VLOOKUP(年度マスタ!$K$4&amp;"_"&amp;J$54,データシート1!$A:$CD,MATCH("bc_"&amp;$C56,データシート1!$A$1:$CD$1,0),0),0)</f>
        <v>5.0439999999999996</v>
      </c>
      <c r="K56" s="1006">
        <f>IFERROR(VLOOKUP(年度マスタ!$K$4&amp;"_"&amp;K$54,データシート1!$A:$CD,MATCH("bc_"&amp;$C56,データシート1!$A$1:$CD$1,0),0),0)</f>
        <v>4.8780000000000001</v>
      </c>
      <c r="L56" s="1006">
        <f>IFERROR(VLOOKUP(年度マスタ!$K$4&amp;"_"&amp;L$54,データシート1!$A:$CD,MATCH("bc_"&amp;$C56,データシート1!$A$1:$CD$1,0),0),0)</f>
        <v>4.8979999999999997</v>
      </c>
      <c r="M56" s="1006">
        <f>IFERROR(VLOOKUP(年度マスタ!$K$4&amp;"_"&amp;M$54,データシート1!$A:$CD,MATCH("bc_"&amp;$C56,データシート1!$A$1:$CD$1,0),0),0)</f>
        <v>4.9989999999999997</v>
      </c>
      <c r="N56" s="1006">
        <f>IFERROR(VLOOKUP(年度マスタ!$K$4&amp;"_"&amp;N$54,データシート1!$A:$CD,MATCH("bc_"&amp;$C56,データシート1!$A$1:$CD$1,0),0),0)</f>
        <v>5.7729999999999997</v>
      </c>
      <c r="O56" s="1006">
        <f>IFERROR(VLOOKUP(年度マスタ!$K$4&amp;"_"&amp;O$54,データシート1!$A:$CD,MATCH("bc_"&amp;$C56,データシート1!$A$1:$CD$1,0),0),0)</f>
        <v>4.8620000000000001</v>
      </c>
      <c r="P56" s="1007">
        <f>IFERROR(VLOOKUP(年度マスタ!$K$4&amp;"_"&amp;P$54,データシート1!$A:$CD,MATCH("bc_"&amp;$C56,データシート1!$A$1:$CD$1,0),0),0)</f>
        <v>3.3410000000000002</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宮代町</v>
      </c>
      <c r="AF1" s="345"/>
      <c r="AG1" s="203"/>
      <c r="AH1" s="188"/>
      <c r="AI1" s="188"/>
      <c r="AJ1" s="188"/>
      <c r="AK1" s="188"/>
      <c r="AL1" s="189"/>
      <c r="AM1" s="189"/>
      <c r="AN1" s="189"/>
      <c r="AO1" s="189"/>
      <c r="AP1" s="189"/>
      <c r="AQ1" s="189"/>
      <c r="AR1" s="189"/>
      <c r="AS1" s="189"/>
      <c r="AT1" s="190"/>
    </row>
    <row r="2" spans="1:47" s="577" customFormat="1" ht="27.95" customHeight="1">
      <c r="A2" s="576"/>
      <c r="B2" s="576" t="s">
        <v>1645</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1649</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1217.9000000000001</v>
      </c>
      <c r="K6" s="688">
        <f>VLOOKUP(年度マスタ!$K$4&amp;"_"&amp;K$5,データシート1!$A:$BS,MATCH("cb_"&amp;$G6,データシート1!$A$1:$BS$1,0),0)</f>
        <v>1626</v>
      </c>
      <c r="L6" s="688">
        <f>VLOOKUP(年度マスタ!$K$4&amp;"_"&amp;L$5,データシート1!$A:$BS,MATCH("cb_"&amp;$G6,データシート1!$A$1:$BS$1,0),0)</f>
        <v>2004.9</v>
      </c>
      <c r="M6" s="688">
        <f>VLOOKUP(年度マスタ!$K$4&amp;"_"&amp;M$5,データシート1!$A:$BS,MATCH("cb_"&amp;$G6,データシート1!$A$1:$BS$1,0),0)</f>
        <v>2312.9</v>
      </c>
      <c r="N6" s="688">
        <f>VLOOKUP(年度マスタ!$K$4&amp;"_"&amp;N$5,データシート1!$A:$BS,MATCH("cb_"&amp;$G6,データシート1!$A$1:$BS$1,0),0)</f>
        <v>2625.4</v>
      </c>
      <c r="O6" s="688">
        <f>VLOOKUP(年度マスタ!$K$4&amp;"_"&amp;O$5,データシート1!$A:$BS,MATCH("cb_"&amp;$G6,データシート1!$A$1:$BS$1,0),0)</f>
        <v>3018.0000000000032</v>
      </c>
      <c r="P6" s="688">
        <f>VLOOKUP(年度マスタ!$K$4&amp;"_"&amp;P$5,データシート1!$A:$BS,MATCH("cb_"&amp;$G6,データシート1!$A$1:$BS$1,0),0)</f>
        <v>3387.1000000000022</v>
      </c>
      <c r="Q6" s="688">
        <f>VLOOKUP(年度マスタ!$K$4&amp;"_"&amp;Q$5,データシート1!$A:$BS,MATCH("cb_"&amp;$G6,データシート1!$A$1:$BS$1,0),0)</f>
        <v>3692.5000000000032</v>
      </c>
      <c r="R6" s="704">
        <f>VLOOKUP(年度マスタ!$K$4&amp;"_"&amp;R$5,データシート1!$A:$BS,MATCH("cb_"&amp;$G6,データシート1!$A$1:$BS$1,0),0)</f>
        <v>3978.8000000000038</v>
      </c>
      <c r="S6" s="627"/>
      <c r="T6" s="226"/>
      <c r="U6" s="640"/>
      <c r="V6" s="231"/>
      <c r="W6" s="231"/>
      <c r="X6" s="231"/>
      <c r="Y6" s="232" t="s">
        <v>233</v>
      </c>
      <c r="Z6" s="734" t="s">
        <v>234</v>
      </c>
      <c r="AA6" s="734"/>
      <c r="AB6" s="734"/>
      <c r="AC6" s="735">
        <f>SUM(AC7:AC8)</f>
        <v>124686</v>
      </c>
      <c r="AD6" s="735">
        <f>SUM(AD7:AD8)</f>
        <v>173540.69400000005</v>
      </c>
      <c r="AE6" s="736">
        <f>$AD6*3600/100000000</f>
        <v>6.2474649840000023</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419.4</v>
      </c>
      <c r="K7" s="684">
        <f>VLOOKUP(年度マスタ!$K$4&amp;"_"&amp;K$5,データシート1!$A:$BS,MATCH("cb_"&amp;$G7,データシート1!$A$1:$BS$1,0),0)</f>
        <v>981</v>
      </c>
      <c r="L7" s="684">
        <f>VLOOKUP(年度マスタ!$K$4&amp;"_"&amp;L$5,データシート1!$A:$BS,MATCH("cb_"&amp;$G7,データシート1!$A$1:$BS$1,0),0)</f>
        <v>1532.8</v>
      </c>
      <c r="M7" s="684">
        <f>VLOOKUP(年度マスタ!$K$4&amp;"_"&amp;M$5,データシート1!$A:$BS,MATCH("cb_"&amp;$G7,データシート1!$A$1:$BS$1,0),0)</f>
        <v>1823.9</v>
      </c>
      <c r="N7" s="684">
        <f>VLOOKUP(年度マスタ!$K$4&amp;"_"&amp;N$5,データシート1!$A:$BS,MATCH("cb_"&amp;$G7,データシート1!$A$1:$BS$1,0),0)</f>
        <v>2098.6999999999998</v>
      </c>
      <c r="O7" s="684">
        <f>VLOOKUP(年度マスタ!$K$4&amp;"_"&amp;O$5,データシート1!$A:$BS,MATCH("cb_"&amp;$G7,データシート1!$A$1:$BS$1,0),0)</f>
        <v>2164.6999999999998</v>
      </c>
      <c r="P7" s="684">
        <f>VLOOKUP(年度マスタ!$K$4&amp;"_"&amp;P$5,データシート1!$A:$BS,MATCH("cb_"&amp;$G7,データシート1!$A$1:$BS$1,0),0)</f>
        <v>2431.9</v>
      </c>
      <c r="Q7" s="684">
        <f>VLOOKUP(年度マスタ!$K$4&amp;"_"&amp;Q$5,データシート1!$A:$BS,MATCH("cb_"&amp;$G7,データシート1!$A$1:$BS$1,0),0)</f>
        <v>2480.5</v>
      </c>
      <c r="R7" s="705">
        <f>VLOOKUP(年度マスタ!$K$4&amp;"_"&amp;R$5,データシート1!$A:$BS,MATCH("cb_"&amp;$G7,データシート1!$A$1:$BS$1,0),0)</f>
        <v>2480.4999999999995</v>
      </c>
      <c r="S7" s="627"/>
      <c r="T7" s="226"/>
      <c r="U7" s="640"/>
      <c r="V7" s="231"/>
      <c r="W7" s="231"/>
      <c r="X7" s="231"/>
      <c r="Y7" s="232" t="s">
        <v>236</v>
      </c>
      <c r="Z7" s="248" t="s">
        <v>1368</v>
      </c>
      <c r="AA7" s="248"/>
      <c r="AB7" s="248"/>
      <c r="AC7" s="671">
        <f>VLOOKUP(年度マスタ!$K$4&amp;"_令和4年度",データシート3!A:AB,MATCH("ea_"&amp;$Y7&amp;"_設備",データシート3!$A$1:$AB$1,0),0)</f>
        <v>106995</v>
      </c>
      <c r="AD7" s="671">
        <f>VLOOKUP(年度マスタ!$K$4&amp;"_令和4年度",データシート3!A:AB,MATCH("ea_"&amp;$Y7&amp;"_年間発電",データシート3!$A$1:$AB$1,0),0)/10^3</f>
        <v>149140.65900000004</v>
      </c>
      <c r="AE7" s="606">
        <f t="shared" ref="AE7:AE16" si="0">$AD7*3600/100000000</f>
        <v>5.3690637240000019</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17691</v>
      </c>
      <c r="AD8" s="671">
        <f>VLOOKUP(年度マスタ!$K$4&amp;"_令和4年度",データシート3!A:AB,MATCH("ea_"&amp;$Y8&amp;"_年間発電",データシート3!$A$1:$AB$1,0),0)/10^3</f>
        <v>24400.035</v>
      </c>
      <c r="AE8" s="606">
        <f t="shared" si="0"/>
        <v>0.87840125999999996</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0</v>
      </c>
      <c r="AD9" s="737">
        <f>VLOOKUP(年度マスタ!$K$4&amp;"_令和4年度",データシート3!A:AB,MATCH("ea_"&amp;$Y9&amp;"_年間発電",データシート3!$A$1:$AB$1,0),0)/10^3</f>
        <v>0</v>
      </c>
      <c r="AE9" s="738">
        <f t="shared" si="0"/>
        <v>0</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1637.3000000000002</v>
      </c>
      <c r="K12" s="722">
        <f t="shared" ref="K12:Q12" si="1">SUM(K6:K11)</f>
        <v>2607</v>
      </c>
      <c r="L12" s="722">
        <f t="shared" si="1"/>
        <v>3537.7</v>
      </c>
      <c r="M12" s="722">
        <f t="shared" si="1"/>
        <v>4136.8</v>
      </c>
      <c r="N12" s="722">
        <f t="shared" si="1"/>
        <v>4724.1000000000004</v>
      </c>
      <c r="O12" s="722">
        <f t="shared" si="1"/>
        <v>5182.7000000000025</v>
      </c>
      <c r="P12" s="722">
        <f t="shared" si="1"/>
        <v>5819.0000000000018</v>
      </c>
      <c r="Q12" s="722">
        <f t="shared" si="1"/>
        <v>6173.0000000000036</v>
      </c>
      <c r="R12" s="723">
        <f t="shared" ref="R12" si="2">SUM(R6:R11)</f>
        <v>6459.3000000000029</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11</v>
      </c>
      <c r="AD13" s="737">
        <f>SUM(AD14:AD16)</f>
        <v>67.206999999999979</v>
      </c>
      <c r="AE13" s="738">
        <f t="shared" si="0"/>
        <v>2.4194519999999995E-3</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11</v>
      </c>
      <c r="AD16" s="671">
        <f>VLOOKUP(年度マスタ!$K$4&amp;"_令和4年度",データシート3!A:AB,MATCH("ea_"&amp;$Y16&amp;"_年間発電",データシート3!$A$1:$AB$1,0),0)/10^3</f>
        <v>67.206999999999979</v>
      </c>
      <c r="AE16" s="606">
        <f t="shared" si="0"/>
        <v>2.4194519999999995E-3</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2.3684895899999998</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16.588505439999999</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1461.6261479999998</v>
      </c>
      <c r="K19" s="682">
        <f>K6*別紙!$C5/100*別紙!$E5/10^3</f>
        <v>1951.3951199999997</v>
      </c>
      <c r="L19" s="682">
        <f>L6*別紙!$C5/100*別紙!$E5/10^3</f>
        <v>2406.1205880000007</v>
      </c>
      <c r="M19" s="682">
        <f>M6*別紙!$C5/100*別紙!$E5/10^3</f>
        <v>2775.757548</v>
      </c>
      <c r="N19" s="682">
        <f>N6*別紙!$C5/100*別紙!$E5/10^3</f>
        <v>3150.7950479999995</v>
      </c>
      <c r="O19" s="682">
        <f>O6*別紙!$C5/100*別紙!$E5/10^3</f>
        <v>3621.9621600000032</v>
      </c>
      <c r="P19" s="682">
        <f>P6*別紙!$C5/100*別紙!$E5/10^3</f>
        <v>4064.9264520000024</v>
      </c>
      <c r="Q19" s="682">
        <f>Q6*別紙!$C5/100*別紙!$E5/10^3</f>
        <v>4431.4431000000041</v>
      </c>
      <c r="R19" s="710">
        <f>R6*別紙!$C5/100*別紙!$E5/10^3</f>
        <v>4775.0374560000037</v>
      </c>
      <c r="S19" s="631"/>
      <c r="T19" s="227"/>
      <c r="U19" s="647"/>
      <c r="W19" s="237"/>
      <c r="X19" s="237"/>
      <c r="Y19" s="209"/>
      <c r="Z19" s="699" t="s">
        <v>229</v>
      </c>
      <c r="AA19" s="748"/>
      <c r="AB19" s="749"/>
      <c r="AC19" s="750">
        <f>SUM($AC$6,$AC$9,$AC$10,$AC$13)</f>
        <v>124697</v>
      </c>
      <c r="AD19" s="750">
        <f>SUM($AD$6,$AD$9,$AD$10,$AD$13)</f>
        <v>173607.90100000004</v>
      </c>
      <c r="AE19" s="751">
        <f>SUM($AE$6,$AE$9,$AE$10,$AE$13,$AE$17,$AE$18)</f>
        <v>25.206879466</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554.76554399999986</v>
      </c>
      <c r="K20" s="684">
        <f>K7*別紙!$C6/100*別紙!$E6/10^3</f>
        <v>1297.6275600000001</v>
      </c>
      <c r="L20" s="684">
        <f>L7*別紙!$C6/100*別紙!$E6/10^3</f>
        <v>2027.5265279999999</v>
      </c>
      <c r="M20" s="684">
        <f>M7*別紙!$C6/100*別紙!$E6/10^3</f>
        <v>2412.581964</v>
      </c>
      <c r="N20" s="684">
        <f>N7*別紙!$C6/100*別紙!$E6/10^3</f>
        <v>2776.0764119999994</v>
      </c>
      <c r="O20" s="684">
        <f>O7*別紙!$C6/100*別紙!$E6/10^3</f>
        <v>2863.3785719999996</v>
      </c>
      <c r="P20" s="684">
        <f>P7*別紙!$C6/100*別紙!$E6/10^3</f>
        <v>3216.8200440000001</v>
      </c>
      <c r="Q20" s="684">
        <f>Q7*別紙!$C6/100*別紙!$E6/10^3</f>
        <v>3281.1061799999993</v>
      </c>
      <c r="R20" s="705">
        <f>R7*別紙!$C6/100*別紙!$E6/10^3</f>
        <v>3281.1061799999993</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2016.3916919999997</v>
      </c>
      <c r="K25" s="728">
        <f t="shared" si="3"/>
        <v>3249.02268</v>
      </c>
      <c r="L25" s="728">
        <f t="shared" si="3"/>
        <v>4433.6471160000001</v>
      </c>
      <c r="M25" s="728">
        <f t="shared" si="3"/>
        <v>5188.3395120000005</v>
      </c>
      <c r="N25" s="728">
        <f t="shared" si="3"/>
        <v>5926.8714599999985</v>
      </c>
      <c r="O25" s="728">
        <f t="shared" si="3"/>
        <v>6485.3407320000024</v>
      </c>
      <c r="P25" s="728">
        <f t="shared" si="3"/>
        <v>7281.7464960000025</v>
      </c>
      <c r="Q25" s="728">
        <f t="shared" si="3"/>
        <v>7712.5492800000029</v>
      </c>
      <c r="R25" s="729">
        <f t="shared" ref="R25" si="4">SUM(R19:R24)</f>
        <v>8056.1436360000025</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119657.74783771043</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125711.07210087597</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113017.02383272332</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121206.84852369012</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119424.89001608158</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111648.79336593612</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109313.48133426593</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106448.87959877706</v>
      </c>
      <c r="R26" s="726">
        <f>Q26</f>
        <v>106448.87959877706</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1.6851325789072967E-2</v>
      </c>
      <c r="K27" s="951">
        <f t="shared" ref="K27:P27" si="5">K25/K26</f>
        <v>2.5845159266423601E-2</v>
      </c>
      <c r="L27" s="951">
        <f t="shared" si="5"/>
        <v>3.9229905067773227E-2</v>
      </c>
      <c r="M27" s="951">
        <f t="shared" si="5"/>
        <v>4.2805663006623994E-2</v>
      </c>
      <c r="N27" s="951">
        <f t="shared" si="5"/>
        <v>4.9628443946667183E-2</v>
      </c>
      <c r="O27" s="951">
        <f t="shared" si="5"/>
        <v>5.8086975564024951E-2</v>
      </c>
      <c r="P27" s="951">
        <f t="shared" si="5"/>
        <v>6.661343511449791E-2</v>
      </c>
      <c r="Q27" s="951">
        <f>Q25/Q26</f>
        <v>7.2453080850355969E-2</v>
      </c>
      <c r="R27" s="952">
        <f>R25/R26</f>
        <v>7.5680868284991848E-2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7.5680868284991848E-2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1.6309039762030013</v>
      </c>
      <c r="AA52" s="209"/>
      <c r="AB52" s="755" t="s">
        <v>232</v>
      </c>
      <c r="AC52" s="756">
        <f>$AD6</f>
        <v>173540.69400000005</v>
      </c>
      <c r="AD52" s="757">
        <f>R19+R20</f>
        <v>8056.1436360000025</v>
      </c>
      <c r="AE52" s="758">
        <f t="shared" ref="AE52:AE54" si="6">IFERROR(AD52/AC52,"-")</f>
        <v>4.6422216313137483E-2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67159.021401222984</v>
      </c>
      <c r="Z53" s="1142"/>
      <c r="AA53" s="209"/>
      <c r="AB53" s="755" t="s">
        <v>222</v>
      </c>
      <c r="AC53" s="756">
        <f>$AD9</f>
        <v>0</v>
      </c>
      <c r="AD53" s="757">
        <f>R21</f>
        <v>0</v>
      </c>
      <c r="AE53" s="758" t="str">
        <f t="shared" si="6"/>
        <v>-</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279</v>
      </c>
      <c r="AK54" s="491">
        <f>VLOOKUP(年度マスタ!$K$4&amp;"_"&amp;AK$53,データシート1!$A$1:$BS$996,MATCH("ca_太陽光発電（10kW未満）",データシート1!$A$1:$BS$1,0),0)</f>
        <v>373</v>
      </c>
      <c r="AL54" s="491">
        <f>VLOOKUP(年度マスタ!$K$4&amp;"_"&amp;AL$53,データシート1!$A$1:$BS$996,MATCH("ca_太陽光発電（10kW未満）",データシート1!$A$1:$BS$1,0),0)</f>
        <v>456</v>
      </c>
      <c r="AM54" s="491">
        <f>VLOOKUP(年度マスタ!$K$4&amp;"_"&amp;AM$53,データシート1!$A$1:$BS$996,MATCH("ca_太陽光発電（10kW未満）",データシート1!$A$1:$BS$1,0),0)</f>
        <v>518</v>
      </c>
      <c r="AN54" s="491">
        <f>VLOOKUP(年度マスタ!$K$4&amp;"_"&amp;AN$53,データシート1!$A$1:$BS$996,MATCH("ca_太陽光発電（10kW未満）",データシート1!$A$1:$BS$1,0),0)</f>
        <v>579</v>
      </c>
      <c r="AO54" s="201">
        <f>VLOOKUP(年度マスタ!$K$4&amp;"_"&amp;AO$53,データシート1!$A$1:$BS$996,MATCH("ca_太陽光発電（10kW未満）",データシート1!$A$1:$BS$1,0),0)</f>
        <v>667</v>
      </c>
      <c r="AP54" s="201">
        <f>VLOOKUP(年度マスタ!$K$4&amp;"_"&amp;AP$53,データシート1!$A$1:$BS$996,MATCH("ca_太陽光発電（10kW未満）",データシート1!$A$1:$BS$1,0),0)</f>
        <v>742</v>
      </c>
      <c r="AQ54" s="201">
        <f>VLOOKUP(年度マスタ!$K$4&amp;"_"&amp;AQ$53,データシート1!$A$1:$BS$996,MATCH("ca_太陽光発電（10kW未満）",データシート1!$A$1:$BS$1,0),0)</f>
        <v>798</v>
      </c>
      <c r="AR54" s="201">
        <f>VLOOKUP(年度マスタ!$K$4&amp;"_"&amp;AR$53,データシート1!$A$1:$BS$996,MATCH("ca_太陽光発電（10kW未満）",データシート1!$A$1:$BS$1,0),0)</f>
        <v>855</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67.206999999999979</v>
      </c>
      <c r="AD55" s="756">
        <f>R23</f>
        <v>0</v>
      </c>
      <c r="AE55" s="758">
        <f>IFERROR(AD55/AC55,"-")</f>
        <v>0</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宮代町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埼玉県</v>
      </c>
      <c r="AY12" s="25" t="str">
        <f>年度マスタ!$J4</f>
        <v>宮代町</v>
      </c>
      <c r="AZ12" s="25" t="str">
        <f>年度マスタ!$K4</f>
        <v>11442</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17209</v>
      </c>
      <c r="AY21" s="20" t="str">
        <f>IF(IFERROR(比較地域マスタ!$Z6,"")=0,"",IFERROR(比較地域マスタ!$Z6,""))</f>
        <v>かほく市</v>
      </c>
      <c r="BB21" s="122" t="str">
        <f t="shared" ref="BB21:BC68" si="0">AX21</f>
        <v>17209</v>
      </c>
      <c r="BC21" s="123" t="str">
        <f t="shared" si="0"/>
        <v>かほく市</v>
      </c>
      <c r="BD21" s="40">
        <f>SUM(BE21,BI21:BK21,BQ21)</f>
        <v>219.67725309815253</v>
      </c>
      <c r="BE21" s="40">
        <f>SUM(BF21:BH21)</f>
        <v>78.334032929771496</v>
      </c>
      <c r="BF21" s="40">
        <f>VLOOKUP($AX21&amp;"_"&amp;$BC$14,データシート1!$A:$BS,MATCH($BC$12&amp;"_"&amp;BF$20,データシート1!$A$1:$BS$1,0),0)</f>
        <v>68.021113227633847</v>
      </c>
      <c r="BG21" s="40">
        <f>VLOOKUP($AX21&amp;"_"&amp;$BC$14,データシート1!$A:$BS,MATCH($BC$12&amp;"_"&amp;BG$20,データシート1!$A$1:$BS$1,0),0)</f>
        <v>1.6816974741293063</v>
      </c>
      <c r="BH21" s="40">
        <f>VLOOKUP($AX21&amp;"_"&amp;$BC$14,データシート1!$A:$BS,MATCH($BC$12&amp;"_"&amp;BH$20,データシート1!$A$1:$BS$1,0),0)</f>
        <v>8.6312222280083457</v>
      </c>
      <c r="BI21" s="40">
        <f>VLOOKUP($AX21&amp;"_"&amp;$BC$14,データシート1!$A:$BS,MATCH($BC$12&amp;"_"&amp;BI$20,データシート1!$A$1:$BS$1,0),0)</f>
        <v>35.891572761381084</v>
      </c>
      <c r="BJ21" s="40">
        <f>VLOOKUP($AX21&amp;"_"&amp;$BC$14,データシート1!$A:$BS,MATCH($BC$12&amp;"_"&amp;BJ$20,データシート1!$A$1:$BS$1,0),0)</f>
        <v>48.512357550958534</v>
      </c>
      <c r="BK21" s="40">
        <f t="shared" ref="BK21:BK68" si="1">SUM(BL21,BO21:BP21)</f>
        <v>53.846540560081628</v>
      </c>
      <c r="BL21" s="40">
        <f t="shared" ref="BL21:BL67" si="2">SUM(BM21:BN21)</f>
        <v>51.743442174991827</v>
      </c>
      <c r="BM21" s="40">
        <f>VLOOKUP($AX21&amp;"_"&amp;$BC$14,データシート1!$A:$BS,MATCH($BC$12&amp;"_"&amp;BM$20,データシート1!$A$1:$BS$1,0),0)</f>
        <v>32.638996397511725</v>
      </c>
      <c r="BN21" s="40">
        <f>VLOOKUP($AX21&amp;"_"&amp;$BC$14,データシート1!$A:$BS,MATCH($BC$12&amp;"_"&amp;BN$20,データシート1!$A$1:$BS$1,0),0)</f>
        <v>19.104445777480102</v>
      </c>
      <c r="BO21" s="40">
        <f>VLOOKUP($AX21&amp;"_"&amp;$BC$14,データシート1!$A:$BS,MATCH($BC$12&amp;"_"&amp;BO$20,データシート1!$A$1:$BS$1,0),0)</f>
        <v>2.1030983850897997</v>
      </c>
      <c r="BP21" s="40">
        <f>VLOOKUP($AX21&amp;"_"&amp;$BC$14,データシート1!$A:$BS,MATCH($BC$12&amp;"_"&amp;BP$20,データシート1!$A$1:$BS$1,0),0)</f>
        <v>0</v>
      </c>
      <c r="BQ21" s="40">
        <f>VLOOKUP($AX21&amp;"_"&amp;$BC$14,データシート1!$A:$BS,MATCH($BC$12&amp;"_"&amp;BQ$20,データシート1!$A$1:$BS$1,0),0)</f>
        <v>3.0927492959598162</v>
      </c>
      <c r="BR21" s="41">
        <f t="shared" ref="BR21:BR68" si="3">BD21</f>
        <v>219.67725309815253</v>
      </c>
      <c r="BT21" s="124" t="str">
        <f t="shared" ref="BT21:BT68" si="4">AY21</f>
        <v>かほく市</v>
      </c>
      <c r="BU21" s="40">
        <f>BD21</f>
        <v>219.67725309815253</v>
      </c>
      <c r="BV21" s="70">
        <f>BE21/$BR21</f>
        <v>0.35658691022857786</v>
      </c>
      <c r="BW21" s="70">
        <f t="shared" ref="BW21:CH42" si="5">BF21/$BR21</f>
        <v>0.30964113156149936</v>
      </c>
      <c r="BX21" s="70">
        <f t="shared" si="5"/>
        <v>7.6553100078045775E-3</v>
      </c>
      <c r="BY21" s="70">
        <f t="shared" si="5"/>
        <v>3.9290468659273915E-2</v>
      </c>
      <c r="BZ21" s="70">
        <f t="shared" si="5"/>
        <v>0.16338320083301755</v>
      </c>
      <c r="CA21" s="70">
        <f t="shared" si="5"/>
        <v>0.2208346875553977</v>
      </c>
      <c r="CB21" s="70">
        <f t="shared" si="5"/>
        <v>0.245116596282378</v>
      </c>
      <c r="CC21" s="70">
        <f t="shared" si="5"/>
        <v>0.23554301342193443</v>
      </c>
      <c r="CD21" s="70">
        <f t="shared" si="5"/>
        <v>0.14857704171550484</v>
      </c>
      <c r="CE21" s="70">
        <f t="shared" si="5"/>
        <v>8.6965971706429571E-2</v>
      </c>
      <c r="CF21" s="70">
        <f t="shared" si="5"/>
        <v>9.5735828604435816E-3</v>
      </c>
      <c r="CG21" s="70">
        <f t="shared" si="5"/>
        <v>0</v>
      </c>
      <c r="CH21" s="70">
        <f>BQ21/$BR21</f>
        <v>1.4078605100628992E-2</v>
      </c>
      <c r="CI21" s="125">
        <f t="shared" ref="CI21:CI68" si="6">BR21/$BR21</f>
        <v>1</v>
      </c>
      <c r="CK21" s="126" t="str">
        <f t="shared" ref="CK21:CK68" si="7">AY21</f>
        <v>かほく市</v>
      </c>
      <c r="CL21" s="127">
        <f>CN21+CP21+CR21</f>
        <v>78.334032929771496</v>
      </c>
      <c r="CM21" s="71">
        <f>IF(IF(CL21=0,0,CW21/CL21)&gt;1,1,IF(CL21=0,0,CW21/CL21))</f>
        <v>0.36742650574117403</v>
      </c>
      <c r="CN21" s="72">
        <f>BF21</f>
        <v>68.021113227633847</v>
      </c>
      <c r="CO21" s="71">
        <f>IF(IF(CN21=0,0,CX21/CN21)&gt;1,1,IF(CN21=0,0,CX21/CN21))</f>
        <v>0.42313332779016027</v>
      </c>
      <c r="CP21" s="72">
        <f t="shared" ref="CP21:CP68" si="8">BG21</f>
        <v>1.6816974741293063</v>
      </c>
      <c r="CQ21" s="71">
        <f>IF(IF(CP21=0,0,CY21/CP21)&gt;1,1,IF(CP21=0,0,CY21/CP21))</f>
        <v>0</v>
      </c>
      <c r="CR21" s="72">
        <f t="shared" ref="CR21:CR68" si="9">BH21</f>
        <v>8.6312222280083457</v>
      </c>
      <c r="CS21" s="71">
        <f>IF(IF(CR21=0,0,CZ21/CR21)&gt;1,1,IF(CR21=0,0,CZ21/CR21))</f>
        <v>0</v>
      </c>
      <c r="CT21" s="72">
        <f t="shared" ref="CT21:CT68" si="10">BI21</f>
        <v>35.891572761381084</v>
      </c>
      <c r="CU21" s="73">
        <f>IF(IF(CT21=0,0,DA21/CT21)&gt;1,1,IF(CT21=0,0,DA21/CT21))</f>
        <v>0.10138870269612485</v>
      </c>
      <c r="CV21" s="18"/>
      <c r="CW21" s="1075">
        <f>SUM(CX21:CZ21)</f>
        <v>28.782</v>
      </c>
      <c r="CX21" s="1076">
        <f>VLOOKUP($AX21&amp;"_"&amp;$CW$14,データシート1!$A:$BS,MATCH($CW$12&amp;"_"&amp;CX$20,データシート1!$A$1:$BS$1,0),0)</f>
        <v>28.782</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3.6389999999999998</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32.420999999999999</v>
      </c>
      <c r="DE21" s="18"/>
      <c r="DF21" s="128">
        <f>VLOOKUP($AX21&amp;"_"&amp;$DF$14,データシート1!$A:$BS,MATCH($DF$12&amp;"_"&amp;DF$20,データシート1!$A$1:$BS$1,0),0)</f>
        <v>5</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1</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6</v>
      </c>
      <c r="DM21" s="18"/>
      <c r="DN21" s="131">
        <f>IF($DD21=0,0,ROUND(CX21/$DD21,2))</f>
        <v>0.89</v>
      </c>
      <c r="DO21" s="132">
        <f>IF($DD21=0,0,ROUND(CY21/$DD21,2))</f>
        <v>0</v>
      </c>
      <c r="DP21" s="132">
        <f t="shared" ref="DP21:DR36" si="13">IF($DD21=0,0,ROUND(CZ21/$DD21,2))</f>
        <v>0</v>
      </c>
      <c r="DQ21" s="132">
        <f t="shared" si="13"/>
        <v>0.11</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12238</v>
      </c>
      <c r="AY22" s="20" t="str">
        <f>IF(IFERROR(比較地域マスタ!$Z7,"")=0,"",IFERROR(比較地域マスタ!$Z7,""))</f>
        <v>いすみ市</v>
      </c>
      <c r="BB22" s="122" t="str">
        <f t="shared" si="0"/>
        <v>12238</v>
      </c>
      <c r="BC22" s="123" t="str">
        <f t="shared" si="0"/>
        <v>いすみ市</v>
      </c>
      <c r="BD22" s="40">
        <f t="shared" ref="BD22:BD68" si="14">SUM(BE22,BI22:BK22,BQ22)</f>
        <v>270.31796711226121</v>
      </c>
      <c r="BE22" s="40">
        <f t="shared" ref="BE22:BE67" si="15">SUM(BF22:BH22)</f>
        <v>114.10013318641035</v>
      </c>
      <c r="BF22" s="40">
        <f>VLOOKUP($AX22&amp;"_"&amp;$BC$14,データシート1!$A:$BS,MATCH($BC$12&amp;"_"&amp;BF$20,データシート1!$A$1:$BS$1,0),0)</f>
        <v>91.754834078335264</v>
      </c>
      <c r="BG22" s="40">
        <f>VLOOKUP($AX22&amp;"_"&amp;$BC$14,データシート1!$A:$BS,MATCH($BC$12&amp;"_"&amp;BG$20,データシート1!$A$1:$BS$1,0),0)</f>
        <v>1.887827431719546</v>
      </c>
      <c r="BH22" s="40">
        <f>VLOOKUP($AX22&amp;"_"&amp;$BC$14,データシート1!$A:$BS,MATCH($BC$12&amp;"_"&amp;BH$20,データシート1!$A$1:$BS$1,0),0)</f>
        <v>20.457471676355539</v>
      </c>
      <c r="BI22" s="40">
        <f>VLOOKUP($AX22&amp;"_"&amp;$BC$14,データシート1!$A:$BS,MATCH($BC$12&amp;"_"&amp;BI$20,データシート1!$A$1:$BS$1,0),0)</f>
        <v>37.667721647932034</v>
      </c>
      <c r="BJ22" s="40">
        <f>VLOOKUP($AX22&amp;"_"&amp;$BC$14,データシート1!$A:$BS,MATCH($BC$12&amp;"_"&amp;BJ$20,データシート1!$A$1:$BS$1,0),0)</f>
        <v>39.869053457241911</v>
      </c>
      <c r="BK22" s="40">
        <f t="shared" si="1"/>
        <v>76.369923134176901</v>
      </c>
      <c r="BL22" s="40">
        <f t="shared" si="2"/>
        <v>74.179854071785115</v>
      </c>
      <c r="BM22" s="40">
        <f>VLOOKUP($AX22&amp;"_"&amp;$BC$14,データシート1!$A:$BS,MATCH($BC$12&amp;"_"&amp;BM$20,データシート1!$A$1:$BS$1,0),0)</f>
        <v>34.357501202903158</v>
      </c>
      <c r="BN22" s="40">
        <f>VLOOKUP($AX22&amp;"_"&amp;$BC$14,データシート1!$A:$BS,MATCH($BC$12&amp;"_"&amp;BN$20,データシート1!$A$1:$BS$1,0),0)</f>
        <v>39.822352868881957</v>
      </c>
      <c r="BO22" s="40">
        <f>VLOOKUP($AX22&amp;"_"&amp;$BC$14,データシート1!$A:$BS,MATCH($BC$12&amp;"_"&amp;BO$20,データシート1!$A$1:$BS$1,0),0)</f>
        <v>2.190069062391792</v>
      </c>
      <c r="BP22" s="40">
        <f>VLOOKUP($AX22&amp;"_"&amp;$BC$14,データシート1!$A:$BS,MATCH($BC$12&amp;"_"&amp;BP$20,データシート1!$A$1:$BS$1,0),0)</f>
        <v>0</v>
      </c>
      <c r="BQ22" s="40">
        <f>VLOOKUP($AX22&amp;"_"&amp;$BC$14,データシート1!$A:$BS,MATCH($BC$12&amp;"_"&amp;BQ$20,データシート1!$A$1:$BS$1,0),0)</f>
        <v>2.3111356865000001</v>
      </c>
      <c r="BR22" s="41">
        <f t="shared" si="3"/>
        <v>270.31796711226121</v>
      </c>
      <c r="BT22" s="134" t="str">
        <f t="shared" si="4"/>
        <v>いすみ市</v>
      </c>
      <c r="BU22" s="38">
        <f>BD22</f>
        <v>270.31796711226121</v>
      </c>
      <c r="BV22" s="69">
        <f t="shared" ref="BV22:BZ68" si="16">BE22/$BR22</f>
        <v>0.42209600199836267</v>
      </c>
      <c r="BW22" s="69">
        <f t="shared" si="5"/>
        <v>0.33943298352872753</v>
      </c>
      <c r="BX22" s="69">
        <f t="shared" si="5"/>
        <v>6.9837290206297836E-3</v>
      </c>
      <c r="BY22" s="69">
        <f t="shared" si="5"/>
        <v>7.5679289449005399E-2</v>
      </c>
      <c r="BZ22" s="69">
        <f t="shared" si="5"/>
        <v>0.13934597855380026</v>
      </c>
      <c r="CA22" s="69">
        <f t="shared" si="5"/>
        <v>0.14748946909875421</v>
      </c>
      <c r="CB22" s="69">
        <f t="shared" si="5"/>
        <v>0.28251885714448638</v>
      </c>
      <c r="CC22" s="69">
        <f t="shared" si="5"/>
        <v>0.2744170314101938</v>
      </c>
      <c r="CD22" s="69">
        <f t="shared" si="5"/>
        <v>0.12710032399967969</v>
      </c>
      <c r="CE22" s="69">
        <f t="shared" si="5"/>
        <v>0.14731670741051409</v>
      </c>
      <c r="CF22" s="69">
        <f t="shared" si="5"/>
        <v>8.1018257342926493E-3</v>
      </c>
      <c r="CG22" s="69">
        <f t="shared" si="5"/>
        <v>0</v>
      </c>
      <c r="CH22" s="69">
        <f t="shared" si="5"/>
        <v>8.5496932045963526E-3</v>
      </c>
      <c r="CI22" s="135">
        <f t="shared" si="6"/>
        <v>1</v>
      </c>
      <c r="CK22" s="136" t="str">
        <f t="shared" si="7"/>
        <v>いすみ市</v>
      </c>
      <c r="CL22" s="137">
        <f t="shared" ref="CL22:CL68" si="17">CN22+CP22+CR22</f>
        <v>114.10013318641035</v>
      </c>
      <c r="CM22" s="75">
        <f t="shared" ref="CM22:CM68" si="18">IF(IF(CL22=0,0,CW22/CL22)&gt;1,1,IF(CL22=0,0,CW22/CL22))</f>
        <v>0.19184026686663891</v>
      </c>
      <c r="CN22" s="76">
        <f t="shared" ref="CN22:CN68" si="19">BF22</f>
        <v>91.754834078335264</v>
      </c>
      <c r="CO22" s="75">
        <f t="shared" ref="CO22:CO68" si="20">IF(IF(CN22=0,0,CX22/CN22)&gt;1,1,IF(CN22=0,0,CX22/CN22))</f>
        <v>0.17101006347637099</v>
      </c>
      <c r="CP22" s="76">
        <f t="shared" si="8"/>
        <v>1.887827431719546</v>
      </c>
      <c r="CQ22" s="75">
        <f t="shared" ref="CQ22:CQ68" si="21">IF(IF(CP22=0,0,CY22/CP22)&gt;1,1,IF(CP22=0,0,CY22/CP22))</f>
        <v>0</v>
      </c>
      <c r="CR22" s="76">
        <f t="shared" si="9"/>
        <v>20.457471676355539</v>
      </c>
      <c r="CS22" s="75">
        <f t="shared" ref="CS22:CS68" si="22">IF(IF(CR22=0,0,CZ22/CR22)&gt;1,1,IF(CR22=0,0,CZ22/CR22))</f>
        <v>0.30296999052740042</v>
      </c>
      <c r="CT22" s="76">
        <f t="shared" si="10"/>
        <v>37.667721647932034</v>
      </c>
      <c r="CU22" s="77">
        <f t="shared" ref="CU22:CU68" si="23">IF(IF(CT22=0,0,DA22/CT22)&gt;1,1,IF(CT22=0,0,DA22/CT22))</f>
        <v>0</v>
      </c>
      <c r="CV22" s="18"/>
      <c r="CW22" s="1078">
        <f t="shared" ref="CW22:CW68" si="24">SUM(CX22:CZ22)</f>
        <v>21.889000000000003</v>
      </c>
      <c r="CX22" s="1079">
        <f>VLOOKUP($AX22&amp;"_"&amp;$CW$14,データシート1!$A:$BS,MATCH($CW$12&amp;"_"&amp;CX$20,データシート1!$A$1:$BS$1,0),0)</f>
        <v>15.691000000000001</v>
      </c>
      <c r="CY22" s="1079">
        <f>VLOOKUP($AX22&amp;"_"&amp;$CW$14,データシート1!$A:$BS,MATCH($CW$12&amp;"_"&amp;CY$20,データシート1!$A$1:$BS$1,0),0)</f>
        <v>0</v>
      </c>
      <c r="CZ22" s="1079">
        <f>VLOOKUP($AX22&amp;"_"&amp;$CW$14,データシート1!$A:$BS,MATCH($CW$12&amp;"_"&amp;CZ$20,データシート1!$A$1:$BS$1,0),0)</f>
        <v>6.1980000000000004</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21.889000000000003</v>
      </c>
      <c r="DE22" s="18"/>
      <c r="DF22" s="138">
        <f>VLOOKUP($AX22&amp;"_"&amp;$DF$14,データシート1!$A:$BS,MATCH($DF$12&amp;"_"&amp;DF$20,データシート1!$A$1:$BS$1,0),0)</f>
        <v>1</v>
      </c>
      <c r="DG22" s="74">
        <f>VLOOKUP($AX22&amp;"_"&amp;$DF$14,データシート1!$A:$BS,MATCH($DF$12&amp;"_"&amp;DG$20,データシート1!$A$1:$BS$1,0),0)</f>
        <v>0</v>
      </c>
      <c r="DH22" s="74">
        <f>VLOOKUP($AX22&amp;"_"&amp;$DF$14,データシート1!$A:$BS,MATCH($DF$12&amp;"_"&amp;DH$20,データシート1!$A$1:$BS$1,0),0)</f>
        <v>2</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3</v>
      </c>
      <c r="DM22" s="18"/>
      <c r="DN22" s="139">
        <f>IF($DD22=0,0,ROUND(CX22/$DD22,2))</f>
        <v>0.72</v>
      </c>
      <c r="DO22" s="140">
        <f>IF($DD22=0,0,ROUND(CY22/$DD22,2))</f>
        <v>0</v>
      </c>
      <c r="DP22" s="140">
        <f t="shared" si="13"/>
        <v>0.28000000000000003</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36203</v>
      </c>
      <c r="AY23" s="20" t="str">
        <f>IF(IFERROR(比較地域マスタ!$Z8,"")=0,"",IFERROR(比較地域マスタ!$Z8,""))</f>
        <v>小松島市</v>
      </c>
      <c r="BB23" s="122" t="str">
        <f t="shared" si="0"/>
        <v>36203</v>
      </c>
      <c r="BC23" s="123" t="str">
        <f t="shared" si="0"/>
        <v>小松島市</v>
      </c>
      <c r="BD23" s="40">
        <f t="shared" si="14"/>
        <v>304.68202850340469</v>
      </c>
      <c r="BE23" s="40">
        <f t="shared" si="15"/>
        <v>77.507866123468574</v>
      </c>
      <c r="BF23" s="40">
        <f>VLOOKUP($AX23&amp;"_"&amp;$BC$14,データシート1!$A:$BS,MATCH($BC$12&amp;"_"&amp;BF$20,データシート1!$A$1:$BS$1,0),0)</f>
        <v>55.462020957092733</v>
      </c>
      <c r="BG23" s="40">
        <f>VLOOKUP($AX23&amp;"_"&amp;$BC$14,データシート1!$A:$BS,MATCH($BC$12&amp;"_"&amp;BG$20,データシート1!$A$1:$BS$1,0),0)</f>
        <v>1.7214315176835211</v>
      </c>
      <c r="BH23" s="40">
        <f>VLOOKUP($AX23&amp;"_"&amp;$BC$14,データシート1!$A:$BS,MATCH($BC$12&amp;"_"&amp;BH$20,データシート1!$A$1:$BS$1,0),0)</f>
        <v>20.324413648692314</v>
      </c>
      <c r="BI23" s="40">
        <f>VLOOKUP($AX23&amp;"_"&amp;$BC$14,データシート1!$A:$BS,MATCH($BC$12&amp;"_"&amp;BI$20,データシート1!$A$1:$BS$1,0),0)</f>
        <v>50.141239299516961</v>
      </c>
      <c r="BJ23" s="40">
        <f>VLOOKUP($AX23&amp;"_"&amp;$BC$14,データシート1!$A:$BS,MATCH($BC$12&amp;"_"&amp;BJ$20,データシート1!$A$1:$BS$1,0),0)</f>
        <v>64.643695022399555</v>
      </c>
      <c r="BK23" s="40">
        <f t="shared" si="1"/>
        <v>107.91454219709961</v>
      </c>
      <c r="BL23" s="40">
        <f t="shared" si="2"/>
        <v>62.001473398058792</v>
      </c>
      <c r="BM23" s="40">
        <f>VLOOKUP($AX23&amp;"_"&amp;$BC$14,データシート1!$A:$BS,MATCH($BC$12&amp;"_"&amp;BM$20,データシート1!$A$1:$BS$1,0),0)</f>
        <v>33.229557495129946</v>
      </c>
      <c r="BN23" s="40">
        <f>VLOOKUP($AX23&amp;"_"&amp;$BC$14,データシート1!$A:$BS,MATCH($BC$12&amp;"_"&amp;BN$20,データシート1!$A$1:$BS$1,0),0)</f>
        <v>28.771915902928846</v>
      </c>
      <c r="BO23" s="40">
        <f>VLOOKUP($AX23&amp;"_"&amp;$BC$14,データシート1!$A:$BS,MATCH($BC$12&amp;"_"&amp;BO$20,データシート1!$A$1:$BS$1,0),0)</f>
        <v>2.1755641223129514</v>
      </c>
      <c r="BP23" s="40">
        <f>VLOOKUP($AX23&amp;"_"&amp;$BC$14,データシート1!$A:$BS,MATCH($BC$12&amp;"_"&amp;BP$20,データシート1!$A$1:$BS$1,0),0)</f>
        <v>43.737504676727866</v>
      </c>
      <c r="BQ23" s="40">
        <f>VLOOKUP($AX23&amp;"_"&amp;$BC$14,データシート1!$A:$BS,MATCH($BC$12&amp;"_"&amp;BQ$20,データシート1!$A$1:$BS$1,0),0)</f>
        <v>4.4746858609200011</v>
      </c>
      <c r="BR23" s="41">
        <f t="shared" si="3"/>
        <v>304.68202850340469</v>
      </c>
      <c r="BT23" s="134" t="str">
        <f t="shared" si="4"/>
        <v>小松島市</v>
      </c>
      <c r="BU23" s="38">
        <f t="shared" ref="BU23:BU68" si="25">BD23</f>
        <v>304.68202850340469</v>
      </c>
      <c r="BV23" s="69">
        <f t="shared" si="16"/>
        <v>0.2543893596356388</v>
      </c>
      <c r="BW23" s="69">
        <f t="shared" si="5"/>
        <v>0.18203246587769442</v>
      </c>
      <c r="BX23" s="69">
        <f t="shared" si="5"/>
        <v>5.6499279794715064E-3</v>
      </c>
      <c r="BY23" s="69">
        <f t="shared" si="5"/>
        <v>6.6706965778472876E-2</v>
      </c>
      <c r="BZ23" s="69">
        <f t="shared" si="5"/>
        <v>0.16456907401401474</v>
      </c>
      <c r="CA23" s="69">
        <f t="shared" si="5"/>
        <v>0.21216773217616014</v>
      </c>
      <c r="CB23" s="69">
        <f t="shared" si="5"/>
        <v>0.35418742197291664</v>
      </c>
      <c r="CC23" s="69">
        <f t="shared" si="5"/>
        <v>0.20349566957594925</v>
      </c>
      <c r="CD23" s="69">
        <f t="shared" si="5"/>
        <v>0.10906307030432096</v>
      </c>
      <c r="CE23" s="69">
        <f t="shared" si="5"/>
        <v>9.4432599271628295E-2</v>
      </c>
      <c r="CF23" s="69">
        <f t="shared" si="5"/>
        <v>7.1404412429551629E-3</v>
      </c>
      <c r="CG23" s="69">
        <f t="shared" si="5"/>
        <v>0.14355131115401221</v>
      </c>
      <c r="CH23" s="69">
        <f t="shared" si="5"/>
        <v>1.4686412201269686E-2</v>
      </c>
      <c r="CI23" s="135">
        <f t="shared" si="6"/>
        <v>1</v>
      </c>
      <c r="CK23" s="136" t="str">
        <f t="shared" si="7"/>
        <v>小松島市</v>
      </c>
      <c r="CL23" s="137">
        <f t="shared" si="17"/>
        <v>77.507866123468574</v>
      </c>
      <c r="CM23" s="75">
        <f t="shared" si="18"/>
        <v>0.5827408527548652</v>
      </c>
      <c r="CN23" s="76">
        <f t="shared" si="19"/>
        <v>55.462020957092733</v>
      </c>
      <c r="CO23" s="75">
        <f t="shared" si="20"/>
        <v>0.81437710383728534</v>
      </c>
      <c r="CP23" s="76">
        <f t="shared" si="8"/>
        <v>1.7214315176835211</v>
      </c>
      <c r="CQ23" s="75">
        <f t="shared" si="21"/>
        <v>0</v>
      </c>
      <c r="CR23" s="76">
        <f t="shared" si="9"/>
        <v>20.324413648692314</v>
      </c>
      <c r="CS23" s="75">
        <f t="shared" si="22"/>
        <v>0</v>
      </c>
      <c r="CT23" s="76">
        <f t="shared" si="10"/>
        <v>50.141239299516961</v>
      </c>
      <c r="CU23" s="77">
        <f t="shared" si="23"/>
        <v>0.14185927789919073</v>
      </c>
      <c r="CV23" s="18"/>
      <c r="CW23" s="1078">
        <f t="shared" si="24"/>
        <v>45.167000000000002</v>
      </c>
      <c r="CX23" s="1081">
        <f>VLOOKUP($AX23&amp;"_"&amp;$CW$14,データシート1!$A:$BS,MATCH($CW$12&amp;"_"&amp;CX$20,データシート1!$A$1:$BS$1,0),0)</f>
        <v>45.167000000000002</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7.1130000000000004</v>
      </c>
      <c r="DB23" s="1081">
        <f>VLOOKUP($AX23&amp;"_"&amp;$CW$14,データシート1!$A:$BS,MATCH($CW$12&amp;"_"&amp;DB$20,データシート1!$A$1:$BS$1,0),0)</f>
        <v>0</v>
      </c>
      <c r="DC23" s="1081">
        <f>VLOOKUP($AX23&amp;"_"&amp;$CW$14,データシート1!$A:$BS,MATCH($CW$12&amp;"_"&amp;DC$20,データシート1!$A$1:$BS$1,0),0)</f>
        <v>0</v>
      </c>
      <c r="DD23" s="1080">
        <f t="shared" si="11"/>
        <v>52.28</v>
      </c>
      <c r="DE23" s="18"/>
      <c r="DF23" s="138">
        <f>VLOOKUP($AX23&amp;"_"&amp;$DF$14,データシート1!$A:$BS,MATCH($DF$12&amp;"_"&amp;DF$20,データシート1!$A$1:$BS$1,0),0)</f>
        <v>5</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1</v>
      </c>
      <c r="DJ23" s="74">
        <f>VLOOKUP($AX23&amp;"_"&amp;$DF$14,データシート1!$A:$BS,MATCH($DF$12&amp;"_"&amp;DJ$20,データシート1!$A$1:$BS$1,0),0)</f>
        <v>0</v>
      </c>
      <c r="DK23" s="74">
        <f>VLOOKUP($AX23&amp;"_"&amp;$DF$14,データシート1!$A:$BS,MATCH($DF$12&amp;"_"&amp;DK$20,データシート1!$A$1:$BS$1,0),0)</f>
        <v>0</v>
      </c>
      <c r="DL23" s="78">
        <f t="shared" si="12"/>
        <v>6</v>
      </c>
      <c r="DM23" s="18"/>
      <c r="DN23" s="139">
        <f t="shared" ref="DN23:DN67" si="26">IF($DD23=0,0,ROUND(CX23/$DD23,2))</f>
        <v>0.86</v>
      </c>
      <c r="DO23" s="140">
        <f t="shared" ref="DO23:DO67" si="27">IF($DD23=0,0,ROUND(CY23/$DD23,2))</f>
        <v>0</v>
      </c>
      <c r="DP23" s="140">
        <f t="shared" si="13"/>
        <v>0</v>
      </c>
      <c r="DQ23" s="140">
        <f t="shared" si="13"/>
        <v>0.14000000000000001</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38210</v>
      </c>
      <c r="AY24" s="20" t="str">
        <f>IF(IFERROR(比較地域マスタ!$Z9,"")=0,"",IFERROR(比較地域マスタ!$Z9,""))</f>
        <v>伊予市</v>
      </c>
      <c r="BB24" s="122" t="str">
        <f t="shared" si="0"/>
        <v>38210</v>
      </c>
      <c r="BC24" s="123" t="str">
        <f t="shared" si="0"/>
        <v>伊予市</v>
      </c>
      <c r="BD24" s="40">
        <f t="shared" si="14"/>
        <v>342.76596637683554</v>
      </c>
      <c r="BE24" s="40">
        <f t="shared" si="15"/>
        <v>185.11430966057657</v>
      </c>
      <c r="BF24" s="40">
        <f>VLOOKUP($AX24&amp;"_"&amp;$BC$14,データシート1!$A:$BS,MATCH($BC$12&amp;"_"&amp;BF$20,データシート1!$A$1:$BS$1,0),0)</f>
        <v>173.1301774555275</v>
      </c>
      <c r="BG24" s="40">
        <f>VLOOKUP($AX24&amp;"_"&amp;$BC$14,データシート1!$A:$BS,MATCH($BC$12&amp;"_"&amp;BG$20,データシート1!$A$1:$BS$1,0),0)</f>
        <v>2.3280614249649787</v>
      </c>
      <c r="BH24" s="40">
        <f>VLOOKUP($AX24&amp;"_"&amp;$BC$14,データシート1!$A:$BS,MATCH($BC$12&amp;"_"&amp;BH$20,データシート1!$A$1:$BS$1,0),0)</f>
        <v>9.6560707800840806</v>
      </c>
      <c r="BI24" s="40">
        <f>VLOOKUP($AX24&amp;"_"&amp;$BC$14,データシート1!$A:$BS,MATCH($BC$12&amp;"_"&amp;BI$20,データシート1!$A$1:$BS$1,0),0)</f>
        <v>36.779649260860168</v>
      </c>
      <c r="BJ24" s="40">
        <f>VLOOKUP($AX24&amp;"_"&amp;$BC$14,データシート1!$A:$BS,MATCH($BC$12&amp;"_"&amp;BJ$20,データシート1!$A$1:$BS$1,0),0)</f>
        <v>51.885451217496559</v>
      </c>
      <c r="BK24" s="40">
        <f t="shared" si="1"/>
        <v>66.27022667140875</v>
      </c>
      <c r="BL24" s="40">
        <f t="shared" si="2"/>
        <v>63.395664526581882</v>
      </c>
      <c r="BM24" s="40">
        <f>VLOOKUP($AX24&amp;"_"&amp;$BC$14,データシート1!$A:$BS,MATCH($BC$12&amp;"_"&amp;BM$20,データシート1!$A$1:$BS$1,0),0)</f>
        <v>29.162802638071721</v>
      </c>
      <c r="BN24" s="40">
        <f>VLOOKUP($AX24&amp;"_"&amp;$BC$14,データシート1!$A:$BS,MATCH($BC$12&amp;"_"&amp;BN$20,データシート1!$A$1:$BS$1,0),0)</f>
        <v>34.232861888510165</v>
      </c>
      <c r="BO24" s="40">
        <f>VLOOKUP($AX24&amp;"_"&amp;$BC$14,データシート1!$A:$BS,MATCH($BC$12&amp;"_"&amp;BO$20,データシート1!$A$1:$BS$1,0),0)</f>
        <v>2.1499741060762974</v>
      </c>
      <c r="BP24" s="40">
        <f>VLOOKUP($AX24&amp;"_"&amp;$BC$14,データシート1!$A:$BS,MATCH($BC$12&amp;"_"&amp;BP$20,データシート1!$A$1:$BS$1,0),0)</f>
        <v>0.72458803875057221</v>
      </c>
      <c r="BQ24" s="40">
        <f>VLOOKUP($AX24&amp;"_"&amp;$BC$14,データシート1!$A:$BS,MATCH($BC$12&amp;"_"&amp;BQ$20,データシート1!$A$1:$BS$1,0),0)</f>
        <v>2.716329566493493</v>
      </c>
      <c r="BR24" s="41">
        <f t="shared" si="3"/>
        <v>342.76596637683554</v>
      </c>
      <c r="BT24" s="134" t="str">
        <f t="shared" si="4"/>
        <v>伊予市</v>
      </c>
      <c r="BU24" s="38">
        <f t="shared" si="25"/>
        <v>342.76596637683554</v>
      </c>
      <c r="BV24" s="69">
        <f t="shared" si="16"/>
        <v>0.54006035551692622</v>
      </c>
      <c r="BW24" s="69">
        <f t="shared" si="5"/>
        <v>0.50509733882152374</v>
      </c>
      <c r="BX24" s="69">
        <f t="shared" si="5"/>
        <v>6.7919853583290621E-3</v>
      </c>
      <c r="BY24" s="69">
        <f t="shared" si="5"/>
        <v>2.81710313370734E-2</v>
      </c>
      <c r="BZ24" s="69">
        <f t="shared" si="5"/>
        <v>0.10730251211820944</v>
      </c>
      <c r="CA24" s="69">
        <f t="shared" si="5"/>
        <v>0.15137282083733453</v>
      </c>
      <c r="CB24" s="69">
        <f t="shared" si="5"/>
        <v>0.1933395761892869</v>
      </c>
      <c r="CC24" s="69">
        <f t="shared" si="5"/>
        <v>0.18495320640114235</v>
      </c>
      <c r="CD24" s="69">
        <f t="shared" si="5"/>
        <v>8.5080800017380526E-2</v>
      </c>
      <c r="CE24" s="69">
        <f t="shared" si="5"/>
        <v>9.9872406383761839E-2</v>
      </c>
      <c r="CF24" s="69">
        <f t="shared" si="5"/>
        <v>6.2724258443810155E-3</v>
      </c>
      <c r="CG24" s="69">
        <f t="shared" si="5"/>
        <v>2.1139439437635505E-3</v>
      </c>
      <c r="CH24" s="69">
        <f t="shared" si="5"/>
        <v>7.9247353382429202E-3</v>
      </c>
      <c r="CI24" s="135">
        <f t="shared" si="6"/>
        <v>1</v>
      </c>
      <c r="CK24" s="136" t="str">
        <f t="shared" si="7"/>
        <v>伊予市</v>
      </c>
      <c r="CL24" s="137">
        <f t="shared" si="17"/>
        <v>185.11430966057657</v>
      </c>
      <c r="CM24" s="75">
        <f t="shared" si="18"/>
        <v>6.2804437006070996E-2</v>
      </c>
      <c r="CN24" s="76">
        <f t="shared" si="19"/>
        <v>173.1301774555275</v>
      </c>
      <c r="CO24" s="75">
        <f t="shared" si="20"/>
        <v>6.7151782380552388E-2</v>
      </c>
      <c r="CP24" s="76">
        <f t="shared" si="8"/>
        <v>2.3280614249649787</v>
      </c>
      <c r="CQ24" s="75">
        <f t="shared" si="21"/>
        <v>0</v>
      </c>
      <c r="CR24" s="76">
        <f t="shared" si="9"/>
        <v>9.6560707800840806</v>
      </c>
      <c r="CS24" s="75">
        <f t="shared" si="22"/>
        <v>0</v>
      </c>
      <c r="CT24" s="76">
        <f t="shared" si="10"/>
        <v>36.779649260860168</v>
      </c>
      <c r="CU24" s="77">
        <f t="shared" si="23"/>
        <v>0</v>
      </c>
      <c r="CV24" s="18"/>
      <c r="CW24" s="1078">
        <f t="shared" si="24"/>
        <v>11.625999999999999</v>
      </c>
      <c r="CX24" s="1081">
        <f>VLOOKUP($AX24&amp;"_"&amp;$CW$14,データシート1!$A:$BS,MATCH($CW$12&amp;"_"&amp;CX$20,データシート1!$A$1:$BS$1,0),0)</f>
        <v>11.625999999999999</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11.625999999999999</v>
      </c>
      <c r="DE24" s="18"/>
      <c r="DF24" s="138">
        <f>VLOOKUP($AX24&amp;"_"&amp;$DF$14,データシート1!$A:$BS,MATCH($DF$12&amp;"_"&amp;DF$20,データシート1!$A$1:$BS$1,0),0)</f>
        <v>4</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4</v>
      </c>
      <c r="DM24" s="18"/>
      <c r="DN24" s="139">
        <f t="shared" si="26"/>
        <v>1</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32209</v>
      </c>
      <c r="AY25" s="20" t="str">
        <f>IF(IFERROR(比較地域マスタ!$Z10,"")=0,"",IFERROR(比較地域マスタ!$Z10,""))</f>
        <v>雲南市</v>
      </c>
      <c r="BB25" s="122" t="str">
        <f t="shared" si="0"/>
        <v>32209</v>
      </c>
      <c r="BC25" s="123" t="str">
        <f t="shared" si="0"/>
        <v>雲南市</v>
      </c>
      <c r="BD25" s="40">
        <f t="shared" si="14"/>
        <v>308.04513191305728</v>
      </c>
      <c r="BE25" s="40">
        <f t="shared" si="15"/>
        <v>132.486883804174</v>
      </c>
      <c r="BF25" s="40">
        <f>VLOOKUP($AX25&amp;"_"&amp;$BC$14,データシート1!$A:$BS,MATCH($BC$12&amp;"_"&amp;BF$20,データシート1!$A$1:$BS$1,0),0)</f>
        <v>100.7229336067409</v>
      </c>
      <c r="BG25" s="40">
        <f>VLOOKUP($AX25&amp;"_"&amp;$BC$14,データシート1!$A:$BS,MATCH($BC$12&amp;"_"&amp;BG$20,データシート1!$A$1:$BS$1,0),0)</f>
        <v>3.5908818818386501</v>
      </c>
      <c r="BH25" s="40">
        <f>VLOOKUP($AX25&amp;"_"&amp;$BC$14,データシート1!$A:$BS,MATCH($BC$12&amp;"_"&amp;BH$20,データシート1!$A$1:$BS$1,0),0)</f>
        <v>28.173068315594445</v>
      </c>
      <c r="BI25" s="40">
        <f>VLOOKUP($AX25&amp;"_"&amp;$BC$14,データシート1!$A:$BS,MATCH($BC$12&amp;"_"&amp;BI$20,データシート1!$A$1:$BS$1,0),0)</f>
        <v>48.285536948841568</v>
      </c>
      <c r="BJ25" s="40">
        <f>VLOOKUP($AX25&amp;"_"&amp;$BC$14,データシート1!$A:$BS,MATCH($BC$12&amp;"_"&amp;BJ$20,データシート1!$A$1:$BS$1,0),0)</f>
        <v>50.825921102722162</v>
      </c>
      <c r="BK25" s="40">
        <f t="shared" si="1"/>
        <v>76.446790057319532</v>
      </c>
      <c r="BL25" s="40">
        <f t="shared" si="2"/>
        <v>74.259138484940877</v>
      </c>
      <c r="BM25" s="40">
        <f>VLOOKUP($AX25&amp;"_"&amp;$BC$14,データシート1!$A:$BS,MATCH($BC$12&amp;"_"&amp;BM$20,データシート1!$A$1:$BS$1,0),0)</f>
        <v>33.519240308416613</v>
      </c>
      <c r="BN25" s="40">
        <f>VLOOKUP($AX25&amp;"_"&amp;$BC$14,データシート1!$A:$BS,MATCH($BC$12&amp;"_"&amp;BN$20,データシート1!$A$1:$BS$1,0),0)</f>
        <v>40.739898176524271</v>
      </c>
      <c r="BO25" s="40">
        <f>VLOOKUP($AX25&amp;"_"&amp;$BC$14,データシート1!$A:$BS,MATCH($BC$12&amp;"_"&amp;BO$20,データシート1!$A$1:$BS$1,0),0)</f>
        <v>2.1876515723786518</v>
      </c>
      <c r="BP25" s="40">
        <f>VLOOKUP($AX25&amp;"_"&amp;$BC$14,データシート1!$A:$BS,MATCH($BC$12&amp;"_"&amp;BP$20,データシート1!$A$1:$BS$1,0),0)</f>
        <v>0</v>
      </c>
      <c r="BQ25" s="40">
        <f>VLOOKUP($AX25&amp;"_"&amp;$BC$14,データシート1!$A:$BS,MATCH($BC$12&amp;"_"&amp;BQ$20,データシート1!$A$1:$BS$1,0),0)</f>
        <v>0</v>
      </c>
      <c r="BR25" s="41">
        <f t="shared" si="3"/>
        <v>308.04513191305728</v>
      </c>
      <c r="BT25" s="134" t="str">
        <f t="shared" si="4"/>
        <v>雲南市</v>
      </c>
      <c r="BU25" s="38">
        <f t="shared" si="25"/>
        <v>308.04513191305728</v>
      </c>
      <c r="BV25" s="69">
        <f t="shared" si="16"/>
        <v>0.43008919823335212</v>
      </c>
      <c r="BW25" s="69">
        <f t="shared" si="5"/>
        <v>0.32697459940762497</v>
      </c>
      <c r="BX25" s="69">
        <f t="shared" si="5"/>
        <v>1.1656999282988641E-2</v>
      </c>
      <c r="BY25" s="69">
        <f t="shared" si="5"/>
        <v>9.1457599542738494E-2</v>
      </c>
      <c r="BZ25" s="69">
        <f t="shared" si="5"/>
        <v>0.15674825519550717</v>
      </c>
      <c r="CA25" s="69">
        <f t="shared" si="5"/>
        <v>0.1649950472746548</v>
      </c>
      <c r="CB25" s="69">
        <f t="shared" si="5"/>
        <v>0.24816749929648585</v>
      </c>
      <c r="CC25" s="69">
        <f t="shared" si="5"/>
        <v>0.24106577508226876</v>
      </c>
      <c r="CD25" s="69">
        <f t="shared" si="5"/>
        <v>0.10881275772888074</v>
      </c>
      <c r="CE25" s="69">
        <f t="shared" si="5"/>
        <v>0.13225301735338804</v>
      </c>
      <c r="CF25" s="69">
        <f t="shared" si="5"/>
        <v>7.1017242142170749E-3</v>
      </c>
      <c r="CG25" s="69">
        <f t="shared" si="5"/>
        <v>0</v>
      </c>
      <c r="CH25" s="69">
        <f t="shared" si="5"/>
        <v>0</v>
      </c>
      <c r="CI25" s="135">
        <f t="shared" si="6"/>
        <v>1</v>
      </c>
      <c r="CK25" s="136" t="str">
        <f t="shared" si="7"/>
        <v>雲南市</v>
      </c>
      <c r="CL25" s="137">
        <f t="shared" si="17"/>
        <v>132.486883804174</v>
      </c>
      <c r="CM25" s="75">
        <f t="shared" si="18"/>
        <v>0.17222836966810084</v>
      </c>
      <c r="CN25" s="76">
        <f t="shared" si="19"/>
        <v>100.7229336067409</v>
      </c>
      <c r="CO25" s="75">
        <f t="shared" si="20"/>
        <v>0.22654224994170447</v>
      </c>
      <c r="CP25" s="76">
        <f t="shared" si="8"/>
        <v>3.5908818818386501</v>
      </c>
      <c r="CQ25" s="75">
        <f t="shared" si="21"/>
        <v>0</v>
      </c>
      <c r="CR25" s="76">
        <f t="shared" si="9"/>
        <v>28.173068315594445</v>
      </c>
      <c r="CS25" s="75">
        <f t="shared" si="22"/>
        <v>0</v>
      </c>
      <c r="CT25" s="76">
        <f t="shared" si="10"/>
        <v>48.285536948841568</v>
      </c>
      <c r="CU25" s="77">
        <f t="shared" si="23"/>
        <v>0</v>
      </c>
      <c r="CV25" s="18"/>
      <c r="CW25" s="1078">
        <f t="shared" si="24"/>
        <v>22.818000000000001</v>
      </c>
      <c r="CX25" s="1081">
        <f>VLOOKUP($AX25&amp;"_"&amp;$CW$14,データシート1!$A:$BS,MATCH($CW$12&amp;"_"&amp;CX$20,データシート1!$A$1:$BS$1,0),0)</f>
        <v>22.818000000000001</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22.818000000000001</v>
      </c>
      <c r="DE25" s="18"/>
      <c r="DF25" s="138">
        <f>VLOOKUP($AX25&amp;"_"&amp;$DF$14,データシート1!$A:$BS,MATCH($DF$12&amp;"_"&amp;DF$20,データシート1!$A$1:$BS$1,0),0)</f>
        <v>3</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3</v>
      </c>
      <c r="DM25" s="18"/>
      <c r="DN25" s="139">
        <f t="shared" si="26"/>
        <v>1</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47329</v>
      </c>
      <c r="AY26" s="20" t="str">
        <f>IF(IFERROR(比較地域マスタ!$Z11,"")=0,"",IFERROR(比較地域マスタ!$Z11,""))</f>
        <v>西原町</v>
      </c>
      <c r="BB26" s="122" t="str">
        <f t="shared" si="0"/>
        <v>47329</v>
      </c>
      <c r="BC26" s="123" t="str">
        <f t="shared" si="0"/>
        <v>西原町</v>
      </c>
      <c r="BD26" s="40">
        <f t="shared" si="14"/>
        <v>286.6591424915876</v>
      </c>
      <c r="BE26" s="40">
        <f t="shared" si="15"/>
        <v>95.064773557877714</v>
      </c>
      <c r="BF26" s="40">
        <f>VLOOKUP($AX26&amp;"_"&amp;$BC$14,データシート1!$A:$BS,MATCH($BC$12&amp;"_"&amp;BF$20,データシート1!$A$1:$BS$1,0),0)</f>
        <v>89.027844963568782</v>
      </c>
      <c r="BG26" s="40">
        <f>VLOOKUP($AX26&amp;"_"&amp;$BC$14,データシート1!$A:$BS,MATCH($BC$12&amp;"_"&amp;BG$20,データシート1!$A$1:$BS$1,0),0)</f>
        <v>5.1637200797114771</v>
      </c>
      <c r="BH26" s="40">
        <f>VLOOKUP($AX26&amp;"_"&amp;$BC$14,データシート1!$A:$BS,MATCH($BC$12&amp;"_"&amp;BH$20,データシート1!$A$1:$BS$1,0),0)</f>
        <v>0.87320851459744653</v>
      </c>
      <c r="BI26" s="40">
        <f>VLOOKUP($AX26&amp;"_"&amp;$BC$14,データシート1!$A:$BS,MATCH($BC$12&amp;"_"&amp;BI$20,データシート1!$A$1:$BS$1,0),0)</f>
        <v>74.296664581937677</v>
      </c>
      <c r="BJ26" s="40">
        <f>VLOOKUP($AX26&amp;"_"&amp;$BC$14,データシート1!$A:$BS,MATCH($BC$12&amp;"_"&amp;BJ$20,データシート1!$A$1:$BS$1,0),0)</f>
        <v>47.126050090965492</v>
      </c>
      <c r="BK26" s="40">
        <f t="shared" si="1"/>
        <v>66.336969142941101</v>
      </c>
      <c r="BL26" s="40">
        <f t="shared" si="2"/>
        <v>61.932543268508091</v>
      </c>
      <c r="BM26" s="40">
        <f>VLOOKUP($AX26&amp;"_"&amp;$BC$14,データシート1!$A:$BS,MATCH($BC$12&amp;"_"&amp;BM$20,データシート1!$A$1:$BS$1,0),0)</f>
        <v>31.711171734666021</v>
      </c>
      <c r="BN26" s="40">
        <f>VLOOKUP($AX26&amp;"_"&amp;$BC$14,データシート1!$A:$BS,MATCH($BC$12&amp;"_"&amp;BN$20,データシート1!$A$1:$BS$1,0),0)</f>
        <v>30.221371533842071</v>
      </c>
      <c r="BO26" s="40">
        <f>VLOOKUP($AX26&amp;"_"&amp;$BC$14,データシート1!$A:$BS,MATCH($BC$12&amp;"_"&amp;BO$20,データシート1!$A$1:$BS$1,0),0)</f>
        <v>2.0904802664846298</v>
      </c>
      <c r="BP26" s="40">
        <f>VLOOKUP($AX26&amp;"_"&amp;$BC$14,データシート1!$A:$BS,MATCH($BC$12&amp;"_"&amp;BP$20,データシート1!$A$1:$BS$1,0),0)</f>
        <v>2.3139456079483831</v>
      </c>
      <c r="BQ26" s="40">
        <f>VLOOKUP($AX26&amp;"_"&amp;$BC$14,データシート1!$A:$BS,MATCH($BC$12&amp;"_"&amp;BQ$20,データシート1!$A$1:$BS$1,0),0)</f>
        <v>3.8346851178656269</v>
      </c>
      <c r="BR26" s="41">
        <f t="shared" si="3"/>
        <v>286.6591424915876</v>
      </c>
      <c r="BT26" s="134" t="str">
        <f t="shared" si="4"/>
        <v>西原町</v>
      </c>
      <c r="BU26" s="38">
        <f t="shared" si="25"/>
        <v>286.6591424915876</v>
      </c>
      <c r="BV26" s="69">
        <f t="shared" si="16"/>
        <v>0.33163000744226229</v>
      </c>
      <c r="BW26" s="69">
        <f t="shared" si="5"/>
        <v>0.3105704014522454</v>
      </c>
      <c r="BX26" s="69">
        <f t="shared" si="5"/>
        <v>1.8013449823471139E-2</v>
      </c>
      <c r="BY26" s="69">
        <f t="shared" si="5"/>
        <v>3.0461561665456808E-3</v>
      </c>
      <c r="BZ26" s="69">
        <f t="shared" si="5"/>
        <v>0.25918121409338274</v>
      </c>
      <c r="CA26" s="69">
        <f t="shared" si="5"/>
        <v>0.1643975129533797</v>
      </c>
      <c r="CB26" s="69">
        <f t="shared" si="5"/>
        <v>0.23141410584833466</v>
      </c>
      <c r="CC26" s="69">
        <f t="shared" si="5"/>
        <v>0.21604942626354778</v>
      </c>
      <c r="CD26" s="69">
        <f t="shared" si="5"/>
        <v>0.11062327005878289</v>
      </c>
      <c r="CE26" s="69">
        <f t="shared" si="5"/>
        <v>0.10542615620476489</v>
      </c>
      <c r="CF26" s="69">
        <f t="shared" si="5"/>
        <v>7.2925644314518166E-3</v>
      </c>
      <c r="CG26" s="69">
        <f t="shared" si="5"/>
        <v>8.0721151533350768E-3</v>
      </c>
      <c r="CH26" s="69">
        <f t="shared" si="5"/>
        <v>1.3377159662640661E-2</v>
      </c>
      <c r="CI26" s="135">
        <f t="shared" si="6"/>
        <v>1</v>
      </c>
      <c r="CK26" s="136" t="str">
        <f t="shared" si="7"/>
        <v>西原町</v>
      </c>
      <c r="CL26" s="137">
        <f t="shared" si="17"/>
        <v>95.064773557877714</v>
      </c>
      <c r="CM26" s="75">
        <f t="shared" si="18"/>
        <v>0.17822584923830589</v>
      </c>
      <c r="CN26" s="76">
        <f t="shared" si="19"/>
        <v>89.027844963568782</v>
      </c>
      <c r="CO26" s="75">
        <f t="shared" si="20"/>
        <v>0.19031124483506562</v>
      </c>
      <c r="CP26" s="76">
        <f t="shared" si="8"/>
        <v>5.1637200797114771</v>
      </c>
      <c r="CQ26" s="75">
        <f t="shared" si="21"/>
        <v>0</v>
      </c>
      <c r="CR26" s="76">
        <f t="shared" si="9"/>
        <v>0.87320851459744653</v>
      </c>
      <c r="CS26" s="75">
        <f t="shared" si="22"/>
        <v>0</v>
      </c>
      <c r="CT26" s="76">
        <f t="shared" si="10"/>
        <v>74.296664581937677</v>
      </c>
      <c r="CU26" s="77">
        <f t="shared" si="23"/>
        <v>0.73246895141548651</v>
      </c>
      <c r="CV26" s="18"/>
      <c r="CW26" s="1078">
        <f t="shared" si="24"/>
        <v>16.943000000000001</v>
      </c>
      <c r="CX26" s="1081">
        <f>VLOOKUP($AX26&amp;"_"&amp;$CW$14,データシート1!$A:$BS,MATCH($CW$12&amp;"_"&amp;CX$20,データシート1!$A$1:$BS$1,0),0)</f>
        <v>16.943000000000001</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54.42</v>
      </c>
      <c r="DB26" s="1081">
        <f>VLOOKUP($AX26&amp;"_"&amp;$CW$14,データシート1!$A:$BS,MATCH($CW$12&amp;"_"&amp;DB$20,データシート1!$A$1:$BS$1,0),0)</f>
        <v>0</v>
      </c>
      <c r="DC26" s="1081">
        <f>VLOOKUP($AX26&amp;"_"&amp;$CW$14,データシート1!$A:$BS,MATCH($CW$12&amp;"_"&amp;DC$20,データシート1!$A$1:$BS$1,0),0)</f>
        <v>0</v>
      </c>
      <c r="DD26" s="1080">
        <f t="shared" si="11"/>
        <v>71.363</v>
      </c>
      <c r="DE26" s="18"/>
      <c r="DF26" s="138">
        <f>VLOOKUP($AX26&amp;"_"&amp;$DF$14,データシート1!$A:$BS,MATCH($DF$12&amp;"_"&amp;DF$20,データシート1!$A$1:$BS$1,0),0)</f>
        <v>3</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5</v>
      </c>
      <c r="DJ26" s="74">
        <f>VLOOKUP($AX26&amp;"_"&amp;$DF$14,データシート1!$A:$BS,MATCH($DF$12&amp;"_"&amp;DJ$20,データシート1!$A$1:$BS$1,0),0)</f>
        <v>0</v>
      </c>
      <c r="DK26" s="74">
        <f>VLOOKUP($AX26&amp;"_"&amp;$DF$14,データシート1!$A:$BS,MATCH($DF$12&amp;"_"&amp;DK$20,データシート1!$A$1:$BS$1,0),0)</f>
        <v>0</v>
      </c>
      <c r="DL26" s="78">
        <f t="shared" si="12"/>
        <v>8</v>
      </c>
      <c r="DM26" s="18"/>
      <c r="DN26" s="139">
        <f t="shared" si="26"/>
        <v>0.24</v>
      </c>
      <c r="DO26" s="140">
        <f t="shared" si="27"/>
        <v>0</v>
      </c>
      <c r="DP26" s="140">
        <f t="shared" si="13"/>
        <v>0</v>
      </c>
      <c r="DQ26" s="140">
        <f t="shared" si="13"/>
        <v>0.76</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12234</v>
      </c>
      <c r="AY27" s="20" t="str">
        <f>IF(IFERROR(比較地域マスタ!$Z12,"")=0,"",IFERROR(比較地域マスタ!$Z12,""))</f>
        <v>南房総市</v>
      </c>
      <c r="BB27" s="122" t="str">
        <f t="shared" si="0"/>
        <v>12234</v>
      </c>
      <c r="BC27" s="123" t="str">
        <f t="shared" si="0"/>
        <v>南房総市</v>
      </c>
      <c r="BD27" s="40">
        <f t="shared" si="14"/>
        <v>224.7635703094528</v>
      </c>
      <c r="BE27" s="40">
        <f t="shared" si="15"/>
        <v>68.104244710265505</v>
      </c>
      <c r="BF27" s="40">
        <f>VLOOKUP($AX27&amp;"_"&amp;$BC$14,データシート1!$A:$BS,MATCH($BC$12&amp;"_"&amp;BF$20,データシート1!$A$1:$BS$1,0),0)</f>
        <v>40.626326016991143</v>
      </c>
      <c r="BG27" s="40">
        <f>VLOOKUP($AX27&amp;"_"&amp;$BC$14,データシート1!$A:$BS,MATCH($BC$12&amp;"_"&amp;BG$20,データシート1!$A$1:$BS$1,0),0)</f>
        <v>2.347709753795832</v>
      </c>
      <c r="BH27" s="40">
        <f>VLOOKUP($AX27&amp;"_"&amp;$BC$14,データシート1!$A:$BS,MATCH($BC$12&amp;"_"&amp;BH$20,データシート1!$A$1:$BS$1,0),0)</f>
        <v>25.130208939478532</v>
      </c>
      <c r="BI27" s="40">
        <f>VLOOKUP($AX27&amp;"_"&amp;$BC$14,データシート1!$A:$BS,MATCH($BC$12&amp;"_"&amp;BI$20,データシート1!$A$1:$BS$1,0),0)</f>
        <v>37.667721647932034</v>
      </c>
      <c r="BJ27" s="40">
        <f>VLOOKUP($AX27&amp;"_"&amp;$BC$14,データシート1!$A:$BS,MATCH($BC$12&amp;"_"&amp;BJ$20,データシート1!$A$1:$BS$1,0),0)</f>
        <v>40.215740878609232</v>
      </c>
      <c r="BK27" s="40">
        <f t="shared" si="1"/>
        <v>76.509068611165304</v>
      </c>
      <c r="BL27" s="40">
        <f t="shared" si="2"/>
        <v>74.326016166128724</v>
      </c>
      <c r="BM27" s="40">
        <f>VLOOKUP($AX27&amp;"_"&amp;$BC$14,データシート1!$A:$BS,MATCH($BC$12&amp;"_"&amp;BM$20,データシート1!$A$1:$BS$1,0),0)</f>
        <v>31.870707197055776</v>
      </c>
      <c r="BN27" s="40">
        <f>VLOOKUP($AX27&amp;"_"&amp;$BC$14,データシート1!$A:$BS,MATCH($BC$12&amp;"_"&amp;BN$20,データシート1!$A$1:$BS$1,0),0)</f>
        <v>42.455308969072945</v>
      </c>
      <c r="BO27" s="40">
        <f>VLOOKUP($AX27&amp;"_"&amp;$BC$14,データシート1!$A:$BS,MATCH($BC$12&amp;"_"&amp;BO$20,データシート1!$A$1:$BS$1,0),0)</f>
        <v>2.1830524450365805</v>
      </c>
      <c r="BP27" s="40">
        <f>VLOOKUP($AX27&amp;"_"&amp;$BC$14,データシート1!$A:$BS,MATCH($BC$12&amp;"_"&amp;BP$20,データシート1!$A$1:$BS$1,0),0)</f>
        <v>0</v>
      </c>
      <c r="BQ27" s="40">
        <f>VLOOKUP($AX27&amp;"_"&amp;$BC$14,データシート1!$A:$BS,MATCH($BC$12&amp;"_"&amp;BQ$20,データシート1!$A$1:$BS$1,0),0)</f>
        <v>2.2667944614807038</v>
      </c>
      <c r="BR27" s="41">
        <f t="shared" si="3"/>
        <v>224.7635703094528</v>
      </c>
      <c r="BT27" s="134" t="str">
        <f t="shared" si="4"/>
        <v>南房総市</v>
      </c>
      <c r="BU27" s="38">
        <f t="shared" si="25"/>
        <v>224.7635703094528</v>
      </c>
      <c r="BV27" s="69">
        <f t="shared" si="16"/>
        <v>0.30300392815659621</v>
      </c>
      <c r="BW27" s="69">
        <f t="shared" si="5"/>
        <v>0.18075138226829696</v>
      </c>
      <c r="BX27" s="69">
        <f t="shared" si="5"/>
        <v>1.0445241417741865E-2</v>
      </c>
      <c r="BY27" s="69">
        <f t="shared" si="5"/>
        <v>0.11180730447055744</v>
      </c>
      <c r="BZ27" s="69">
        <f t="shared" si="5"/>
        <v>0.16758819766064134</v>
      </c>
      <c r="CA27" s="69">
        <f t="shared" si="5"/>
        <v>0.1789246398926681</v>
      </c>
      <c r="CB27" s="69">
        <f t="shared" si="5"/>
        <v>0.34039799468316057</v>
      </c>
      <c r="CC27" s="69">
        <f t="shared" si="5"/>
        <v>0.33068533332068545</v>
      </c>
      <c r="CD27" s="69">
        <f t="shared" si="5"/>
        <v>0.14179658720128188</v>
      </c>
      <c r="CE27" s="69">
        <f t="shared" si="5"/>
        <v>0.18888874611940357</v>
      </c>
      <c r="CF27" s="69">
        <f t="shared" si="5"/>
        <v>9.7126613624751116E-3</v>
      </c>
      <c r="CG27" s="69">
        <f t="shared" si="5"/>
        <v>0</v>
      </c>
      <c r="CH27" s="69">
        <f t="shared" si="5"/>
        <v>1.0085239606933624E-2</v>
      </c>
      <c r="CI27" s="135">
        <f t="shared" si="6"/>
        <v>1</v>
      </c>
      <c r="CK27" s="136" t="str">
        <f t="shared" si="7"/>
        <v>南房総市</v>
      </c>
      <c r="CL27" s="137">
        <f t="shared" si="17"/>
        <v>68.104244710265505</v>
      </c>
      <c r="CM27" s="75">
        <f t="shared" si="18"/>
        <v>0</v>
      </c>
      <c r="CN27" s="76">
        <f t="shared" si="19"/>
        <v>40.626326016991143</v>
      </c>
      <c r="CO27" s="75">
        <f t="shared" si="20"/>
        <v>0</v>
      </c>
      <c r="CP27" s="76">
        <f t="shared" si="8"/>
        <v>2.347709753795832</v>
      </c>
      <c r="CQ27" s="75">
        <f t="shared" si="21"/>
        <v>0</v>
      </c>
      <c r="CR27" s="76">
        <f t="shared" si="9"/>
        <v>25.130208939478532</v>
      </c>
      <c r="CS27" s="75">
        <f t="shared" si="22"/>
        <v>0</v>
      </c>
      <c r="CT27" s="76">
        <f t="shared" si="10"/>
        <v>37.667721647932034</v>
      </c>
      <c r="CU27" s="77">
        <f t="shared" si="23"/>
        <v>8.5510879317460223E-2</v>
      </c>
      <c r="CV27" s="18"/>
      <c r="CW27" s="1078">
        <f t="shared" si="24"/>
        <v>0</v>
      </c>
      <c r="CX27" s="1081">
        <f>VLOOKUP($AX27&amp;"_"&amp;$CW$14,データシート1!$A:$BS,MATCH($CW$12&amp;"_"&amp;CX$20,データシート1!$A$1:$BS$1,0),0)</f>
        <v>0</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3.2210000000000001</v>
      </c>
      <c r="DB27" s="1081">
        <f>VLOOKUP($AX27&amp;"_"&amp;$CW$14,データシート1!$A:$BS,MATCH($CW$12&amp;"_"&amp;DB$20,データシート1!$A$1:$BS$1,0),0)</f>
        <v>0</v>
      </c>
      <c r="DC27" s="1081">
        <f>VLOOKUP($AX27&amp;"_"&amp;$CW$14,データシート1!$A:$BS,MATCH($CW$12&amp;"_"&amp;DC$20,データシート1!$A$1:$BS$1,0),0)</f>
        <v>0</v>
      </c>
      <c r="DD27" s="1080">
        <f t="shared" si="11"/>
        <v>3.2210000000000001</v>
      </c>
      <c r="DE27" s="18"/>
      <c r="DF27" s="138">
        <f>VLOOKUP($AX27&amp;"_"&amp;$DF$14,データシート1!$A:$BS,MATCH($DF$12&amp;"_"&amp;DF$20,データシート1!$A$1:$BS$1,0),0)</f>
        <v>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1</v>
      </c>
      <c r="DJ27" s="74">
        <f>VLOOKUP($AX27&amp;"_"&amp;$DF$14,データシート1!$A:$BS,MATCH($DF$12&amp;"_"&amp;DJ$20,データシート1!$A$1:$BS$1,0),0)</f>
        <v>0</v>
      </c>
      <c r="DK27" s="74">
        <f>VLOOKUP($AX27&amp;"_"&amp;$DF$14,データシート1!$A:$BS,MATCH($DF$12&amp;"_"&amp;DK$20,データシート1!$A$1:$BS$1,0),0)</f>
        <v>0</v>
      </c>
      <c r="DL27" s="78">
        <f t="shared" si="12"/>
        <v>1</v>
      </c>
      <c r="DM27" s="18"/>
      <c r="DN27" s="139">
        <f t="shared" si="26"/>
        <v>0</v>
      </c>
      <c r="DO27" s="140">
        <f t="shared" si="27"/>
        <v>0</v>
      </c>
      <c r="DP27" s="140">
        <f t="shared" si="13"/>
        <v>0</v>
      </c>
      <c r="DQ27" s="140">
        <f t="shared" si="13"/>
        <v>1</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36403</v>
      </c>
      <c r="AY28" s="20" t="str">
        <f>IF(IFERROR(比較地域マスタ!$Z13,"")=0,"",IFERROR(比較地域マスタ!$Z13,""))</f>
        <v>藍住町</v>
      </c>
      <c r="BB28" s="122" t="str">
        <f t="shared" si="0"/>
        <v>36403</v>
      </c>
      <c r="BC28" s="123" t="str">
        <f t="shared" si="0"/>
        <v>藍住町</v>
      </c>
      <c r="BD28" s="40">
        <f t="shared" si="14"/>
        <v>226.55330681399343</v>
      </c>
      <c r="BE28" s="40">
        <f t="shared" si="15"/>
        <v>76.835720479387845</v>
      </c>
      <c r="BF28" s="40">
        <f>VLOOKUP($AX28&amp;"_"&amp;$BC$14,データシート1!$A:$BS,MATCH($BC$12&amp;"_"&amp;BF$20,データシート1!$A$1:$BS$1,0),0)</f>
        <v>72.266626216213524</v>
      </c>
      <c r="BG28" s="40">
        <f>VLOOKUP($AX28&amp;"_"&amp;$BC$14,データシート1!$A:$BS,MATCH($BC$12&amp;"_"&amp;BG$20,データシート1!$A$1:$BS$1,0),0)</f>
        <v>1.4797833885730991</v>
      </c>
      <c r="BH28" s="40">
        <f>VLOOKUP($AX28&amp;"_"&amp;$BC$14,データシート1!$A:$BS,MATCH($BC$12&amp;"_"&amp;BH$20,データシート1!$A$1:$BS$1,0),0)</f>
        <v>3.0893108746012317</v>
      </c>
      <c r="BI28" s="40">
        <f>VLOOKUP($AX28&amp;"_"&amp;$BC$14,データシート1!$A:$BS,MATCH($BC$12&amp;"_"&amp;BI$20,データシート1!$A$1:$BS$1,0),0)</f>
        <v>36.961029270408901</v>
      </c>
      <c r="BJ28" s="40">
        <f>VLOOKUP($AX28&amp;"_"&amp;$BC$14,データシート1!$A:$BS,MATCH($BC$12&amp;"_"&amp;BJ$20,データシート1!$A$1:$BS$1,0),0)</f>
        <v>56.292450955233022</v>
      </c>
      <c r="BK28" s="40">
        <f t="shared" si="1"/>
        <v>54.273327114083656</v>
      </c>
      <c r="BL28" s="40">
        <f t="shared" si="2"/>
        <v>52.181077952467462</v>
      </c>
      <c r="BM28" s="40">
        <f>VLOOKUP($AX28&amp;"_"&amp;$BC$14,データシート1!$A:$BS,MATCH($BC$12&amp;"_"&amp;BM$20,データシート1!$A$1:$BS$1,0),0)</f>
        <v>32.739755636915781</v>
      </c>
      <c r="BN28" s="40">
        <f>VLOOKUP($AX28&amp;"_"&amp;$BC$14,データシート1!$A:$BS,MATCH($BC$12&amp;"_"&amp;BN$20,データシート1!$A$1:$BS$1,0),0)</f>
        <v>19.441322315551677</v>
      </c>
      <c r="BO28" s="40">
        <f>VLOOKUP($AX28&amp;"_"&amp;$BC$14,データシート1!$A:$BS,MATCH($BC$12&amp;"_"&amp;BO$20,データシート1!$A$1:$BS$1,0),0)</f>
        <v>2.0922491616161953</v>
      </c>
      <c r="BP28" s="40">
        <f>VLOOKUP($AX28&amp;"_"&amp;$BC$14,データシート1!$A:$BS,MATCH($BC$12&amp;"_"&amp;BP$20,データシート1!$A$1:$BS$1,0),0)</f>
        <v>0</v>
      </c>
      <c r="BQ28" s="40">
        <f>VLOOKUP($AX28&amp;"_"&amp;$BC$14,データシート1!$A:$BS,MATCH($BC$12&amp;"_"&amp;BQ$20,データシート1!$A$1:$BS$1,0),0)</f>
        <v>2.1907789948800001</v>
      </c>
      <c r="BR28" s="41">
        <f t="shared" si="3"/>
        <v>226.55330681399343</v>
      </c>
      <c r="BT28" s="134" t="str">
        <f t="shared" si="4"/>
        <v>藍住町</v>
      </c>
      <c r="BU28" s="38">
        <f t="shared" si="25"/>
        <v>226.55330681399343</v>
      </c>
      <c r="BV28" s="69">
        <f t="shared" si="16"/>
        <v>0.33915073480905805</v>
      </c>
      <c r="BW28" s="69">
        <f t="shared" si="5"/>
        <v>0.31898287971380807</v>
      </c>
      <c r="BX28" s="69">
        <f t="shared" si="5"/>
        <v>6.5317227516261435E-3</v>
      </c>
      <c r="BY28" s="69">
        <f t="shared" si="5"/>
        <v>1.3636132343623842E-2</v>
      </c>
      <c r="BZ28" s="69">
        <f t="shared" si="5"/>
        <v>0.16314495599375617</v>
      </c>
      <c r="CA28" s="69">
        <f t="shared" si="5"/>
        <v>0.24847331405959433</v>
      </c>
      <c r="CB28" s="69">
        <f t="shared" si="5"/>
        <v>0.23956095753942611</v>
      </c>
      <c r="CC28" s="69">
        <f t="shared" si="5"/>
        <v>0.23032582788698636</v>
      </c>
      <c r="CD28" s="69">
        <f t="shared" si="5"/>
        <v>0.1445123714914302</v>
      </c>
      <c r="CE28" s="69">
        <f t="shared" si="5"/>
        <v>8.581345639555614E-2</v>
      </c>
      <c r="CF28" s="69">
        <f t="shared" si="5"/>
        <v>9.2351296524397688E-3</v>
      </c>
      <c r="CG28" s="69">
        <f t="shared" si="5"/>
        <v>0</v>
      </c>
      <c r="CH28" s="69">
        <f t="shared" si="5"/>
        <v>9.6700375981653205E-3</v>
      </c>
      <c r="CI28" s="135">
        <f t="shared" si="6"/>
        <v>1</v>
      </c>
      <c r="CK28" s="136" t="str">
        <f t="shared" si="7"/>
        <v>藍住町</v>
      </c>
      <c r="CL28" s="137">
        <f t="shared" si="17"/>
        <v>76.835720479387845</v>
      </c>
      <c r="CM28" s="75">
        <f t="shared" si="18"/>
        <v>0.47761639730891448</v>
      </c>
      <c r="CN28" s="76">
        <f t="shared" si="19"/>
        <v>72.266626216213524</v>
      </c>
      <c r="CO28" s="75">
        <f t="shared" si="20"/>
        <v>0.50781393737966618</v>
      </c>
      <c r="CP28" s="76">
        <f t="shared" si="8"/>
        <v>1.4797833885730991</v>
      </c>
      <c r="CQ28" s="75">
        <f t="shared" si="21"/>
        <v>0</v>
      </c>
      <c r="CR28" s="76">
        <f t="shared" si="9"/>
        <v>3.0893108746012317</v>
      </c>
      <c r="CS28" s="75">
        <f t="shared" si="22"/>
        <v>0</v>
      </c>
      <c r="CT28" s="76">
        <f t="shared" si="10"/>
        <v>36.961029270408901</v>
      </c>
      <c r="CU28" s="77">
        <f t="shared" si="23"/>
        <v>0.10400143274899318</v>
      </c>
      <c r="CV28" s="18"/>
      <c r="CW28" s="1078">
        <f t="shared" si="24"/>
        <v>36.698</v>
      </c>
      <c r="CX28" s="1081">
        <f>VLOOKUP($AX28&amp;"_"&amp;$CW$14,データシート1!$A:$BS,MATCH($CW$12&amp;"_"&amp;CX$20,データシート1!$A$1:$BS$1,0),0)</f>
        <v>36.698</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3.8439999999999999</v>
      </c>
      <c r="DB28" s="1081">
        <f>VLOOKUP($AX28&amp;"_"&amp;$CW$14,データシート1!$A:$BS,MATCH($CW$12&amp;"_"&amp;DB$20,データシート1!$A$1:$BS$1,0),0)</f>
        <v>0</v>
      </c>
      <c r="DC28" s="1081">
        <f>VLOOKUP($AX28&amp;"_"&amp;$CW$14,データシート1!$A:$BS,MATCH($CW$12&amp;"_"&amp;DC$20,データシート1!$A$1:$BS$1,0),0)</f>
        <v>0</v>
      </c>
      <c r="DD28" s="1080">
        <f t="shared" si="11"/>
        <v>40.542000000000002</v>
      </c>
      <c r="DE28" s="18"/>
      <c r="DF28" s="138">
        <f>VLOOKUP($AX28&amp;"_"&amp;$DF$14,データシート1!$A:$BS,MATCH($DF$12&amp;"_"&amp;DF$20,データシート1!$A$1:$BS$1,0),0)</f>
        <v>2</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1</v>
      </c>
      <c r="DJ28" s="74">
        <f>VLOOKUP($AX28&amp;"_"&amp;$DF$14,データシート1!$A:$BS,MATCH($DF$12&amp;"_"&amp;DJ$20,データシート1!$A$1:$BS$1,0),0)</f>
        <v>0</v>
      </c>
      <c r="DK28" s="74">
        <f>VLOOKUP($AX28&amp;"_"&amp;$DF$14,データシート1!$A:$BS,MATCH($DF$12&amp;"_"&amp;DK$20,データシート1!$A$1:$BS$1,0),0)</f>
        <v>0</v>
      </c>
      <c r="DL28" s="78">
        <f t="shared" si="12"/>
        <v>3</v>
      </c>
      <c r="DM28" s="18"/>
      <c r="DN28" s="139">
        <f t="shared" si="26"/>
        <v>0.91</v>
      </c>
      <c r="DO28" s="140">
        <f t="shared" si="27"/>
        <v>0</v>
      </c>
      <c r="DP28" s="140">
        <f t="shared" si="13"/>
        <v>0</v>
      </c>
      <c r="DQ28" s="140">
        <f t="shared" si="13"/>
        <v>0.09</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40227</v>
      </c>
      <c r="AY29" s="20" t="str">
        <f>IF(IFERROR(比較地域マスタ!$Z14,"")=0,"",IFERROR(比較地域マスタ!$Z14,""))</f>
        <v>嘉麻市</v>
      </c>
      <c r="BB29" s="122" t="str">
        <f t="shared" si="0"/>
        <v>40227</v>
      </c>
      <c r="BC29" s="123" t="str">
        <f t="shared" si="0"/>
        <v>嘉麻市</v>
      </c>
      <c r="BD29" s="40">
        <f t="shared" si="14"/>
        <v>228.46927663974722</v>
      </c>
      <c r="BE29" s="40">
        <f t="shared" si="15"/>
        <v>90.896456271382874</v>
      </c>
      <c r="BF29" s="40">
        <f>VLOOKUP($AX29&amp;"_"&amp;$BC$14,データシート1!$A:$BS,MATCH($BC$12&amp;"_"&amp;BF$20,データシート1!$A$1:$BS$1,0),0)</f>
        <v>86.209765404287864</v>
      </c>
      <c r="BG29" s="40">
        <f>VLOOKUP($AX29&amp;"_"&amp;$BC$14,データシート1!$A:$BS,MATCH($BC$12&amp;"_"&amp;BG$20,データシート1!$A$1:$BS$1,0),0)</f>
        <v>1.2562564612784528</v>
      </c>
      <c r="BH29" s="40">
        <f>VLOOKUP($AX29&amp;"_"&amp;$BC$14,データシート1!$A:$BS,MATCH($BC$12&amp;"_"&amp;BH$20,データシート1!$A$1:$BS$1,0),0)</f>
        <v>3.4304344058165603</v>
      </c>
      <c r="BI29" s="40">
        <f>VLOOKUP($AX29&amp;"_"&amp;$BC$14,データシート1!$A:$BS,MATCH($BC$12&amp;"_"&amp;BI$20,データシート1!$A$1:$BS$1,0),0)</f>
        <v>29.399616614746332</v>
      </c>
      <c r="BJ29" s="40">
        <f>VLOOKUP($AX29&amp;"_"&amp;$BC$14,データシート1!$A:$BS,MATCH($BC$12&amp;"_"&amp;BJ$20,データシート1!$A$1:$BS$1,0),0)</f>
        <v>34.861438026454131</v>
      </c>
      <c r="BK29" s="40">
        <f t="shared" si="1"/>
        <v>68.912661220835403</v>
      </c>
      <c r="BL29" s="40">
        <f t="shared" si="2"/>
        <v>66.734207903140899</v>
      </c>
      <c r="BM29" s="40">
        <f>VLOOKUP($AX29&amp;"_"&amp;$BC$14,データシート1!$A:$BS,MATCH($BC$12&amp;"_"&amp;BM$20,データシート1!$A$1:$BS$1,0),0)</f>
        <v>35.635184335901833</v>
      </c>
      <c r="BN29" s="40">
        <f>VLOOKUP($AX29&amp;"_"&amp;$BC$14,データシート1!$A:$BS,MATCH($BC$12&amp;"_"&amp;BN$20,データシート1!$A$1:$BS$1,0),0)</f>
        <v>31.099023567239069</v>
      </c>
      <c r="BO29" s="40">
        <f>VLOOKUP($AX29&amp;"_"&amp;$BC$14,データシート1!$A:$BS,MATCH($BC$12&amp;"_"&amp;BO$20,データシート1!$A$1:$BS$1,0),0)</f>
        <v>2.1784533176945091</v>
      </c>
      <c r="BP29" s="40">
        <f>VLOOKUP($AX29&amp;"_"&amp;$BC$14,データシート1!$A:$BS,MATCH($BC$12&amp;"_"&amp;BP$20,データシート1!$A$1:$BS$1,0),0)</f>
        <v>0</v>
      </c>
      <c r="BQ29" s="40">
        <f>VLOOKUP($AX29&amp;"_"&amp;$BC$14,データシート1!$A:$BS,MATCH($BC$12&amp;"_"&amp;BQ$20,データシート1!$A$1:$BS$1,0),0)</f>
        <v>4.3991045063284737</v>
      </c>
      <c r="BR29" s="41">
        <f t="shared" si="3"/>
        <v>228.46927663974722</v>
      </c>
      <c r="BT29" s="134" t="str">
        <f t="shared" si="4"/>
        <v>嘉麻市</v>
      </c>
      <c r="BU29" s="38">
        <f t="shared" si="25"/>
        <v>228.46927663974722</v>
      </c>
      <c r="BV29" s="69">
        <f t="shared" si="16"/>
        <v>0.39784980111224921</v>
      </c>
      <c r="BW29" s="69">
        <f t="shared" si="5"/>
        <v>0.37733636081066751</v>
      </c>
      <c r="BX29" s="69">
        <f t="shared" si="5"/>
        <v>5.4985794140685763E-3</v>
      </c>
      <c r="BY29" s="69">
        <f t="shared" si="5"/>
        <v>1.5014860887513141E-2</v>
      </c>
      <c r="BZ29" s="69">
        <f t="shared" si="5"/>
        <v>0.12868083204510669</v>
      </c>
      <c r="CA29" s="69">
        <f t="shared" si="5"/>
        <v>0.15258698473241117</v>
      </c>
      <c r="CB29" s="69">
        <f t="shared" si="5"/>
        <v>0.30162769469217349</v>
      </c>
      <c r="CC29" s="69">
        <f t="shared" si="5"/>
        <v>0.29209270009800092</v>
      </c>
      <c r="CD29" s="69">
        <f t="shared" si="5"/>
        <v>0.15597363838154821</v>
      </c>
      <c r="CE29" s="69">
        <f t="shared" si="5"/>
        <v>0.13611906171645274</v>
      </c>
      <c r="CF29" s="69">
        <f t="shared" si="5"/>
        <v>9.534994594172579E-3</v>
      </c>
      <c r="CG29" s="69">
        <f t="shared" si="5"/>
        <v>0</v>
      </c>
      <c r="CH29" s="69">
        <f t="shared" si="5"/>
        <v>1.9254687418059403E-2</v>
      </c>
      <c r="CI29" s="135">
        <f t="shared" si="6"/>
        <v>1</v>
      </c>
      <c r="CK29" s="136" t="str">
        <f t="shared" si="7"/>
        <v>嘉麻市</v>
      </c>
      <c r="CL29" s="137">
        <f t="shared" si="17"/>
        <v>90.896456271382874</v>
      </c>
      <c r="CM29" s="75">
        <f t="shared" si="18"/>
        <v>0.10748493836580854</v>
      </c>
      <c r="CN29" s="76">
        <f t="shared" si="19"/>
        <v>86.209765404287864</v>
      </c>
      <c r="CO29" s="75">
        <f t="shared" si="20"/>
        <v>0.11332822858504221</v>
      </c>
      <c r="CP29" s="76">
        <f t="shared" si="8"/>
        <v>1.2562564612784528</v>
      </c>
      <c r="CQ29" s="75">
        <f t="shared" si="21"/>
        <v>0</v>
      </c>
      <c r="CR29" s="76">
        <f t="shared" si="9"/>
        <v>3.4304344058165603</v>
      </c>
      <c r="CS29" s="75">
        <f t="shared" si="22"/>
        <v>0</v>
      </c>
      <c r="CT29" s="76">
        <f t="shared" si="10"/>
        <v>29.399616614746332</v>
      </c>
      <c r="CU29" s="77">
        <f t="shared" si="23"/>
        <v>0</v>
      </c>
      <c r="CV29" s="18"/>
      <c r="CW29" s="1078">
        <f t="shared" si="24"/>
        <v>9.77</v>
      </c>
      <c r="CX29" s="1081">
        <f>VLOOKUP($AX29&amp;"_"&amp;$CW$14,データシート1!$A:$BS,MATCH($CW$12&amp;"_"&amp;CX$20,データシート1!$A$1:$BS$1,0),0)</f>
        <v>9.77</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9.77</v>
      </c>
      <c r="DE29" s="18"/>
      <c r="DF29" s="138">
        <f>VLOOKUP($AX29&amp;"_"&amp;$DF$14,データシート1!$A:$BS,MATCH($DF$12&amp;"_"&amp;DF$20,データシート1!$A$1:$BS$1,0),0)</f>
        <v>3</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3</v>
      </c>
      <c r="DM29" s="18"/>
      <c r="DN29" s="139">
        <f t="shared" si="26"/>
        <v>1</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40229</v>
      </c>
      <c r="AY30" s="20" t="str">
        <f>IF(IFERROR(比較地域マスタ!$Z15,"")=0,"",IFERROR(比較地域マスタ!$Z15,""))</f>
        <v>みやま市</v>
      </c>
      <c r="BB30" s="122" t="str">
        <f t="shared" si="0"/>
        <v>40229</v>
      </c>
      <c r="BC30" s="123" t="str">
        <f t="shared" si="0"/>
        <v>みやま市</v>
      </c>
      <c r="BD30" s="40">
        <f t="shared" si="14"/>
        <v>204.97173829356271</v>
      </c>
      <c r="BE30" s="40">
        <f t="shared" si="15"/>
        <v>71.968943021873727</v>
      </c>
      <c r="BF30" s="40">
        <f>VLOOKUP($AX30&amp;"_"&amp;$BC$14,データシート1!$A:$BS,MATCH($BC$12&amp;"_"&amp;BF$20,データシート1!$A$1:$BS$1,0),0)</f>
        <v>60.39029252501664</v>
      </c>
      <c r="BG30" s="40">
        <f>VLOOKUP($AX30&amp;"_"&amp;$BC$14,データシート1!$A:$BS,MATCH($BC$12&amp;"_"&amp;BG$20,データシート1!$A$1:$BS$1,0),0)</f>
        <v>2.0528161137631606</v>
      </c>
      <c r="BH30" s="40">
        <f>VLOOKUP($AX30&amp;"_"&amp;$BC$14,データシート1!$A:$BS,MATCH($BC$12&amp;"_"&amp;BH$20,データシート1!$A$1:$BS$1,0),0)</f>
        <v>9.5258343830939189</v>
      </c>
      <c r="BI30" s="40">
        <f>VLOOKUP($AX30&amp;"_"&amp;$BC$14,データシート1!$A:$BS,MATCH($BC$12&amp;"_"&amp;BI$20,データシート1!$A$1:$BS$1,0),0)</f>
        <v>28.430472959626758</v>
      </c>
      <c r="BJ30" s="40">
        <f>VLOOKUP($AX30&amp;"_"&amp;$BC$14,データシート1!$A:$BS,MATCH($BC$12&amp;"_"&amp;BJ$20,データシート1!$A$1:$BS$1,0),0)</f>
        <v>27.493921750291111</v>
      </c>
      <c r="BK30" s="40">
        <f t="shared" si="1"/>
        <v>75.04226464247111</v>
      </c>
      <c r="BL30" s="40">
        <f t="shared" si="2"/>
        <v>72.885155992697491</v>
      </c>
      <c r="BM30" s="40">
        <f>VLOOKUP($AX30&amp;"_"&amp;$BC$14,データシート1!$A:$BS,MATCH($BC$12&amp;"_"&amp;BM$20,データシート1!$A$1:$BS$1,0),0)</f>
        <v>33.014044677515713</v>
      </c>
      <c r="BN30" s="40">
        <f>VLOOKUP($AX30&amp;"_"&amp;$BC$14,データシート1!$A:$BS,MATCH($BC$12&amp;"_"&amp;BN$20,データシート1!$A$1:$BS$1,0),0)</f>
        <v>39.871111315181786</v>
      </c>
      <c r="BO30" s="40">
        <f>VLOOKUP($AX30&amp;"_"&amp;$BC$14,データシート1!$A:$BS,MATCH($BC$12&amp;"_"&amp;BO$20,データシート1!$A$1:$BS$1,0),0)</f>
        <v>2.1571086497736132</v>
      </c>
      <c r="BP30" s="40">
        <f>VLOOKUP($AX30&amp;"_"&amp;$BC$14,データシート1!$A:$BS,MATCH($BC$12&amp;"_"&amp;BP$20,データシート1!$A$1:$BS$1,0),0)</f>
        <v>0</v>
      </c>
      <c r="BQ30" s="40">
        <f>VLOOKUP($AX30&amp;"_"&amp;$BC$14,データシート1!$A:$BS,MATCH($BC$12&amp;"_"&amp;BQ$20,データシート1!$A$1:$BS$1,0),0)</f>
        <v>2.0361359192999999</v>
      </c>
      <c r="BR30" s="41">
        <f t="shared" si="3"/>
        <v>204.97173829356271</v>
      </c>
      <c r="BT30" s="134" t="str">
        <f t="shared" si="4"/>
        <v>みやま市</v>
      </c>
      <c r="BU30" s="38">
        <f t="shared" si="25"/>
        <v>204.97173829356271</v>
      </c>
      <c r="BV30" s="69">
        <f t="shared" si="16"/>
        <v>0.35111642034668722</v>
      </c>
      <c r="BW30" s="69">
        <f t="shared" si="5"/>
        <v>0.29462741072393611</v>
      </c>
      <c r="BX30" s="69">
        <f t="shared" si="5"/>
        <v>1.0015117844310299E-2</v>
      </c>
      <c r="BY30" s="69">
        <f t="shared" si="5"/>
        <v>4.647389177844078E-2</v>
      </c>
      <c r="BZ30" s="69">
        <f t="shared" si="5"/>
        <v>0.13870435600691611</v>
      </c>
      <c r="CA30" s="69">
        <f t="shared" si="5"/>
        <v>0.13413518360718599</v>
      </c>
      <c r="CB30" s="69">
        <f t="shared" si="5"/>
        <v>0.36611030021609503</v>
      </c>
      <c r="CC30" s="69">
        <f t="shared" si="5"/>
        <v>0.35558636814754724</v>
      </c>
      <c r="CD30" s="69">
        <f t="shared" si="5"/>
        <v>0.16106632530106491</v>
      </c>
      <c r="CE30" s="69">
        <f t="shared" si="5"/>
        <v>0.19452004284648236</v>
      </c>
      <c r="CF30" s="69">
        <f t="shared" si="5"/>
        <v>1.0523932068547808E-2</v>
      </c>
      <c r="CG30" s="69">
        <f t="shared" si="5"/>
        <v>0</v>
      </c>
      <c r="CH30" s="69">
        <f t="shared" si="5"/>
        <v>9.9337398231156351E-3</v>
      </c>
      <c r="CI30" s="135">
        <f t="shared" si="6"/>
        <v>1</v>
      </c>
      <c r="CK30" s="136" t="str">
        <f t="shared" si="7"/>
        <v>みやま市</v>
      </c>
      <c r="CL30" s="137">
        <f t="shared" si="17"/>
        <v>71.968943021873727</v>
      </c>
      <c r="CM30" s="75">
        <f t="shared" si="18"/>
        <v>0</v>
      </c>
      <c r="CN30" s="76">
        <f t="shared" si="19"/>
        <v>60.39029252501664</v>
      </c>
      <c r="CO30" s="75">
        <f t="shared" si="20"/>
        <v>0</v>
      </c>
      <c r="CP30" s="76">
        <f t="shared" si="8"/>
        <v>2.0528161137631606</v>
      </c>
      <c r="CQ30" s="75">
        <f t="shared" si="21"/>
        <v>0</v>
      </c>
      <c r="CR30" s="76">
        <f t="shared" si="9"/>
        <v>9.5258343830939189</v>
      </c>
      <c r="CS30" s="75">
        <f t="shared" si="22"/>
        <v>0</v>
      </c>
      <c r="CT30" s="76">
        <f t="shared" si="10"/>
        <v>28.430472959626758</v>
      </c>
      <c r="CU30" s="77">
        <f t="shared" si="23"/>
        <v>0</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0</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0</v>
      </c>
      <c r="DM30" s="18"/>
      <c r="DN30" s="139">
        <f t="shared" si="26"/>
        <v>0</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36206</v>
      </c>
      <c r="AY31" s="20" t="str">
        <f>IF(IFERROR(比較地域マスタ!$Z16,"")=0,"",IFERROR(比較地域マスタ!$Z16,""))</f>
        <v>阿波市</v>
      </c>
      <c r="BB31" s="122" t="str">
        <f t="shared" si="0"/>
        <v>36206</v>
      </c>
      <c r="BC31" s="123" t="str">
        <f t="shared" si="0"/>
        <v>阿波市</v>
      </c>
      <c r="BD31" s="40">
        <f t="shared" si="14"/>
        <v>252.60339267734301</v>
      </c>
      <c r="BE31" s="40">
        <f t="shared" si="15"/>
        <v>77.309963340533443</v>
      </c>
      <c r="BF31" s="40">
        <f>VLOOKUP($AX31&amp;"_"&amp;$BC$14,データシート1!$A:$BS,MATCH($BC$12&amp;"_"&amp;BF$20,データシート1!$A$1:$BS$1,0),0)</f>
        <v>57.430592535320393</v>
      </c>
      <c r="BG31" s="40">
        <f>VLOOKUP($AX31&amp;"_"&amp;$BC$14,データシート1!$A:$BS,MATCH($BC$12&amp;"_"&amp;BG$20,データシート1!$A$1:$BS$1,0),0)</f>
        <v>2.0751844489585713</v>
      </c>
      <c r="BH31" s="40">
        <f>VLOOKUP($AX31&amp;"_"&amp;$BC$14,データシート1!$A:$BS,MATCH($BC$12&amp;"_"&amp;BH$20,データシート1!$A$1:$BS$1,0),0)</f>
        <v>17.804186356254469</v>
      </c>
      <c r="BI31" s="40">
        <f>VLOOKUP($AX31&amp;"_"&amp;$BC$14,データシート1!$A:$BS,MATCH($BC$12&amp;"_"&amp;BI$20,データシート1!$A$1:$BS$1,0),0)</f>
        <v>28.300089085419007</v>
      </c>
      <c r="BJ31" s="40">
        <f>VLOOKUP($AX31&amp;"_"&amp;$BC$14,データシート1!$A:$BS,MATCH($BC$12&amp;"_"&amp;BJ$20,データシート1!$A$1:$BS$1,0),0)</f>
        <v>58.394439050001964</v>
      </c>
      <c r="BK31" s="40">
        <f t="shared" si="1"/>
        <v>83.135847777200567</v>
      </c>
      <c r="BL31" s="40">
        <f t="shared" si="2"/>
        <v>80.978916016940104</v>
      </c>
      <c r="BM31" s="40">
        <f>VLOOKUP($AX31&amp;"_"&amp;$BC$14,データシート1!$A:$BS,MATCH($BC$12&amp;"_"&amp;BM$20,データシート1!$A$1:$BS$1,0),0)</f>
        <v>34.605200999771462</v>
      </c>
      <c r="BN31" s="40">
        <f>VLOOKUP($AX31&amp;"_"&amp;$BC$14,データシート1!$A:$BS,MATCH($BC$12&amp;"_"&amp;BN$20,データシート1!$A$1:$BS$1,0),0)</f>
        <v>46.373715017168635</v>
      </c>
      <c r="BO31" s="40">
        <f>VLOOKUP($AX31&amp;"_"&amp;$BC$14,データシート1!$A:$BS,MATCH($BC$12&amp;"_"&amp;BO$20,データシート1!$A$1:$BS$1,0),0)</f>
        <v>2.156931760260457</v>
      </c>
      <c r="BP31" s="40">
        <f>VLOOKUP($AX31&amp;"_"&amp;$BC$14,データシート1!$A:$BS,MATCH($BC$12&amp;"_"&amp;BP$20,データシート1!$A$1:$BS$1,0),0)</f>
        <v>0</v>
      </c>
      <c r="BQ31" s="40">
        <f>VLOOKUP($AX31&amp;"_"&amp;$BC$14,データシート1!$A:$BS,MATCH($BC$12&amp;"_"&amp;BQ$20,データシート1!$A$1:$BS$1,0),0)</f>
        <v>5.4630534241880317</v>
      </c>
      <c r="BR31" s="41">
        <f t="shared" si="3"/>
        <v>252.60339267734301</v>
      </c>
      <c r="BT31" s="134" t="str">
        <f t="shared" si="4"/>
        <v>阿波市</v>
      </c>
      <c r="BU31" s="38">
        <f t="shared" si="25"/>
        <v>252.60339267734301</v>
      </c>
      <c r="BV31" s="69">
        <f t="shared" si="16"/>
        <v>0.30605275139468735</v>
      </c>
      <c r="BW31" s="69">
        <f t="shared" si="5"/>
        <v>0.22735479490838828</v>
      </c>
      <c r="BX31" s="69">
        <f t="shared" si="5"/>
        <v>8.2151883510498194E-3</v>
      </c>
      <c r="BY31" s="69">
        <f t="shared" si="5"/>
        <v>7.0482768135249188E-2</v>
      </c>
      <c r="BZ31" s="69">
        <f t="shared" si="5"/>
        <v>0.1120336856344897</v>
      </c>
      <c r="CA31" s="69">
        <f t="shared" si="5"/>
        <v>0.23117044641039611</v>
      </c>
      <c r="CB31" s="69">
        <f t="shared" si="5"/>
        <v>0.32911611715125372</v>
      </c>
      <c r="CC31" s="69">
        <f t="shared" si="5"/>
        <v>0.3205773095865605</v>
      </c>
      <c r="CD31" s="69">
        <f t="shared" si="5"/>
        <v>0.13699420515691013</v>
      </c>
      <c r="CE31" s="69">
        <f t="shared" si="5"/>
        <v>0.18358310442965034</v>
      </c>
      <c r="CF31" s="69">
        <f t="shared" si="5"/>
        <v>8.5388075646931749E-3</v>
      </c>
      <c r="CG31" s="69">
        <f t="shared" si="5"/>
        <v>0</v>
      </c>
      <c r="CH31" s="69">
        <f t="shared" si="5"/>
        <v>2.1626999409173155E-2</v>
      </c>
      <c r="CI31" s="135">
        <f t="shared" si="6"/>
        <v>1</v>
      </c>
      <c r="CK31" s="136" t="str">
        <f t="shared" si="7"/>
        <v>阿波市</v>
      </c>
      <c r="CL31" s="137">
        <f t="shared" si="17"/>
        <v>77.309963340533443</v>
      </c>
      <c r="CM31" s="75">
        <f t="shared" si="18"/>
        <v>7.5734093602011027E-2</v>
      </c>
      <c r="CN31" s="76">
        <f t="shared" si="19"/>
        <v>57.430592535320393</v>
      </c>
      <c r="CO31" s="75">
        <f t="shared" si="20"/>
        <v>0.10194914838113704</v>
      </c>
      <c r="CP31" s="76">
        <f t="shared" si="8"/>
        <v>2.0751844489585713</v>
      </c>
      <c r="CQ31" s="75">
        <f t="shared" si="21"/>
        <v>0</v>
      </c>
      <c r="CR31" s="76">
        <f t="shared" si="9"/>
        <v>17.804186356254469</v>
      </c>
      <c r="CS31" s="75">
        <f t="shared" si="22"/>
        <v>0</v>
      </c>
      <c r="CT31" s="76">
        <f t="shared" si="10"/>
        <v>28.300089085419007</v>
      </c>
      <c r="CU31" s="77">
        <f t="shared" si="23"/>
        <v>0.84582772611599333</v>
      </c>
      <c r="CV31" s="18"/>
      <c r="CW31" s="1078">
        <f t="shared" si="24"/>
        <v>5.8550000000000004</v>
      </c>
      <c r="CX31" s="1081">
        <f>VLOOKUP($AX31&amp;"_"&amp;$CW$14,データシート1!$A:$BS,MATCH($CW$12&amp;"_"&amp;CX$20,データシート1!$A$1:$BS$1,0),0)</f>
        <v>5.8550000000000004</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23.937000000000001</v>
      </c>
      <c r="DB31" s="1081">
        <f>VLOOKUP($AX31&amp;"_"&amp;$CW$14,データシート1!$A:$BS,MATCH($CW$12&amp;"_"&amp;DB$20,データシート1!$A$1:$BS$1,0),0)</f>
        <v>0</v>
      </c>
      <c r="DC31" s="1081">
        <f>VLOOKUP($AX31&amp;"_"&amp;$CW$14,データシート1!$A:$BS,MATCH($CW$12&amp;"_"&amp;DC$20,データシート1!$A$1:$BS$1,0),0)</f>
        <v>0</v>
      </c>
      <c r="DD31" s="1080">
        <f t="shared" si="11"/>
        <v>29.792000000000002</v>
      </c>
      <c r="DE31" s="18"/>
      <c r="DF31" s="138">
        <f>VLOOKUP($AX31&amp;"_"&amp;$DF$14,データシート1!$A:$BS,MATCH($DF$12&amp;"_"&amp;DF$20,データシート1!$A$1:$BS$1,0),0)</f>
        <v>2</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1</v>
      </c>
      <c r="DJ31" s="74">
        <f>VLOOKUP($AX31&amp;"_"&amp;$DF$14,データシート1!$A:$BS,MATCH($DF$12&amp;"_"&amp;DJ$20,データシート1!$A$1:$BS$1,0),0)</f>
        <v>0</v>
      </c>
      <c r="DK31" s="74">
        <f>VLOOKUP($AX31&amp;"_"&amp;$DF$14,データシート1!$A:$BS,MATCH($DF$12&amp;"_"&amp;DK$20,データシート1!$A$1:$BS$1,0),0)</f>
        <v>0</v>
      </c>
      <c r="DL31" s="78">
        <f t="shared" si="12"/>
        <v>3</v>
      </c>
      <c r="DM31" s="18"/>
      <c r="DN31" s="139">
        <f t="shared" si="26"/>
        <v>0.2</v>
      </c>
      <c r="DO31" s="140">
        <f t="shared" si="27"/>
        <v>0</v>
      </c>
      <c r="DP31" s="140">
        <f t="shared" si="13"/>
        <v>0</v>
      </c>
      <c r="DQ31" s="140">
        <f t="shared" si="13"/>
        <v>0.8</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28227</v>
      </c>
      <c r="AY32" s="20" t="str">
        <f>IF(IFERROR(比較地域マスタ!$Z17,"")=0,"",IFERROR(比較地域マスタ!$Z17,""))</f>
        <v>宍粟市</v>
      </c>
      <c r="AZ32" s="18"/>
      <c r="BA32" s="18"/>
      <c r="BB32" s="122" t="str">
        <f t="shared" si="0"/>
        <v>28227</v>
      </c>
      <c r="BC32" s="123" t="str">
        <f t="shared" si="0"/>
        <v>宍粟市</v>
      </c>
      <c r="BD32" s="40">
        <f t="shared" si="14"/>
        <v>259.41932365160761</v>
      </c>
      <c r="BE32" s="40">
        <f t="shared" si="15"/>
        <v>118.98932026047694</v>
      </c>
      <c r="BF32" s="40">
        <f>VLOOKUP($AX32&amp;"_"&amp;$BC$14,データシート1!$A:$BS,MATCH($BC$12&amp;"_"&amp;BF$20,データシート1!$A$1:$BS$1,0),0)</f>
        <v>98.978864110923425</v>
      </c>
      <c r="BG32" s="40">
        <f>VLOOKUP($AX32&amp;"_"&amp;$BC$14,データシート1!$A:$BS,MATCH($BC$12&amp;"_"&amp;BG$20,データシート1!$A$1:$BS$1,0),0)</f>
        <v>2.2418236585892708</v>
      </c>
      <c r="BH32" s="40">
        <f>VLOOKUP($AX32&amp;"_"&amp;$BC$14,データシート1!$A:$BS,MATCH($BC$12&amp;"_"&amp;BH$20,データシート1!$A$1:$BS$1,0),0)</f>
        <v>17.768632490964251</v>
      </c>
      <c r="BI32" s="40">
        <f>VLOOKUP($AX32&amp;"_"&amp;$BC$14,データシート1!$A:$BS,MATCH($BC$12&amp;"_"&amp;BI$20,データシート1!$A$1:$BS$1,0),0)</f>
        <v>29.934142635697953</v>
      </c>
      <c r="BJ32" s="40">
        <f>VLOOKUP($AX32&amp;"_"&amp;$BC$14,データシート1!$A:$BS,MATCH($BC$12&amp;"_"&amp;BJ$20,データシート1!$A$1:$BS$1,0),0)</f>
        <v>28.84039231059581</v>
      </c>
      <c r="BK32" s="40">
        <f t="shared" si="1"/>
        <v>77.97252800702509</v>
      </c>
      <c r="BL32" s="40">
        <f t="shared" si="2"/>
        <v>75.809817856001516</v>
      </c>
      <c r="BM32" s="40">
        <f>VLOOKUP($AX32&amp;"_"&amp;$BC$14,データシート1!$A:$BS,MATCH($BC$12&amp;"_"&amp;BM$20,データシート1!$A$1:$BS$1,0),0)</f>
        <v>34.617795904696976</v>
      </c>
      <c r="BN32" s="40">
        <f>VLOOKUP($AX32&amp;"_"&amp;$BC$14,データシート1!$A:$BS,MATCH($BC$12&amp;"_"&amp;BN$20,データシート1!$A$1:$BS$1,0),0)</f>
        <v>41.19202195130454</v>
      </c>
      <c r="BO32" s="40">
        <f>VLOOKUP($AX32&amp;"_"&amp;$BC$14,データシート1!$A:$BS,MATCH($BC$12&amp;"_"&amp;BO$20,データシート1!$A$1:$BS$1,0),0)</f>
        <v>2.1627101510235724</v>
      </c>
      <c r="BP32" s="40">
        <f>VLOOKUP($AX32&amp;"_"&amp;$BC$14,データシート1!$A:$BS,MATCH($BC$12&amp;"_"&amp;BP$20,データシート1!$A$1:$BS$1,0),0)</f>
        <v>0</v>
      </c>
      <c r="BQ32" s="40">
        <f>VLOOKUP($AX32&amp;"_"&amp;$BC$14,データシート1!$A:$BS,MATCH($BC$12&amp;"_"&amp;BQ$20,データシート1!$A$1:$BS$1,0),0)</f>
        <v>3.6829404378118071</v>
      </c>
      <c r="BR32" s="41">
        <f t="shared" si="3"/>
        <v>259.41932365160761</v>
      </c>
      <c r="BS32" s="23"/>
      <c r="BT32" s="134" t="str">
        <f t="shared" si="4"/>
        <v>宍粟市</v>
      </c>
      <c r="BU32" s="38">
        <f t="shared" si="25"/>
        <v>259.41932365160761</v>
      </c>
      <c r="BV32" s="69">
        <f t="shared" si="16"/>
        <v>0.45867562441214305</v>
      </c>
      <c r="BW32" s="69">
        <f t="shared" si="5"/>
        <v>0.38154005922800521</v>
      </c>
      <c r="BX32" s="69">
        <f t="shared" si="5"/>
        <v>8.6416988026688894E-3</v>
      </c>
      <c r="BY32" s="69">
        <f t="shared" si="5"/>
        <v>6.8493866381468912E-2</v>
      </c>
      <c r="BZ32" s="69">
        <f t="shared" si="5"/>
        <v>0.11538902428062225</v>
      </c>
      <c r="CA32" s="69">
        <f t="shared" si="5"/>
        <v>0.11117287603959523</v>
      </c>
      <c r="CB32" s="69">
        <f t="shared" si="5"/>
        <v>0.30056561288294725</v>
      </c>
      <c r="CC32" s="69">
        <f t="shared" si="5"/>
        <v>0.29222887789890251</v>
      </c>
      <c r="CD32" s="69">
        <f t="shared" si="5"/>
        <v>0.13344339742087849</v>
      </c>
      <c r="CE32" s="69">
        <f t="shared" si="5"/>
        <v>0.15878548047802404</v>
      </c>
      <c r="CF32" s="69">
        <f t="shared" si="5"/>
        <v>8.3367349840447018E-3</v>
      </c>
      <c r="CG32" s="69">
        <f t="shared" si="5"/>
        <v>0</v>
      </c>
      <c r="CH32" s="69">
        <f t="shared" si="5"/>
        <v>1.4196862384692229E-2</v>
      </c>
      <c r="CI32" s="135">
        <f t="shared" si="6"/>
        <v>1</v>
      </c>
      <c r="CJ32" s="18"/>
      <c r="CK32" s="136" t="str">
        <f t="shared" si="7"/>
        <v>宍粟市</v>
      </c>
      <c r="CL32" s="137">
        <f t="shared" si="17"/>
        <v>118.98932026047694</v>
      </c>
      <c r="CM32" s="75">
        <f t="shared" si="18"/>
        <v>4.3877887432005006E-2</v>
      </c>
      <c r="CN32" s="76">
        <f t="shared" si="19"/>
        <v>98.978864110923425</v>
      </c>
      <c r="CO32" s="75">
        <f t="shared" si="20"/>
        <v>5.274863524548979E-2</v>
      </c>
      <c r="CP32" s="76">
        <f t="shared" si="8"/>
        <v>2.2418236585892708</v>
      </c>
      <c r="CQ32" s="75">
        <f t="shared" si="21"/>
        <v>0</v>
      </c>
      <c r="CR32" s="76">
        <f t="shared" si="9"/>
        <v>17.768632490964251</v>
      </c>
      <c r="CS32" s="75">
        <f t="shared" si="22"/>
        <v>0</v>
      </c>
      <c r="CT32" s="76">
        <f t="shared" si="10"/>
        <v>29.934142635697953</v>
      </c>
      <c r="CU32" s="77">
        <f t="shared" si="23"/>
        <v>0</v>
      </c>
      <c r="CV32" s="18"/>
      <c r="CW32" s="1078">
        <f t="shared" si="24"/>
        <v>5.2210000000000001</v>
      </c>
      <c r="CX32" s="1081">
        <f>VLOOKUP($AX32&amp;"_"&amp;$CW$14,データシート1!$A:$BS,MATCH($CW$12&amp;"_"&amp;CX$20,データシート1!$A$1:$BS$1,0),0)</f>
        <v>5.2210000000000001</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5.2210000000000001</v>
      </c>
      <c r="DE32" s="18"/>
      <c r="DF32" s="138">
        <f>VLOOKUP($AX32&amp;"_"&amp;$DF$14,データシート1!$A:$BS,MATCH($DF$12&amp;"_"&amp;DF$20,データシート1!$A$1:$BS$1,0),0)</f>
        <v>1</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1</v>
      </c>
      <c r="DM32" s="18"/>
      <c r="DN32" s="139">
        <f t="shared" si="26"/>
        <v>1</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29426</v>
      </c>
      <c r="AY33" s="20" t="str">
        <f>IF(IFERROR(比較地域マスタ!$Z18,"")=0,"",IFERROR(比較地域マスタ!$Z18,""))</f>
        <v>広陵町</v>
      </c>
      <c r="BB33" s="122" t="str">
        <f t="shared" si="0"/>
        <v>29426</v>
      </c>
      <c r="BC33" s="123" t="str">
        <f t="shared" si="0"/>
        <v>広陵町</v>
      </c>
      <c r="BD33" s="40">
        <f t="shared" si="14"/>
        <v>105.40989754729308</v>
      </c>
      <c r="BE33" s="40">
        <f t="shared" si="15"/>
        <v>10.352898515920341</v>
      </c>
      <c r="BF33" s="40">
        <f>VLOOKUP($AX33&amp;"_"&amp;$BC$14,データシート1!$A:$BS,MATCH($BC$12&amp;"_"&amp;BF$20,データシート1!$A$1:$BS$1,0),0)</f>
        <v>8.4918167448880979</v>
      </c>
      <c r="BG33" s="40">
        <f>VLOOKUP($AX33&amp;"_"&amp;$BC$14,データシート1!$A:$BS,MATCH($BC$12&amp;"_"&amp;BG$20,データシート1!$A$1:$BS$1,0),0)</f>
        <v>1.2676007996981622</v>
      </c>
      <c r="BH33" s="40">
        <f>VLOOKUP($AX33&amp;"_"&amp;$BC$14,データシート1!$A:$BS,MATCH($BC$12&amp;"_"&amp;BH$20,データシート1!$A$1:$BS$1,0),0)</f>
        <v>0.59348097133408062</v>
      </c>
      <c r="BI33" s="40">
        <f>VLOOKUP($AX33&amp;"_"&amp;$BC$14,データシート1!$A:$BS,MATCH($BC$12&amp;"_"&amp;BI$20,データシート1!$A$1:$BS$1,0),0)</f>
        <v>19.923594826420889</v>
      </c>
      <c r="BJ33" s="40">
        <f>VLOOKUP($AX33&amp;"_"&amp;$BC$14,データシート1!$A:$BS,MATCH($BC$12&amp;"_"&amp;BJ$20,データシート1!$A$1:$BS$1,0),0)</f>
        <v>31.726666094348715</v>
      </c>
      <c r="BK33" s="40">
        <f t="shared" si="1"/>
        <v>43.406738110603143</v>
      </c>
      <c r="BL33" s="40">
        <f t="shared" si="2"/>
        <v>41.341553044499911</v>
      </c>
      <c r="BM33" s="40">
        <f>VLOOKUP($AX33&amp;"_"&amp;$BC$14,データシート1!$A:$BS,MATCH($BC$12&amp;"_"&amp;BM$20,データシート1!$A$1:$BS$1,0),0)</f>
        <v>25.756580572662315</v>
      </c>
      <c r="BN33" s="40">
        <f>VLOOKUP($AX33&amp;"_"&amp;$BC$14,データシート1!$A:$BS,MATCH($BC$12&amp;"_"&amp;BN$20,データシート1!$A$1:$BS$1,0),0)</f>
        <v>15.584972471837597</v>
      </c>
      <c r="BO33" s="40">
        <f>VLOOKUP($AX33&amp;"_"&amp;$BC$14,データシート1!$A:$BS,MATCH($BC$12&amp;"_"&amp;BO$20,データシート1!$A$1:$BS$1,0),0)</f>
        <v>2.0651850661032363</v>
      </c>
      <c r="BP33" s="40">
        <f>VLOOKUP($AX33&amp;"_"&amp;$BC$14,データシート1!$A:$BS,MATCH($BC$12&amp;"_"&amp;BP$20,データシート1!$A$1:$BS$1,0),0)</f>
        <v>0</v>
      </c>
      <c r="BQ33" s="40">
        <f>VLOOKUP($AX33&amp;"_"&amp;$BC$14,データシート1!$A:$BS,MATCH($BC$12&amp;"_"&amp;BQ$20,データシート1!$A$1:$BS$1,0),0)</f>
        <v>0</v>
      </c>
      <c r="BR33" s="41">
        <f t="shared" si="3"/>
        <v>105.40989754729308</v>
      </c>
      <c r="BT33" s="134" t="str">
        <f t="shared" si="4"/>
        <v>広陵町</v>
      </c>
      <c r="BU33" s="38">
        <f t="shared" si="25"/>
        <v>105.40989754729308</v>
      </c>
      <c r="BV33" s="69">
        <f t="shared" si="16"/>
        <v>9.8215620703695508E-2</v>
      </c>
      <c r="BW33" s="69">
        <f t="shared" si="5"/>
        <v>8.0559956346396872E-2</v>
      </c>
      <c r="BX33" s="69">
        <f t="shared" si="5"/>
        <v>1.2025443807394291E-2</v>
      </c>
      <c r="BY33" s="69">
        <f t="shared" si="5"/>
        <v>5.63022054990434E-3</v>
      </c>
      <c r="BZ33" s="69">
        <f t="shared" si="5"/>
        <v>0.18901066493762592</v>
      </c>
      <c r="CA33" s="69">
        <f t="shared" si="5"/>
        <v>0.30098374851483245</v>
      </c>
      <c r="CB33" s="69">
        <f t="shared" si="5"/>
        <v>0.4117899658438462</v>
      </c>
      <c r="CC33" s="69">
        <f t="shared" si="5"/>
        <v>0.392198019412282</v>
      </c>
      <c r="CD33" s="69">
        <f t="shared" si="5"/>
        <v>0.24434688935264734</v>
      </c>
      <c r="CE33" s="69">
        <f t="shared" si="5"/>
        <v>0.14785113005963468</v>
      </c>
      <c r="CF33" s="69">
        <f t="shared" si="5"/>
        <v>1.9591946431564197E-2</v>
      </c>
      <c r="CG33" s="69">
        <f t="shared" si="5"/>
        <v>0</v>
      </c>
      <c r="CH33" s="69">
        <f t="shared" si="5"/>
        <v>0</v>
      </c>
      <c r="CI33" s="135">
        <f t="shared" si="6"/>
        <v>1</v>
      </c>
      <c r="CK33" s="136" t="str">
        <f t="shared" si="7"/>
        <v>広陵町</v>
      </c>
      <c r="CL33" s="137">
        <f t="shared" si="17"/>
        <v>10.352898515920341</v>
      </c>
      <c r="CM33" s="75">
        <f t="shared" si="18"/>
        <v>0.32280814835196003</v>
      </c>
      <c r="CN33" s="76">
        <f t="shared" si="19"/>
        <v>8.4918167448880979</v>
      </c>
      <c r="CO33" s="75">
        <f t="shared" si="20"/>
        <v>0.39355536046062423</v>
      </c>
      <c r="CP33" s="76">
        <f t="shared" si="8"/>
        <v>1.2676007996981622</v>
      </c>
      <c r="CQ33" s="75">
        <f t="shared" si="21"/>
        <v>0</v>
      </c>
      <c r="CR33" s="76">
        <f t="shared" si="9"/>
        <v>0.59348097133408062</v>
      </c>
      <c r="CS33" s="75">
        <f t="shared" si="22"/>
        <v>0</v>
      </c>
      <c r="CT33" s="76">
        <f t="shared" si="10"/>
        <v>19.923594826420889</v>
      </c>
      <c r="CU33" s="77">
        <f t="shared" si="23"/>
        <v>0.36790549415708906</v>
      </c>
      <c r="CV33" s="18"/>
      <c r="CW33" s="1078">
        <f t="shared" si="24"/>
        <v>3.3420000000000001</v>
      </c>
      <c r="CX33" s="1081">
        <f>VLOOKUP($AX33&amp;"_"&amp;$CW$14,データシート1!$A:$BS,MATCH($CW$12&amp;"_"&amp;CX$20,データシート1!$A$1:$BS$1,0),0)</f>
        <v>3.3420000000000001</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7.33</v>
      </c>
      <c r="DB33" s="1081">
        <f>VLOOKUP($AX33&amp;"_"&amp;$CW$14,データシート1!$A:$BS,MATCH($CW$12&amp;"_"&amp;DB$20,データシート1!$A$1:$BS$1,0),0)</f>
        <v>0</v>
      </c>
      <c r="DC33" s="1081">
        <f>VLOOKUP($AX33&amp;"_"&amp;$CW$14,データシート1!$A:$BS,MATCH($CW$12&amp;"_"&amp;DC$20,データシート1!$A$1:$BS$1,0),0)</f>
        <v>0</v>
      </c>
      <c r="DD33" s="1080">
        <f t="shared" si="11"/>
        <v>10.672000000000001</v>
      </c>
      <c r="DE33" s="18"/>
      <c r="DF33" s="138">
        <f>VLOOKUP($AX33&amp;"_"&amp;$DF$14,データシート1!$A:$BS,MATCH($DF$12&amp;"_"&amp;DF$20,データシート1!$A$1:$BS$1,0),0)</f>
        <v>1</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1</v>
      </c>
      <c r="DJ33" s="74">
        <f>VLOOKUP($AX33&amp;"_"&amp;$DF$14,データシート1!$A:$BS,MATCH($DF$12&amp;"_"&amp;DJ$20,データシート1!$A$1:$BS$1,0),0)</f>
        <v>0</v>
      </c>
      <c r="DK33" s="74">
        <f>VLOOKUP($AX33&amp;"_"&amp;$DF$14,データシート1!$A:$BS,MATCH($DF$12&amp;"_"&amp;DK$20,データシート1!$A$1:$BS$1,0),0)</f>
        <v>0</v>
      </c>
      <c r="DL33" s="78">
        <f t="shared" si="12"/>
        <v>2</v>
      </c>
      <c r="DM33" s="18"/>
      <c r="DN33" s="139">
        <f t="shared" si="26"/>
        <v>0.31</v>
      </c>
      <c r="DO33" s="140">
        <f t="shared" si="27"/>
        <v>0</v>
      </c>
      <c r="DP33" s="140">
        <f t="shared" si="13"/>
        <v>0</v>
      </c>
      <c r="DQ33" s="140">
        <f t="shared" si="13"/>
        <v>0.69</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38214</v>
      </c>
      <c r="AY34" s="20" t="str">
        <f>IF(IFERROR(比較地域マスタ!$Z19,"")=0,"",IFERROR(比較地域マスタ!$Z19,""))</f>
        <v>西予市</v>
      </c>
      <c r="BB34" s="122" t="str">
        <f t="shared" si="0"/>
        <v>38214</v>
      </c>
      <c r="BC34" s="123" t="str">
        <f t="shared" si="0"/>
        <v>西予市</v>
      </c>
      <c r="BD34" s="40">
        <f t="shared" si="14"/>
        <v>260.33450079772632</v>
      </c>
      <c r="BE34" s="40">
        <f t="shared" si="15"/>
        <v>83.003827180653445</v>
      </c>
      <c r="BF34" s="40">
        <f>VLOOKUP($AX34&amp;"_"&amp;$BC$14,データシート1!$A:$BS,MATCH($BC$12&amp;"_"&amp;BF$20,データシート1!$A$1:$BS$1,0),0)</f>
        <v>57.484090667459071</v>
      </c>
      <c r="BG34" s="40">
        <f>VLOOKUP($AX34&amp;"_"&amp;$BC$14,データシート1!$A:$BS,MATCH($BC$12&amp;"_"&amp;BG$20,データシート1!$A$1:$BS$1,0),0)</f>
        <v>2.5290917987084724</v>
      </c>
      <c r="BH34" s="40">
        <f>VLOOKUP($AX34&amp;"_"&amp;$BC$14,データシート1!$A:$BS,MATCH($BC$12&amp;"_"&amp;BH$20,データシート1!$A$1:$BS$1,0),0)</f>
        <v>22.990644714485903</v>
      </c>
      <c r="BI34" s="40">
        <f>VLOOKUP($AX34&amp;"_"&amp;$BC$14,データシート1!$A:$BS,MATCH($BC$12&amp;"_"&amp;BI$20,データシート1!$A$1:$BS$1,0),0)</f>
        <v>42.776244240415252</v>
      </c>
      <c r="BJ34" s="40">
        <f>VLOOKUP($AX34&amp;"_"&amp;$BC$14,データシート1!$A:$BS,MATCH($BC$12&amp;"_"&amp;BJ$20,データシート1!$A$1:$BS$1,0),0)</f>
        <v>57.269030188184296</v>
      </c>
      <c r="BK34" s="40">
        <f t="shared" si="1"/>
        <v>77.285399188473306</v>
      </c>
      <c r="BL34" s="40">
        <f t="shared" si="2"/>
        <v>74.988155041130142</v>
      </c>
      <c r="BM34" s="40">
        <f>VLOOKUP($AX34&amp;"_"&amp;$BC$14,データシート1!$A:$BS,MATCH($BC$12&amp;"_"&amp;BM$20,データシート1!$A$1:$BS$1,0),0)</f>
        <v>28.689793986424892</v>
      </c>
      <c r="BN34" s="40">
        <f>VLOOKUP($AX34&amp;"_"&amp;$BC$14,データシート1!$A:$BS,MATCH($BC$12&amp;"_"&amp;BN$20,データシート1!$A$1:$BS$1,0),0)</f>
        <v>46.298361054705254</v>
      </c>
      <c r="BO34" s="40">
        <f>VLOOKUP($AX34&amp;"_"&amp;$BC$14,データシート1!$A:$BS,MATCH($BC$12&amp;"_"&amp;BO$20,データシート1!$A$1:$BS$1,0),0)</f>
        <v>2.1599978451551709</v>
      </c>
      <c r="BP34" s="40">
        <f>VLOOKUP($AX34&amp;"_"&amp;$BC$14,データシート1!$A:$BS,MATCH($BC$12&amp;"_"&amp;BP$20,データシート1!$A$1:$BS$1,0),0)</f>
        <v>0.13724630218799524</v>
      </c>
      <c r="BQ34" s="40">
        <f>VLOOKUP($AX34&amp;"_"&amp;$BC$14,データシート1!$A:$BS,MATCH($BC$12&amp;"_"&amp;BQ$20,データシート1!$A$1:$BS$1,0),0)</f>
        <v>0</v>
      </c>
      <c r="BR34" s="41">
        <f t="shared" si="3"/>
        <v>260.33450079772632</v>
      </c>
      <c r="BT34" s="134" t="str">
        <f t="shared" si="4"/>
        <v>西予市</v>
      </c>
      <c r="BU34" s="38">
        <f t="shared" si="25"/>
        <v>260.33450079772632</v>
      </c>
      <c r="BV34" s="69">
        <f t="shared" si="16"/>
        <v>0.31883529430909135</v>
      </c>
      <c r="BW34" s="69">
        <f t="shared" si="5"/>
        <v>0.22080857700886458</v>
      </c>
      <c r="BX34" s="69">
        <f t="shared" si="5"/>
        <v>9.714777683936391E-3</v>
      </c>
      <c r="BY34" s="69">
        <f t="shared" si="5"/>
        <v>8.8311939616290372E-2</v>
      </c>
      <c r="BZ34" s="69">
        <f t="shared" si="5"/>
        <v>0.16431262129813279</v>
      </c>
      <c r="CA34" s="69">
        <f t="shared" si="5"/>
        <v>0.21998248412215238</v>
      </c>
      <c r="CB34" s="69">
        <f t="shared" si="5"/>
        <v>0.29686960027062342</v>
      </c>
      <c r="CC34" s="69">
        <f t="shared" si="5"/>
        <v>0.28804539855973277</v>
      </c>
      <c r="CD34" s="69">
        <f t="shared" si="5"/>
        <v>0.11020358000385118</v>
      </c>
      <c r="CE34" s="69">
        <f t="shared" si="5"/>
        <v>0.17784181855588158</v>
      </c>
      <c r="CF34" s="69">
        <f t="shared" si="5"/>
        <v>8.2970095724401796E-3</v>
      </c>
      <c r="CG34" s="69">
        <f t="shared" si="5"/>
        <v>5.2719213845049424E-4</v>
      </c>
      <c r="CH34" s="69">
        <f t="shared" si="5"/>
        <v>0</v>
      </c>
      <c r="CI34" s="135">
        <f t="shared" si="6"/>
        <v>1</v>
      </c>
      <c r="CK34" s="136" t="str">
        <f t="shared" si="7"/>
        <v>西予市</v>
      </c>
      <c r="CL34" s="137">
        <f t="shared" si="17"/>
        <v>83.003827180653445</v>
      </c>
      <c r="CM34" s="75">
        <f t="shared" si="18"/>
        <v>0</v>
      </c>
      <c r="CN34" s="76">
        <f t="shared" si="19"/>
        <v>57.484090667459071</v>
      </c>
      <c r="CO34" s="75">
        <f t="shared" si="20"/>
        <v>0</v>
      </c>
      <c r="CP34" s="76">
        <f t="shared" si="8"/>
        <v>2.5290917987084724</v>
      </c>
      <c r="CQ34" s="75">
        <f t="shared" si="21"/>
        <v>0</v>
      </c>
      <c r="CR34" s="76">
        <f t="shared" si="9"/>
        <v>22.990644714485903</v>
      </c>
      <c r="CS34" s="75">
        <f t="shared" si="22"/>
        <v>0</v>
      </c>
      <c r="CT34" s="76">
        <f t="shared" si="10"/>
        <v>42.776244240415252</v>
      </c>
      <c r="CU34" s="77">
        <f t="shared" si="23"/>
        <v>0</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0</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0</v>
      </c>
      <c r="DM34" s="18"/>
      <c r="DN34" s="139">
        <f t="shared" si="26"/>
        <v>0</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23362</v>
      </c>
      <c r="AY35" s="20" t="str">
        <f>IF(IFERROR(比較地域マスタ!$Z20,"")=0,"",IFERROR(比較地域マスタ!$Z20,""))</f>
        <v>扶桑町</v>
      </c>
      <c r="BB35" s="122" t="str">
        <f t="shared" si="0"/>
        <v>23362</v>
      </c>
      <c r="BC35" s="123" t="str">
        <f t="shared" si="0"/>
        <v>扶桑町</v>
      </c>
      <c r="BD35" s="40">
        <f t="shared" si="14"/>
        <v>134.39787218754208</v>
      </c>
      <c r="BE35" s="40">
        <f t="shared" si="15"/>
        <v>27.639431110979835</v>
      </c>
      <c r="BF35" s="40">
        <f>VLOOKUP($AX35&amp;"_"&amp;$BC$14,データシート1!$A:$BS,MATCH($BC$12&amp;"_"&amp;BF$20,データシート1!$A$1:$BS$1,0),0)</f>
        <v>24.640120749335271</v>
      </c>
      <c r="BG35" s="40">
        <f>VLOOKUP($AX35&amp;"_"&amp;$BC$14,データシート1!$A:$BS,MATCH($BC$12&amp;"_"&amp;BG$20,データシート1!$A$1:$BS$1,0),0)</f>
        <v>0.75840778067500625</v>
      </c>
      <c r="BH35" s="40">
        <f>VLOOKUP($AX35&amp;"_"&amp;$BC$14,データシート1!$A:$BS,MATCH($BC$12&amp;"_"&amp;BH$20,データシート1!$A$1:$BS$1,0),0)</f>
        <v>2.2409025809695584</v>
      </c>
      <c r="BI35" s="40">
        <f>VLOOKUP($AX35&amp;"_"&amp;$BC$14,データシート1!$A:$BS,MATCH($BC$12&amp;"_"&amp;BI$20,データシート1!$A$1:$BS$1,0),0)</f>
        <v>25.147680485082432</v>
      </c>
      <c r="BJ35" s="40">
        <f>VLOOKUP($AX35&amp;"_"&amp;$BC$14,データシート1!$A:$BS,MATCH($BC$12&amp;"_"&amp;BJ$20,データシート1!$A$1:$BS$1,0),0)</f>
        <v>37.367052450714944</v>
      </c>
      <c r="BK35" s="40">
        <f t="shared" si="1"/>
        <v>41.408131727427907</v>
      </c>
      <c r="BL35" s="40">
        <f t="shared" si="2"/>
        <v>39.348901941600943</v>
      </c>
      <c r="BM35" s="40">
        <f>VLOOKUP($AX35&amp;"_"&amp;$BC$14,データシート1!$A:$BS,MATCH($BC$12&amp;"_"&amp;BM$20,データシート1!$A$1:$BS$1,0),0)</f>
        <v>28.1034311904485</v>
      </c>
      <c r="BN35" s="40">
        <f>VLOOKUP($AX35&amp;"_"&amp;$BC$14,データシート1!$A:$BS,MATCH($BC$12&amp;"_"&amp;BN$20,データシート1!$A$1:$BS$1,0),0)</f>
        <v>11.245470751152441</v>
      </c>
      <c r="BO35" s="40">
        <f>VLOOKUP($AX35&amp;"_"&amp;$BC$14,データシート1!$A:$BS,MATCH($BC$12&amp;"_"&amp;BO$20,データシート1!$A$1:$BS$1,0),0)</f>
        <v>2.0592297858269646</v>
      </c>
      <c r="BP35" s="40">
        <f>VLOOKUP($AX35&amp;"_"&amp;$BC$14,データシート1!$A:$BS,MATCH($BC$12&amp;"_"&amp;BP$20,データシート1!$A$1:$BS$1,0),0)</f>
        <v>0</v>
      </c>
      <c r="BQ35" s="40">
        <f>VLOOKUP($AX35&amp;"_"&amp;$BC$14,データシート1!$A:$BS,MATCH($BC$12&amp;"_"&amp;BQ$20,データシート1!$A$1:$BS$1,0),0)</f>
        <v>2.8355764133369661</v>
      </c>
      <c r="BR35" s="41">
        <f t="shared" si="3"/>
        <v>134.39787218754208</v>
      </c>
      <c r="BT35" s="134" t="str">
        <f t="shared" si="4"/>
        <v>扶桑町</v>
      </c>
      <c r="BU35" s="38">
        <f t="shared" si="25"/>
        <v>134.39787218754208</v>
      </c>
      <c r="BV35" s="69">
        <f t="shared" si="16"/>
        <v>0.20565378499751169</v>
      </c>
      <c r="BW35" s="69">
        <f t="shared" si="5"/>
        <v>0.18333713434801888</v>
      </c>
      <c r="BX35" s="69">
        <f t="shared" si="5"/>
        <v>5.6430043744792741E-3</v>
      </c>
      <c r="BY35" s="69">
        <f t="shared" si="5"/>
        <v>1.667364627501355E-2</v>
      </c>
      <c r="BZ35" s="69">
        <f t="shared" si="5"/>
        <v>0.1871136802671306</v>
      </c>
      <c r="CA35" s="69">
        <f t="shared" si="5"/>
        <v>0.27803306587006116</v>
      </c>
      <c r="CB35" s="69">
        <f t="shared" si="5"/>
        <v>0.30810109604745817</v>
      </c>
      <c r="CC35" s="69">
        <f t="shared" si="5"/>
        <v>0.29277920328003798</v>
      </c>
      <c r="CD35" s="69">
        <f t="shared" si="5"/>
        <v>0.20910622119993302</v>
      </c>
      <c r="CE35" s="69">
        <f t="shared" si="5"/>
        <v>8.367298208010493E-2</v>
      </c>
      <c r="CF35" s="69">
        <f t="shared" si="5"/>
        <v>1.5321892767420194E-2</v>
      </c>
      <c r="CG35" s="69">
        <f t="shared" si="5"/>
        <v>0</v>
      </c>
      <c r="CH35" s="69">
        <f t="shared" si="5"/>
        <v>2.1098372817838464E-2</v>
      </c>
      <c r="CI35" s="135">
        <f t="shared" si="6"/>
        <v>1</v>
      </c>
      <c r="CK35" s="136" t="str">
        <f t="shared" si="7"/>
        <v>扶桑町</v>
      </c>
      <c r="CL35" s="137">
        <f t="shared" si="17"/>
        <v>27.639431110979835</v>
      </c>
      <c r="CM35" s="75">
        <f t="shared" si="18"/>
        <v>0.36277881262240408</v>
      </c>
      <c r="CN35" s="76">
        <f t="shared" si="19"/>
        <v>24.640120749335271</v>
      </c>
      <c r="CO35" s="75">
        <f t="shared" si="20"/>
        <v>0.40693794084878837</v>
      </c>
      <c r="CP35" s="76">
        <f t="shared" si="8"/>
        <v>0.75840778067500625</v>
      </c>
      <c r="CQ35" s="75">
        <f t="shared" si="21"/>
        <v>0</v>
      </c>
      <c r="CR35" s="76">
        <f t="shared" si="9"/>
        <v>2.2409025809695584</v>
      </c>
      <c r="CS35" s="75">
        <f t="shared" si="22"/>
        <v>0</v>
      </c>
      <c r="CT35" s="76">
        <f t="shared" si="10"/>
        <v>25.147680485082432</v>
      </c>
      <c r="CU35" s="77">
        <f t="shared" si="23"/>
        <v>0.1279640880561097</v>
      </c>
      <c r="CV35" s="18"/>
      <c r="CW35" s="1078">
        <f t="shared" si="24"/>
        <v>10.026999999999999</v>
      </c>
      <c r="CX35" s="1081">
        <f>VLOOKUP($AX35&amp;"_"&amp;$CW$14,データシート1!$A:$BS,MATCH($CW$12&amp;"_"&amp;CX$20,データシート1!$A$1:$BS$1,0),0)</f>
        <v>10.026999999999999</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3.218</v>
      </c>
      <c r="DB35" s="1081">
        <f>VLOOKUP($AX35&amp;"_"&amp;$CW$14,データシート1!$A:$BS,MATCH($CW$12&amp;"_"&amp;DB$20,データシート1!$A$1:$BS$1,0),0)</f>
        <v>0</v>
      </c>
      <c r="DC35" s="1081">
        <f>VLOOKUP($AX35&amp;"_"&amp;$CW$14,データシート1!$A:$BS,MATCH($CW$12&amp;"_"&amp;DC$20,データシート1!$A$1:$BS$1,0),0)</f>
        <v>0</v>
      </c>
      <c r="DD35" s="1080">
        <f t="shared" si="11"/>
        <v>13.244999999999999</v>
      </c>
      <c r="DE35" s="18"/>
      <c r="DF35" s="138">
        <f>VLOOKUP($AX35&amp;"_"&amp;$DF$14,データシート1!$A:$BS,MATCH($DF$12&amp;"_"&amp;DF$20,データシート1!$A$1:$BS$1,0),0)</f>
        <v>2</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1</v>
      </c>
      <c r="DJ35" s="74">
        <f>VLOOKUP($AX35&amp;"_"&amp;$DF$14,データシート1!$A:$BS,MATCH($DF$12&amp;"_"&amp;DJ$20,データシート1!$A$1:$BS$1,0),0)</f>
        <v>0</v>
      </c>
      <c r="DK35" s="74">
        <f>VLOOKUP($AX35&amp;"_"&amp;$DF$14,データシート1!$A:$BS,MATCH($DF$12&amp;"_"&amp;DK$20,データシート1!$A$1:$BS$1,0),0)</f>
        <v>0</v>
      </c>
      <c r="DL35" s="78">
        <f t="shared" si="12"/>
        <v>3</v>
      </c>
      <c r="DM35" s="18"/>
      <c r="DN35" s="139">
        <f t="shared" si="26"/>
        <v>0.76</v>
      </c>
      <c r="DO35" s="140">
        <f t="shared" si="27"/>
        <v>0</v>
      </c>
      <c r="DP35" s="140">
        <f t="shared" si="13"/>
        <v>0</v>
      </c>
      <c r="DQ35" s="140">
        <f t="shared" si="13"/>
        <v>0.24</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42211</v>
      </c>
      <c r="AY36" s="20" t="str">
        <f>IF(IFERROR(比較地域マスタ!$Z21,"")=0,"",IFERROR(比較地域マスタ!$Z21,""))</f>
        <v>五島市</v>
      </c>
      <c r="BB36" s="122" t="str">
        <f t="shared" si="0"/>
        <v>42211</v>
      </c>
      <c r="BC36" s="123" t="str">
        <f t="shared" si="0"/>
        <v>五島市</v>
      </c>
      <c r="BD36" s="40">
        <f t="shared" si="14"/>
        <v>244.22873044593541</v>
      </c>
      <c r="BE36" s="40">
        <f t="shared" si="15"/>
        <v>52.214211895498721</v>
      </c>
      <c r="BF36" s="40">
        <f>VLOOKUP($AX36&amp;"_"&amp;$BC$14,データシート1!$A:$BS,MATCH($BC$12&amp;"_"&amp;BF$20,データシート1!$A$1:$BS$1,0),0)</f>
        <v>2.3267247920191858</v>
      </c>
      <c r="BG36" s="40">
        <f>VLOOKUP($AX36&amp;"_"&amp;$BC$14,データシート1!$A:$BS,MATCH($BC$12&amp;"_"&amp;BG$20,データシート1!$A$1:$BS$1,0),0)</f>
        <v>2.4896069934604643</v>
      </c>
      <c r="BH36" s="40">
        <f>VLOOKUP($AX36&amp;"_"&amp;$BC$14,データシート1!$A:$BS,MATCH($BC$12&amp;"_"&amp;BH$20,データシート1!$A$1:$BS$1,0),0)</f>
        <v>47.397880110019074</v>
      </c>
      <c r="BI36" s="40">
        <f>VLOOKUP($AX36&amp;"_"&amp;$BC$14,データシート1!$A:$BS,MATCH($BC$12&amp;"_"&amp;BI$20,データシート1!$A$1:$BS$1,0),0)</f>
        <v>40.43127543681846</v>
      </c>
      <c r="BJ36" s="40">
        <f>VLOOKUP($AX36&amp;"_"&amp;$BC$14,データシート1!$A:$BS,MATCH($BC$12&amp;"_"&amp;BJ$20,データシート1!$A$1:$BS$1,0),0)</f>
        <v>43.114775321960593</v>
      </c>
      <c r="BK36" s="40">
        <f t="shared" si="1"/>
        <v>104.46445114918767</v>
      </c>
      <c r="BL36" s="40">
        <f t="shared" si="2"/>
        <v>66.690295001030961</v>
      </c>
      <c r="BM36" s="40">
        <f>VLOOKUP($AX36&amp;"_"&amp;$BC$14,データシート1!$A:$BS,MATCH($BC$12&amp;"_"&amp;BM$20,データシート1!$A$1:$BS$1,0),0)</f>
        <v>24.984093070564541</v>
      </c>
      <c r="BN36" s="40">
        <f>VLOOKUP($AX36&amp;"_"&amp;$BC$14,データシート1!$A:$BS,MATCH($BC$12&amp;"_"&amp;BN$20,データシート1!$A$1:$BS$1,0),0)</f>
        <v>41.70620193046642</v>
      </c>
      <c r="BO36" s="40">
        <f>VLOOKUP($AX36&amp;"_"&amp;$BC$14,データシート1!$A:$BS,MATCH($BC$12&amp;"_"&amp;BO$20,データシート1!$A$1:$BS$1,0),0)</f>
        <v>2.1396555511421629</v>
      </c>
      <c r="BP36" s="40">
        <f>VLOOKUP($AX36&amp;"_"&amp;$BC$14,データシート1!$A:$BS,MATCH($BC$12&amp;"_"&amp;BP$20,データシート1!$A$1:$BS$1,0),0)</f>
        <v>35.634500597014537</v>
      </c>
      <c r="BQ36" s="40">
        <f>VLOOKUP($AX36&amp;"_"&amp;$BC$14,データシート1!$A:$BS,MATCH($BC$12&amp;"_"&amp;BQ$20,データシート1!$A$1:$BS$1,0),0)</f>
        <v>4.0040166424700008</v>
      </c>
      <c r="BR36" s="41">
        <f t="shared" si="3"/>
        <v>244.22873044593541</v>
      </c>
      <c r="BT36" s="134" t="str">
        <f t="shared" si="4"/>
        <v>五島市</v>
      </c>
      <c r="BU36" s="38">
        <f t="shared" si="25"/>
        <v>244.22873044593541</v>
      </c>
      <c r="BV36" s="69">
        <f t="shared" si="16"/>
        <v>0.21379225859366005</v>
      </c>
      <c r="BW36" s="69">
        <f t="shared" si="5"/>
        <v>9.5268267077785497E-3</v>
      </c>
      <c r="BX36" s="69">
        <f t="shared" si="5"/>
        <v>1.0193751525116269E-2</v>
      </c>
      <c r="BY36" s="69">
        <f t="shared" si="5"/>
        <v>0.19407168036076525</v>
      </c>
      <c r="BZ36" s="69">
        <f t="shared" si="5"/>
        <v>0.16554676168932009</v>
      </c>
      <c r="CA36" s="69">
        <f t="shared" si="5"/>
        <v>0.17653441199664613</v>
      </c>
      <c r="CB36" s="69">
        <f t="shared" si="5"/>
        <v>0.42773203201133136</v>
      </c>
      <c r="CC36" s="69">
        <f t="shared" si="5"/>
        <v>0.27306490468693689</v>
      </c>
      <c r="CD36" s="69">
        <f t="shared" si="5"/>
        <v>0.10229792795035322</v>
      </c>
      <c r="CE36" s="69">
        <f t="shared" si="5"/>
        <v>0.1707669767365837</v>
      </c>
      <c r="CF36" s="69">
        <f t="shared" si="5"/>
        <v>8.7608675164276614E-3</v>
      </c>
      <c r="CG36" s="69">
        <f t="shared" si="5"/>
        <v>0.14590625980796676</v>
      </c>
      <c r="CH36" s="69">
        <f t="shared" si="5"/>
        <v>1.639453570904249E-2</v>
      </c>
      <c r="CI36" s="135">
        <f t="shared" si="6"/>
        <v>1</v>
      </c>
      <c r="CK36" s="136" t="str">
        <f t="shared" si="7"/>
        <v>五島市</v>
      </c>
      <c r="CL36" s="137">
        <f t="shared" si="17"/>
        <v>52.214211895498721</v>
      </c>
      <c r="CM36" s="75">
        <f t="shared" si="18"/>
        <v>0</v>
      </c>
      <c r="CN36" s="76">
        <f t="shared" si="19"/>
        <v>2.3267247920191858</v>
      </c>
      <c r="CO36" s="75">
        <f t="shared" si="20"/>
        <v>0</v>
      </c>
      <c r="CP36" s="76">
        <f t="shared" si="8"/>
        <v>2.4896069934604643</v>
      </c>
      <c r="CQ36" s="75">
        <f t="shared" si="21"/>
        <v>0</v>
      </c>
      <c r="CR36" s="76">
        <f t="shared" si="9"/>
        <v>47.397880110019074</v>
      </c>
      <c r="CS36" s="75">
        <f t="shared" si="22"/>
        <v>0</v>
      </c>
      <c r="CT36" s="76">
        <f t="shared" si="10"/>
        <v>40.43127543681846</v>
      </c>
      <c r="CU36" s="77">
        <f t="shared" si="23"/>
        <v>0</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0</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0</v>
      </c>
      <c r="DM36" s="18"/>
      <c r="DN36" s="139">
        <f t="shared" si="26"/>
        <v>0</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28382</v>
      </c>
      <c r="AY37" s="20" t="str">
        <f>IF(IFERROR(比較地域マスタ!$Z22,"")=0,"",IFERROR(比較地域マスタ!$Z22,""))</f>
        <v>播磨町</v>
      </c>
      <c r="BB37" s="122" t="str">
        <f t="shared" si="0"/>
        <v>28382</v>
      </c>
      <c r="BC37" s="123" t="str">
        <f t="shared" si="0"/>
        <v>播磨町</v>
      </c>
      <c r="BD37" s="40">
        <f t="shared" si="14"/>
        <v>533.46634486167181</v>
      </c>
      <c r="BE37" s="40">
        <f t="shared" si="15"/>
        <v>427.65185014390289</v>
      </c>
      <c r="BF37" s="40">
        <f>VLOOKUP($AX37&amp;"_"&amp;$BC$14,データシート1!$A:$BS,MATCH($BC$12&amp;"_"&amp;BF$20,データシート1!$A$1:$BS$1,0),0)</f>
        <v>426.82601434704662</v>
      </c>
      <c r="BG37" s="40">
        <f>VLOOKUP($AX37&amp;"_"&amp;$BC$14,データシート1!$A:$BS,MATCH($BC$12&amp;"_"&amp;BG$20,データシート1!$A$1:$BS$1,0),0)</f>
        <v>0.82583579685626618</v>
      </c>
      <c r="BH37" s="40">
        <f>VLOOKUP($AX37&amp;"_"&amp;$BC$14,データシート1!$A:$BS,MATCH($BC$12&amp;"_"&amp;BH$20,データシート1!$A$1:$BS$1,0),0)</f>
        <v>0</v>
      </c>
      <c r="BI37" s="40">
        <f>VLOOKUP($AX37&amp;"_"&amp;$BC$14,データシート1!$A:$BS,MATCH($BC$12&amp;"_"&amp;BI$20,データシート1!$A$1:$BS$1,0),0)</f>
        <v>23.708061251433303</v>
      </c>
      <c r="BJ37" s="40">
        <f>VLOOKUP($AX37&amp;"_"&amp;$BC$14,データシート1!$A:$BS,MATCH($BC$12&amp;"_"&amp;BJ$20,データシート1!$A$1:$BS$1,0),0)</f>
        <v>29.824077386008167</v>
      </c>
      <c r="BK37" s="40">
        <f t="shared" si="1"/>
        <v>48.194844741207334</v>
      </c>
      <c r="BL37" s="40">
        <f t="shared" si="2"/>
        <v>34.8883036698452</v>
      </c>
      <c r="BM37" s="40">
        <f>VLOOKUP($AX37&amp;"_"&amp;$BC$14,データシート1!$A:$BS,MATCH($BC$12&amp;"_"&amp;BM$20,データシート1!$A$1:$BS$1,0),0)</f>
        <v>23.230602418157808</v>
      </c>
      <c r="BN37" s="40">
        <f>VLOOKUP($AX37&amp;"_"&amp;$BC$14,データシート1!$A:$BS,MATCH($BC$12&amp;"_"&amp;BN$20,データシート1!$A$1:$BS$1,0),0)</f>
        <v>11.657701251687394</v>
      </c>
      <c r="BO37" s="40">
        <f>VLOOKUP($AX37&amp;"_"&amp;$BC$14,データシート1!$A:$BS,MATCH($BC$12&amp;"_"&amp;BO$20,データシート1!$A$1:$BS$1,0),0)</f>
        <v>2.0467295935638985</v>
      </c>
      <c r="BP37" s="40">
        <f>VLOOKUP($AX37&amp;"_"&amp;$BC$14,データシート1!$A:$BS,MATCH($BC$12&amp;"_"&amp;BP$20,データシート1!$A$1:$BS$1,0),0)</f>
        <v>11.259811477798239</v>
      </c>
      <c r="BQ37" s="40">
        <f>VLOOKUP($AX37&amp;"_"&amp;$BC$14,データシート1!$A:$BS,MATCH($BC$12&amp;"_"&amp;BQ$20,データシート1!$A$1:$BS$1,0),0)</f>
        <v>4.0875113391199998</v>
      </c>
      <c r="BR37" s="41">
        <f t="shared" si="3"/>
        <v>533.46634486167181</v>
      </c>
      <c r="BT37" s="134" t="str">
        <f t="shared" si="4"/>
        <v>播磨町</v>
      </c>
      <c r="BU37" s="38">
        <f t="shared" si="25"/>
        <v>533.46634486167181</v>
      </c>
      <c r="BV37" s="69">
        <f t="shared" si="16"/>
        <v>0.80164729089853515</v>
      </c>
      <c r="BW37" s="69">
        <f t="shared" si="5"/>
        <v>0.80009923485936663</v>
      </c>
      <c r="BX37" s="69">
        <f t="shared" si="5"/>
        <v>1.5480560391685177E-3</v>
      </c>
      <c r="BY37" s="69">
        <f t="shared" si="5"/>
        <v>0</v>
      </c>
      <c r="BZ37" s="69">
        <f t="shared" si="5"/>
        <v>4.4441531278942854E-2</v>
      </c>
      <c r="CA37" s="69">
        <f t="shared" si="5"/>
        <v>5.5906202281123411E-2</v>
      </c>
      <c r="CB37" s="69">
        <f t="shared" si="5"/>
        <v>9.0342802700523292E-2</v>
      </c>
      <c r="CC37" s="69">
        <f t="shared" si="5"/>
        <v>6.5399259027093384E-2</v>
      </c>
      <c r="CD37" s="69">
        <f t="shared" si="5"/>
        <v>4.354651917953984E-2</v>
      </c>
      <c r="CE37" s="69">
        <f t="shared" si="5"/>
        <v>2.1852739847553541E-2</v>
      </c>
      <c r="CF37" s="69">
        <f t="shared" si="5"/>
        <v>3.8366611376292482E-3</v>
      </c>
      <c r="CG37" s="69">
        <f t="shared" si="5"/>
        <v>2.1106882535800672E-2</v>
      </c>
      <c r="CH37" s="69">
        <f t="shared" si="5"/>
        <v>7.662172840875078E-3</v>
      </c>
      <c r="CI37" s="135">
        <f t="shared" si="6"/>
        <v>1</v>
      </c>
      <c r="CK37" s="136" t="str">
        <f t="shared" si="7"/>
        <v>播磨町</v>
      </c>
      <c r="CL37" s="137">
        <f t="shared" si="17"/>
        <v>427.65185014390289</v>
      </c>
      <c r="CM37" s="75">
        <f t="shared" si="18"/>
        <v>0.52458091768926352</v>
      </c>
      <c r="CN37" s="76">
        <f t="shared" si="19"/>
        <v>426.82601434704662</v>
      </c>
      <c r="CO37" s="75">
        <f t="shared" si="20"/>
        <v>0.52559589261022344</v>
      </c>
      <c r="CP37" s="76">
        <f t="shared" si="8"/>
        <v>0.82583579685626618</v>
      </c>
      <c r="CQ37" s="75">
        <f t="shared" si="21"/>
        <v>0</v>
      </c>
      <c r="CR37" s="76">
        <f t="shared" si="9"/>
        <v>0</v>
      </c>
      <c r="CS37" s="75">
        <f t="shared" si="22"/>
        <v>0</v>
      </c>
      <c r="CT37" s="76">
        <f t="shared" si="10"/>
        <v>23.708061251433303</v>
      </c>
      <c r="CU37" s="77">
        <f t="shared" si="23"/>
        <v>0</v>
      </c>
      <c r="CV37" s="18"/>
      <c r="CW37" s="1078">
        <f t="shared" si="24"/>
        <v>224.33799999999999</v>
      </c>
      <c r="CX37" s="1081">
        <f>VLOOKUP($AX37&amp;"_"&amp;$CW$14,データシート1!$A:$BS,MATCH($CW$12&amp;"_"&amp;CX$20,データシート1!$A$1:$BS$1,0),0)</f>
        <v>224.33799999999999</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224.33799999999999</v>
      </c>
      <c r="DE37" s="18"/>
      <c r="DF37" s="138">
        <f>VLOOKUP($AX37&amp;"_"&amp;$DF$14,データシート1!$A:$BS,MATCH($DF$12&amp;"_"&amp;DF$20,データシート1!$A$1:$BS$1,0),0)</f>
        <v>13</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13</v>
      </c>
      <c r="DM37" s="18"/>
      <c r="DN37" s="139">
        <f t="shared" si="26"/>
        <v>1</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22205</v>
      </c>
      <c r="AY38" s="20" t="str">
        <f>IF(IFERROR(比較地域マスタ!$Z23,"")=0,"",IFERROR(比較地域マスタ!$Z23,""))</f>
        <v>熱海市</v>
      </c>
      <c r="BB38" s="122" t="str">
        <f t="shared" si="0"/>
        <v>22205</v>
      </c>
      <c r="BC38" s="123" t="str">
        <f t="shared" si="0"/>
        <v>熱海市</v>
      </c>
      <c r="BD38" s="40">
        <f t="shared" si="14"/>
        <v>176.43879662967313</v>
      </c>
      <c r="BE38" s="40">
        <f t="shared" si="15"/>
        <v>7.0527504477090606</v>
      </c>
      <c r="BF38" s="40">
        <f>VLOOKUP($AX38&amp;"_"&amp;$BC$14,データシート1!$A:$BS,MATCH($BC$12&amp;"_"&amp;BF$20,データシート1!$A$1:$BS$1,0),0)</f>
        <v>1.0368098549486739</v>
      </c>
      <c r="BG38" s="40">
        <f>VLOOKUP($AX38&amp;"_"&amp;$BC$14,データシート1!$A:$BS,MATCH($BC$12&amp;"_"&amp;BG$20,データシート1!$A$1:$BS$1,0),0)</f>
        <v>2.1677785173583128</v>
      </c>
      <c r="BH38" s="40">
        <f>VLOOKUP($AX38&amp;"_"&amp;$BC$14,データシート1!$A:$BS,MATCH($BC$12&amp;"_"&amp;BH$20,データシート1!$A$1:$BS$1,0),0)</f>
        <v>3.8481620754020733</v>
      </c>
      <c r="BI38" s="40">
        <f>VLOOKUP($AX38&amp;"_"&amp;$BC$14,データシート1!$A:$BS,MATCH($BC$12&amp;"_"&amp;BI$20,データシート1!$A$1:$BS$1,0),0)</f>
        <v>57.229942656523804</v>
      </c>
      <c r="BJ38" s="40">
        <f>VLOOKUP($AX38&amp;"_"&amp;$BC$14,データシート1!$A:$BS,MATCH($BC$12&amp;"_"&amp;BJ$20,データシート1!$A$1:$BS$1,0),0)</f>
        <v>58.046280463355323</v>
      </c>
      <c r="BK38" s="40">
        <f t="shared" si="1"/>
        <v>46.004014870084958</v>
      </c>
      <c r="BL38" s="40">
        <f t="shared" si="2"/>
        <v>38.156332696480149</v>
      </c>
      <c r="BM38" s="40">
        <f>VLOOKUP($AX38&amp;"_"&amp;$BC$14,データシート1!$A:$BS,MATCH($BC$12&amp;"_"&amp;BM$20,データシート1!$A$1:$BS$1,0),0)</f>
        <v>22.043882487398903</v>
      </c>
      <c r="BN38" s="40">
        <f>VLOOKUP($AX38&amp;"_"&amp;$BC$14,データシート1!$A:$BS,MATCH($BC$12&amp;"_"&amp;BN$20,データシート1!$A$1:$BS$1,0),0)</f>
        <v>16.112450209081246</v>
      </c>
      <c r="BO38" s="40">
        <f>VLOOKUP($AX38&amp;"_"&amp;$BC$14,データシート1!$A:$BS,MATCH($BC$12&amp;"_"&amp;BO$20,データシート1!$A$1:$BS$1,0),0)</f>
        <v>2.124796832037009</v>
      </c>
      <c r="BP38" s="40">
        <f>VLOOKUP($AX38&amp;"_"&amp;$BC$14,データシート1!$A:$BS,MATCH($BC$12&amp;"_"&amp;BP$20,データシート1!$A$1:$BS$1,0),0)</f>
        <v>5.7228853415678005</v>
      </c>
      <c r="BQ38" s="40">
        <f>VLOOKUP($AX38&amp;"_"&amp;$BC$14,データシート1!$A:$BS,MATCH($BC$12&amp;"_"&amp;BQ$20,データシート1!$A$1:$BS$1,0),0)</f>
        <v>8.1058081919999996</v>
      </c>
      <c r="BR38" s="41">
        <f t="shared" si="3"/>
        <v>176.43879662967313</v>
      </c>
      <c r="BT38" s="134" t="str">
        <f t="shared" si="4"/>
        <v>熱海市</v>
      </c>
      <c r="BU38" s="38">
        <f t="shared" si="25"/>
        <v>176.43879662967313</v>
      </c>
      <c r="BV38" s="69">
        <f t="shared" si="16"/>
        <v>3.9972787065149042E-2</v>
      </c>
      <c r="BW38" s="69">
        <f t="shared" si="5"/>
        <v>5.8763144770525222E-3</v>
      </c>
      <c r="BX38" s="69">
        <f t="shared" si="5"/>
        <v>1.22862916703533E-2</v>
      </c>
      <c r="BY38" s="69">
        <f t="shared" si="5"/>
        <v>2.1810180917743217E-2</v>
      </c>
      <c r="BZ38" s="69">
        <f t="shared" si="5"/>
        <v>0.32436144288970392</v>
      </c>
      <c r="CA38" s="69">
        <f t="shared" si="5"/>
        <v>0.32898819064827611</v>
      </c>
      <c r="CB38" s="69">
        <f t="shared" si="5"/>
        <v>0.26073638989185949</v>
      </c>
      <c r="CC38" s="69">
        <f t="shared" si="5"/>
        <v>0.21625817805007116</v>
      </c>
      <c r="CD38" s="69">
        <f t="shared" si="5"/>
        <v>0.12493784195131835</v>
      </c>
      <c r="CE38" s="69">
        <f t="shared" si="5"/>
        <v>9.1320336098752813E-2</v>
      </c>
      <c r="CF38" s="69">
        <f t="shared" si="5"/>
        <v>1.2042684900513908E-2</v>
      </c>
      <c r="CG38" s="69">
        <f t="shared" si="5"/>
        <v>3.2435526941274419E-2</v>
      </c>
      <c r="CH38" s="69">
        <f t="shared" si="5"/>
        <v>4.5941189505011512E-2</v>
      </c>
      <c r="CI38" s="135">
        <f t="shared" si="6"/>
        <v>1</v>
      </c>
      <c r="CK38" s="136" t="str">
        <f t="shared" si="7"/>
        <v>熱海市</v>
      </c>
      <c r="CL38" s="137">
        <f t="shared" si="17"/>
        <v>7.0527504477090606</v>
      </c>
      <c r="CM38" s="75">
        <f t="shared" si="18"/>
        <v>0</v>
      </c>
      <c r="CN38" s="76">
        <f t="shared" si="19"/>
        <v>1.0368098549486739</v>
      </c>
      <c r="CO38" s="75">
        <f t="shared" si="20"/>
        <v>0</v>
      </c>
      <c r="CP38" s="76">
        <f t="shared" si="8"/>
        <v>2.1677785173583128</v>
      </c>
      <c r="CQ38" s="75">
        <f t="shared" si="21"/>
        <v>0</v>
      </c>
      <c r="CR38" s="76">
        <f t="shared" si="9"/>
        <v>3.8481620754020733</v>
      </c>
      <c r="CS38" s="75">
        <f t="shared" si="22"/>
        <v>0</v>
      </c>
      <c r="CT38" s="76">
        <f t="shared" si="10"/>
        <v>57.229942656523804</v>
      </c>
      <c r="CU38" s="77">
        <f t="shared" si="23"/>
        <v>0.33003702473301189</v>
      </c>
      <c r="CV38" s="18"/>
      <c r="CW38" s="1078">
        <f t="shared" si="24"/>
        <v>0</v>
      </c>
      <c r="CX38" s="1081">
        <f>VLOOKUP($AX38&amp;"_"&amp;$CW$14,データシート1!$A:$BS,MATCH($CW$12&amp;"_"&amp;CX$20,データシート1!$A$1:$BS$1,0),0)</f>
        <v>0</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18.887999999999998</v>
      </c>
      <c r="DB38" s="1081">
        <f>VLOOKUP($AX38&amp;"_"&amp;$CW$14,データシート1!$A:$BS,MATCH($CW$12&amp;"_"&amp;DB$20,データシート1!$A$1:$BS$1,0),0)</f>
        <v>0</v>
      </c>
      <c r="DC38" s="1081">
        <f>VLOOKUP($AX38&amp;"_"&amp;$CW$14,データシート1!$A:$BS,MATCH($CW$12&amp;"_"&amp;DC$20,データシート1!$A$1:$BS$1,0),0)</f>
        <v>0</v>
      </c>
      <c r="DD38" s="1080">
        <f t="shared" si="11"/>
        <v>18.887999999999998</v>
      </c>
      <c r="DE38" s="18"/>
      <c r="DF38" s="138">
        <f>VLOOKUP($AX38&amp;"_"&amp;$DF$14,データシート1!$A:$BS,MATCH($DF$12&amp;"_"&amp;DF$20,データシート1!$A$1:$BS$1,0),0)</f>
        <v>0</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5</v>
      </c>
      <c r="DJ38" s="74">
        <f>VLOOKUP($AX38&amp;"_"&amp;$DF$14,データシート1!$A:$BS,MATCH($DF$12&amp;"_"&amp;DJ$20,データシート1!$A$1:$BS$1,0),0)</f>
        <v>0</v>
      </c>
      <c r="DK38" s="74">
        <f>VLOOKUP($AX38&amp;"_"&amp;$DF$14,データシート1!$A:$BS,MATCH($DF$12&amp;"_"&amp;DK$20,データシート1!$A$1:$BS$1,0),0)</f>
        <v>0</v>
      </c>
      <c r="DL38" s="78">
        <f t="shared" si="12"/>
        <v>5</v>
      </c>
      <c r="DM38" s="18"/>
      <c r="DN38" s="139">
        <f t="shared" si="26"/>
        <v>0</v>
      </c>
      <c r="DO38" s="140">
        <f t="shared" si="27"/>
        <v>0</v>
      </c>
      <c r="DP38" s="140">
        <f t="shared" si="29"/>
        <v>0</v>
      </c>
      <c r="DQ38" s="140">
        <f t="shared" si="30"/>
        <v>1</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12235</v>
      </c>
      <c r="AY39" s="20" t="str">
        <f>IF(IFERROR(比較地域マスタ!$Z24,"")=0,"",IFERROR(比較地域マスタ!$Z24,""))</f>
        <v>匝瑳市</v>
      </c>
      <c r="BB39" s="122" t="str">
        <f t="shared" si="0"/>
        <v>12235</v>
      </c>
      <c r="BC39" s="123" t="str">
        <f t="shared" si="0"/>
        <v>匝瑳市</v>
      </c>
      <c r="BD39" s="40">
        <f t="shared" si="14"/>
        <v>383.0138807862341</v>
      </c>
      <c r="BE39" s="40">
        <f t="shared" si="15"/>
        <v>215.73625784905653</v>
      </c>
      <c r="BF39" s="40">
        <f>VLOOKUP($AX39&amp;"_"&amp;$BC$14,データシート1!$A:$BS,MATCH($BC$12&amp;"_"&amp;BF$20,データシート1!$A$1:$BS$1,0),0)</f>
        <v>177.00736809542619</v>
      </c>
      <c r="BG39" s="40">
        <f>VLOOKUP($AX39&amp;"_"&amp;$BC$14,データシート1!$A:$BS,MATCH($BC$12&amp;"_"&amp;BG$20,データシート1!$A$1:$BS$1,0),0)</f>
        <v>2.8285912686609889</v>
      </c>
      <c r="BH39" s="40">
        <f>VLOOKUP($AX39&amp;"_"&amp;$BC$14,データシート1!$A:$BS,MATCH($BC$12&amp;"_"&amp;BH$20,データシート1!$A$1:$BS$1,0),0)</f>
        <v>35.900298484969333</v>
      </c>
      <c r="BI39" s="40">
        <f>VLOOKUP($AX39&amp;"_"&amp;$BC$14,データシート1!$A:$BS,MATCH($BC$12&amp;"_"&amp;BI$20,データシート1!$A$1:$BS$1,0),0)</f>
        <v>36.830661166866882</v>
      </c>
      <c r="BJ39" s="40">
        <f>VLOOKUP($AX39&amp;"_"&amp;$BC$14,データシート1!$A:$BS,MATCH($BC$12&amp;"_"&amp;BJ$20,データシート1!$A$1:$BS$1,0),0)</f>
        <v>34.441521326781896</v>
      </c>
      <c r="BK39" s="40">
        <f t="shared" si="1"/>
        <v>92.502062006830343</v>
      </c>
      <c r="BL39" s="40">
        <f t="shared" si="2"/>
        <v>90.406392981293124</v>
      </c>
      <c r="BM39" s="40">
        <f>VLOOKUP($AX39&amp;"_"&amp;$BC$14,データシート1!$A:$BS,MATCH($BC$12&amp;"_"&amp;BM$20,データシート1!$A$1:$BS$1,0),0)</f>
        <v>37.290714616665731</v>
      </c>
      <c r="BN39" s="40">
        <f>VLOOKUP($AX39&amp;"_"&amp;$BC$14,データシート1!$A:$BS,MATCH($BC$12&amp;"_"&amp;BN$20,データシート1!$A$1:$BS$1,0),0)</f>
        <v>53.115678364627392</v>
      </c>
      <c r="BO39" s="40">
        <f>VLOOKUP($AX39&amp;"_"&amp;$BC$14,データシート1!$A:$BS,MATCH($BC$12&amp;"_"&amp;BO$20,データシート1!$A$1:$BS$1,0),0)</f>
        <v>2.095669025537223</v>
      </c>
      <c r="BP39" s="40">
        <f>VLOOKUP($AX39&amp;"_"&amp;$BC$14,データシート1!$A:$BS,MATCH($BC$12&amp;"_"&amp;BP$20,データシート1!$A$1:$BS$1,0),0)</f>
        <v>0</v>
      </c>
      <c r="BQ39" s="40">
        <f>VLOOKUP($AX39&amp;"_"&amp;$BC$14,データシート1!$A:$BS,MATCH($BC$12&amp;"_"&amp;BQ$20,データシート1!$A$1:$BS$1,0),0)</f>
        <v>3.5033784366985108</v>
      </c>
      <c r="BR39" s="41">
        <f t="shared" si="3"/>
        <v>383.0138807862341</v>
      </c>
      <c r="BT39" s="134" t="str">
        <f t="shared" si="4"/>
        <v>匝瑳市</v>
      </c>
      <c r="BU39" s="38">
        <f t="shared" si="25"/>
        <v>383.0138807862341</v>
      </c>
      <c r="BV39" s="69">
        <f t="shared" si="16"/>
        <v>0.56325963280025937</v>
      </c>
      <c r="BW39" s="69">
        <f t="shared" si="5"/>
        <v>0.46214348088918666</v>
      </c>
      <c r="BX39" s="69">
        <f t="shared" si="5"/>
        <v>7.3850881405514096E-3</v>
      </c>
      <c r="BY39" s="69">
        <f t="shared" si="5"/>
        <v>9.3731063770521247E-2</v>
      </c>
      <c r="BZ39" s="69">
        <f t="shared" si="5"/>
        <v>9.616012111953362E-2</v>
      </c>
      <c r="CA39" s="69">
        <f t="shared" si="5"/>
        <v>8.9922384160286445E-2</v>
      </c>
      <c r="CB39" s="69">
        <f t="shared" si="5"/>
        <v>0.24151099123861039</v>
      </c>
      <c r="CC39" s="69">
        <f t="shared" si="5"/>
        <v>0.23603946884564822</v>
      </c>
      <c r="CD39" s="69">
        <f t="shared" si="5"/>
        <v>9.7361261529522083E-2</v>
      </c>
      <c r="CE39" s="69">
        <f t="shared" si="5"/>
        <v>0.13867820731612612</v>
      </c>
      <c r="CF39" s="69">
        <f t="shared" si="5"/>
        <v>5.4715223929621701E-3</v>
      </c>
      <c r="CG39" s="69">
        <f t="shared" si="5"/>
        <v>0</v>
      </c>
      <c r="CH39" s="69">
        <f t="shared" si="5"/>
        <v>9.1468706813103724E-3</v>
      </c>
      <c r="CI39" s="135">
        <f t="shared" si="6"/>
        <v>1</v>
      </c>
      <c r="CK39" s="136" t="str">
        <f t="shared" si="7"/>
        <v>匝瑳市</v>
      </c>
      <c r="CL39" s="137">
        <f t="shared" si="17"/>
        <v>215.73625784905653</v>
      </c>
      <c r="CM39" s="75">
        <f t="shared" si="18"/>
        <v>3.0273075398246328E-2</v>
      </c>
      <c r="CN39" s="76">
        <f t="shared" si="19"/>
        <v>177.00736809542619</v>
      </c>
      <c r="CO39" s="75">
        <f t="shared" si="20"/>
        <v>3.6896769158666215E-2</v>
      </c>
      <c r="CP39" s="76">
        <f t="shared" si="8"/>
        <v>2.8285912686609889</v>
      </c>
      <c r="CQ39" s="75">
        <f t="shared" si="21"/>
        <v>0</v>
      </c>
      <c r="CR39" s="76">
        <f t="shared" si="9"/>
        <v>35.900298484969333</v>
      </c>
      <c r="CS39" s="75">
        <f t="shared" si="22"/>
        <v>0</v>
      </c>
      <c r="CT39" s="76">
        <f t="shared" si="10"/>
        <v>36.830661166866882</v>
      </c>
      <c r="CU39" s="77">
        <f t="shared" si="23"/>
        <v>0</v>
      </c>
      <c r="CV39" s="18"/>
      <c r="CW39" s="1078">
        <f t="shared" si="24"/>
        <v>6.5309999999999997</v>
      </c>
      <c r="CX39" s="1081">
        <f>VLOOKUP($AX39&amp;"_"&amp;$CW$14,データシート1!$A:$BS,MATCH($CW$12&amp;"_"&amp;CX$20,データシート1!$A$1:$BS$1,0),0)</f>
        <v>6.5309999999999997</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6.5309999999999997</v>
      </c>
      <c r="DE39" s="18"/>
      <c r="DF39" s="138">
        <f>VLOOKUP($AX39&amp;"_"&amp;$DF$14,データシート1!$A:$BS,MATCH($DF$12&amp;"_"&amp;DF$20,データシート1!$A$1:$BS$1,0),0)</f>
        <v>2</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2</v>
      </c>
      <c r="DM39" s="18"/>
      <c r="DN39" s="139">
        <f t="shared" si="26"/>
        <v>1</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07211</v>
      </c>
      <c r="AY40" s="20" t="str">
        <f>IF(IFERROR(比較地域マスタ!$Z25,"")=0,"",IFERROR(比較地域マスタ!$Z25,""))</f>
        <v>田村市</v>
      </c>
      <c r="BB40" s="122" t="str">
        <f t="shared" si="0"/>
        <v>07211</v>
      </c>
      <c r="BC40" s="123" t="str">
        <f t="shared" si="0"/>
        <v>田村市</v>
      </c>
      <c r="BD40" s="40">
        <f t="shared" si="14"/>
        <v>262.00442459446367</v>
      </c>
      <c r="BE40" s="40">
        <f t="shared" si="15"/>
        <v>102.33379748303948</v>
      </c>
      <c r="BF40" s="40">
        <f>VLOOKUP($AX40&amp;"_"&amp;$BC$14,データシート1!$A:$BS,MATCH($BC$12&amp;"_"&amp;BF$20,データシート1!$A$1:$BS$1,0),0)</f>
        <v>85.570153065478323</v>
      </c>
      <c r="BG40" s="40">
        <f>VLOOKUP($AX40&amp;"_"&amp;$BC$14,データシート1!$A:$BS,MATCH($BC$12&amp;"_"&amp;BG$20,データシート1!$A$1:$BS$1,0),0)</f>
        <v>3.8992752465121248</v>
      </c>
      <c r="BH40" s="40">
        <f>VLOOKUP($AX40&amp;"_"&amp;$BC$14,データシート1!$A:$BS,MATCH($BC$12&amp;"_"&amp;BH$20,データシート1!$A$1:$BS$1,0),0)</f>
        <v>12.864369171049034</v>
      </c>
      <c r="BI40" s="40">
        <f>VLOOKUP($AX40&amp;"_"&amp;$BC$14,データシート1!$A:$BS,MATCH($BC$12&amp;"_"&amp;BI$20,データシート1!$A$1:$BS$1,0),0)</f>
        <v>29.655814414733801</v>
      </c>
      <c r="BJ40" s="40">
        <f>VLOOKUP($AX40&amp;"_"&amp;$BC$14,データシート1!$A:$BS,MATCH($BC$12&amp;"_"&amp;BJ$20,データシート1!$A$1:$BS$1,0),0)</f>
        <v>43.248662813932405</v>
      </c>
      <c r="BK40" s="40">
        <f t="shared" si="1"/>
        <v>83.061971018719291</v>
      </c>
      <c r="BL40" s="40">
        <f t="shared" si="2"/>
        <v>80.959757081195278</v>
      </c>
      <c r="BM40" s="40">
        <f>VLOOKUP($AX40&amp;"_"&amp;$BC$14,データシート1!$A:$BS,MATCH($BC$12&amp;"_"&amp;BM$20,データシート1!$A$1:$BS$1,0),0)</f>
        <v>35.716351500977325</v>
      </c>
      <c r="BN40" s="40">
        <f>VLOOKUP($AX40&amp;"_"&amp;$BC$14,データシート1!$A:$BS,MATCH($BC$12&amp;"_"&amp;BN$20,データシート1!$A$1:$BS$1,0),0)</f>
        <v>45.243405580217953</v>
      </c>
      <c r="BO40" s="40">
        <f>VLOOKUP($AX40&amp;"_"&amp;$BC$14,データシート1!$A:$BS,MATCH($BC$12&amp;"_"&amp;BO$20,データシート1!$A$1:$BS$1,0),0)</f>
        <v>2.102213937524017</v>
      </c>
      <c r="BP40" s="40">
        <f>VLOOKUP($AX40&amp;"_"&amp;$BC$14,データシート1!$A:$BS,MATCH($BC$12&amp;"_"&amp;BP$20,データシート1!$A$1:$BS$1,0),0)</f>
        <v>0</v>
      </c>
      <c r="BQ40" s="40">
        <f>VLOOKUP($AX40&amp;"_"&amp;$BC$14,データシート1!$A:$BS,MATCH($BC$12&amp;"_"&amp;BQ$20,データシート1!$A$1:$BS$1,0),0)</f>
        <v>3.704178864038667</v>
      </c>
      <c r="BR40" s="41">
        <f t="shared" si="3"/>
        <v>262.00442459446367</v>
      </c>
      <c r="BT40" s="134" t="str">
        <f t="shared" si="4"/>
        <v>田村市</v>
      </c>
      <c r="BU40" s="38">
        <f t="shared" si="25"/>
        <v>262.00442459446367</v>
      </c>
      <c r="BV40" s="69">
        <f t="shared" si="16"/>
        <v>0.39058041726369325</v>
      </c>
      <c r="BW40" s="69">
        <f t="shared" si="5"/>
        <v>0.32659812214211925</v>
      </c>
      <c r="BX40" s="69">
        <f t="shared" si="5"/>
        <v>1.4882478616716151E-2</v>
      </c>
      <c r="BY40" s="69">
        <f t="shared" si="5"/>
        <v>4.9099816504857861E-2</v>
      </c>
      <c r="BZ40" s="69">
        <f t="shared" si="5"/>
        <v>0.11318821985787353</v>
      </c>
      <c r="CA40" s="69">
        <f t="shared" si="5"/>
        <v>0.16506844447712538</v>
      </c>
      <c r="CB40" s="69">
        <f t="shared" si="5"/>
        <v>0.31702506989064966</v>
      </c>
      <c r="CC40" s="69">
        <f t="shared" si="5"/>
        <v>0.30900148807222094</v>
      </c>
      <c r="CD40" s="69">
        <f t="shared" si="5"/>
        <v>0.13631965015957229</v>
      </c>
      <c r="CE40" s="69">
        <f t="shared" si="5"/>
        <v>0.17268183791264866</v>
      </c>
      <c r="CF40" s="69">
        <f t="shared" si="5"/>
        <v>8.023581818428719E-3</v>
      </c>
      <c r="CG40" s="69">
        <f t="shared" si="5"/>
        <v>0</v>
      </c>
      <c r="CH40" s="69">
        <f t="shared" si="5"/>
        <v>1.4137848510658087E-2</v>
      </c>
      <c r="CI40" s="135">
        <f t="shared" si="6"/>
        <v>1</v>
      </c>
      <c r="CK40" s="136" t="str">
        <f t="shared" si="7"/>
        <v>田村市</v>
      </c>
      <c r="CL40" s="137">
        <f t="shared" si="17"/>
        <v>102.33379748303948</v>
      </c>
      <c r="CM40" s="75">
        <f t="shared" si="18"/>
        <v>0.51455141209556954</v>
      </c>
      <c r="CN40" s="76">
        <f t="shared" si="19"/>
        <v>85.570153065478323</v>
      </c>
      <c r="CO40" s="75">
        <f t="shared" si="20"/>
        <v>0.61535474828130321</v>
      </c>
      <c r="CP40" s="76">
        <f t="shared" si="8"/>
        <v>3.8992752465121248</v>
      </c>
      <c r="CQ40" s="75">
        <f t="shared" si="21"/>
        <v>0</v>
      </c>
      <c r="CR40" s="76">
        <f t="shared" si="9"/>
        <v>12.864369171049034</v>
      </c>
      <c r="CS40" s="75">
        <f t="shared" si="22"/>
        <v>0</v>
      </c>
      <c r="CT40" s="76">
        <f t="shared" si="10"/>
        <v>29.655814414733801</v>
      </c>
      <c r="CU40" s="77">
        <f t="shared" si="23"/>
        <v>0.27637076107166386</v>
      </c>
      <c r="CV40" s="18"/>
      <c r="CW40" s="1078">
        <f t="shared" si="24"/>
        <v>52.655999999999999</v>
      </c>
      <c r="CX40" s="1081">
        <f>VLOOKUP($AX40&amp;"_"&amp;$CW$14,データシート1!$A:$BS,MATCH($CW$12&amp;"_"&amp;CX$20,データシート1!$A$1:$BS$1,0),0)</f>
        <v>52.655999999999999</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8.1959999999999997</v>
      </c>
      <c r="DB40" s="1081">
        <f>VLOOKUP($AX40&amp;"_"&amp;$CW$14,データシート1!$A:$BS,MATCH($CW$12&amp;"_"&amp;DB$20,データシート1!$A$1:$BS$1,0),0)</f>
        <v>0</v>
      </c>
      <c r="DC40" s="1081">
        <f>VLOOKUP($AX40&amp;"_"&amp;$CW$14,データシート1!$A:$BS,MATCH($CW$12&amp;"_"&amp;DC$20,データシート1!$A$1:$BS$1,0),0)</f>
        <v>0</v>
      </c>
      <c r="DD40" s="1080">
        <f t="shared" si="11"/>
        <v>60.851999999999997</v>
      </c>
      <c r="DE40" s="18"/>
      <c r="DF40" s="138">
        <f>VLOOKUP($AX40&amp;"_"&amp;$DF$14,データシート1!$A:$BS,MATCH($DF$12&amp;"_"&amp;DF$20,データシート1!$A$1:$BS$1,0),0)</f>
        <v>7</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1</v>
      </c>
      <c r="DJ40" s="74">
        <f>VLOOKUP($AX40&amp;"_"&amp;$DF$14,データシート1!$A:$BS,MATCH($DF$12&amp;"_"&amp;DJ$20,データシート1!$A$1:$BS$1,0),0)</f>
        <v>0</v>
      </c>
      <c r="DK40" s="74">
        <f>VLOOKUP($AX40&amp;"_"&amp;$DF$14,データシート1!$A:$BS,MATCH($DF$12&amp;"_"&amp;DK$20,データシート1!$A$1:$BS$1,0),0)</f>
        <v>0</v>
      </c>
      <c r="DL40" s="78">
        <f t="shared" si="12"/>
        <v>8</v>
      </c>
      <c r="DM40" s="18"/>
      <c r="DN40" s="139">
        <f t="shared" si="26"/>
        <v>0.87</v>
      </c>
      <c r="DO40" s="140">
        <f t="shared" si="27"/>
        <v>0</v>
      </c>
      <c r="DP40" s="140">
        <f t="shared" si="29"/>
        <v>0</v>
      </c>
      <c r="DQ40" s="140">
        <f t="shared" si="30"/>
        <v>0.13</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28464</v>
      </c>
      <c r="AY41" s="20" t="str">
        <f>IF(IFERROR(比較地域マスタ!$Z26,"")=0,"",IFERROR(比較地域マスタ!$Z26,""))</f>
        <v>太子町</v>
      </c>
      <c r="BB41" s="122" t="str">
        <f t="shared" si="0"/>
        <v>28464</v>
      </c>
      <c r="BC41" s="123" t="str">
        <f t="shared" si="0"/>
        <v>太子町</v>
      </c>
      <c r="BD41" s="40">
        <f t="shared" si="14"/>
        <v>362.76635867942895</v>
      </c>
      <c r="BE41" s="40">
        <f t="shared" si="15"/>
        <v>255.81522310637746</v>
      </c>
      <c r="BF41" s="40">
        <f>VLOOKUP($AX41&amp;"_"&amp;$BC$14,データシート1!$A:$BS,MATCH($BC$12&amp;"_"&amp;BF$20,データシート1!$A$1:$BS$1,0),0)</f>
        <v>252.89476230362851</v>
      </c>
      <c r="BG41" s="40">
        <f>VLOOKUP($AX41&amp;"_"&amp;$BC$14,データシート1!$A:$BS,MATCH($BC$12&amp;"_"&amp;BG$20,データシート1!$A$1:$BS$1,0),0)</f>
        <v>1.8194784108819564</v>
      </c>
      <c r="BH41" s="40">
        <f>VLOOKUP($AX41&amp;"_"&amp;$BC$14,データシート1!$A:$BS,MATCH($BC$12&amp;"_"&amp;BH$20,データシート1!$A$1:$BS$1,0),0)</f>
        <v>1.1009823918669759</v>
      </c>
      <c r="BI41" s="40">
        <f>VLOOKUP($AX41&amp;"_"&amp;$BC$14,データシート1!$A:$BS,MATCH($BC$12&amp;"_"&amp;BI$20,データシート1!$A$1:$BS$1,0),0)</f>
        <v>28.031133976723694</v>
      </c>
      <c r="BJ41" s="40">
        <f>VLOOKUP($AX41&amp;"_"&amp;$BC$14,データシート1!$A:$BS,MATCH($BC$12&amp;"_"&amp;BJ$20,データシート1!$A$1:$BS$1,0),0)</f>
        <v>27.016067997430664</v>
      </c>
      <c r="BK41" s="40">
        <f t="shared" si="1"/>
        <v>49.027551084993313</v>
      </c>
      <c r="BL41" s="40">
        <f t="shared" si="2"/>
        <v>47.022390527021216</v>
      </c>
      <c r="BM41" s="40">
        <f>VLOOKUP($AX41&amp;"_"&amp;$BC$14,データシート1!$A:$BS,MATCH($BC$12&amp;"_"&amp;BM$20,データシート1!$A$1:$BS$1,0),0)</f>
        <v>30.156400693306182</v>
      </c>
      <c r="BN41" s="40">
        <f>VLOOKUP($AX41&amp;"_"&amp;$BC$14,データシート1!$A:$BS,MATCH($BC$12&amp;"_"&amp;BN$20,データシート1!$A$1:$BS$1,0),0)</f>
        <v>16.865989833715034</v>
      </c>
      <c r="BO41" s="40">
        <f>VLOOKUP($AX41&amp;"_"&amp;$BC$14,データシート1!$A:$BS,MATCH($BC$12&amp;"_"&amp;BO$20,データシート1!$A$1:$BS$1,0),0)</f>
        <v>2.0051605579720988</v>
      </c>
      <c r="BP41" s="40">
        <f>VLOOKUP($AX41&amp;"_"&amp;$BC$14,データシート1!$A:$BS,MATCH($BC$12&amp;"_"&amp;BP$20,データシート1!$A$1:$BS$1,0),0)</f>
        <v>0</v>
      </c>
      <c r="BQ41" s="40">
        <f>VLOOKUP($AX41&amp;"_"&amp;$BC$14,データシート1!$A:$BS,MATCH($BC$12&amp;"_"&amp;BQ$20,データシート1!$A$1:$BS$1,0),0)</f>
        <v>2.876382513903843</v>
      </c>
      <c r="BR41" s="41">
        <f t="shared" si="3"/>
        <v>362.76635867942895</v>
      </c>
      <c r="BT41" s="134" t="str">
        <f t="shared" si="4"/>
        <v>太子町</v>
      </c>
      <c r="BU41" s="38">
        <f t="shared" si="25"/>
        <v>362.76635867942895</v>
      </c>
      <c r="BV41" s="69">
        <f t="shared" si="16"/>
        <v>0.70517901394610139</v>
      </c>
      <c r="BW41" s="69">
        <f t="shared" si="5"/>
        <v>0.69712848574006758</v>
      </c>
      <c r="BX41" s="69">
        <f t="shared" si="5"/>
        <v>5.0155654386072812E-3</v>
      </c>
      <c r="BY41" s="69">
        <f t="shared" si="5"/>
        <v>3.0349627674265602E-3</v>
      </c>
      <c r="BZ41" s="69">
        <f t="shared" si="5"/>
        <v>7.727048913456272E-2</v>
      </c>
      <c r="CA41" s="69">
        <f t="shared" si="5"/>
        <v>7.447236313691466E-2</v>
      </c>
      <c r="CB41" s="69">
        <f t="shared" si="5"/>
        <v>0.13514911157547055</v>
      </c>
      <c r="CC41" s="69">
        <f t="shared" si="5"/>
        <v>0.12962169562303372</v>
      </c>
      <c r="CD41" s="69">
        <f t="shared" si="5"/>
        <v>8.3128989146303192E-2</v>
      </c>
      <c r="CE41" s="69">
        <f t="shared" si="5"/>
        <v>4.6492706476730525E-2</v>
      </c>
      <c r="CF41" s="69">
        <f t="shared" si="5"/>
        <v>5.5274159524368368E-3</v>
      </c>
      <c r="CG41" s="69">
        <f t="shared" si="5"/>
        <v>0</v>
      </c>
      <c r="CH41" s="69">
        <f t="shared" si="5"/>
        <v>7.929022206950723E-3</v>
      </c>
      <c r="CI41" s="135">
        <f t="shared" si="6"/>
        <v>1</v>
      </c>
      <c r="CK41" s="136" t="str">
        <f t="shared" si="7"/>
        <v>太子町</v>
      </c>
      <c r="CL41" s="137">
        <f t="shared" si="17"/>
        <v>255.81522310637746</v>
      </c>
      <c r="CM41" s="75">
        <f t="shared" si="18"/>
        <v>0.14884962488790496</v>
      </c>
      <c r="CN41" s="76">
        <f t="shared" si="19"/>
        <v>252.89476230362851</v>
      </c>
      <c r="CO41" s="75">
        <f t="shared" si="20"/>
        <v>0.15056855924237408</v>
      </c>
      <c r="CP41" s="76">
        <f t="shared" si="8"/>
        <v>1.8194784108819564</v>
      </c>
      <c r="CQ41" s="75">
        <f t="shared" si="21"/>
        <v>0</v>
      </c>
      <c r="CR41" s="76">
        <f t="shared" si="9"/>
        <v>1.1009823918669759</v>
      </c>
      <c r="CS41" s="75">
        <f t="shared" si="22"/>
        <v>0</v>
      </c>
      <c r="CT41" s="76">
        <f t="shared" si="10"/>
        <v>28.031133976723694</v>
      </c>
      <c r="CU41" s="77">
        <f t="shared" si="23"/>
        <v>0</v>
      </c>
      <c r="CV41" s="18"/>
      <c r="CW41" s="1078">
        <f t="shared" si="24"/>
        <v>38.078000000000003</v>
      </c>
      <c r="CX41" s="1081">
        <f>VLOOKUP($AX41&amp;"_"&amp;$CW$14,データシート1!$A:$BS,MATCH($CW$12&amp;"_"&amp;CX$20,データシート1!$A$1:$BS$1,0),0)</f>
        <v>38.078000000000003</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38.078000000000003</v>
      </c>
      <c r="DE41" s="18"/>
      <c r="DF41" s="138">
        <f>VLOOKUP($AX41&amp;"_"&amp;$DF$14,データシート1!$A:$BS,MATCH($DF$12&amp;"_"&amp;DF$20,データシート1!$A$1:$BS$1,0),0)</f>
        <v>1</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1</v>
      </c>
      <c r="DM41" s="18"/>
      <c r="DN41" s="139">
        <f t="shared" si="26"/>
        <v>1</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15225</v>
      </c>
      <c r="AY42" s="20" t="str">
        <f>IF(IFERROR(比較地域マスタ!$Z27,"")=0,"",IFERROR(比較地域マスタ!$Z27,""))</f>
        <v>魚沼市</v>
      </c>
      <c r="BB42" s="122" t="str">
        <f t="shared" si="0"/>
        <v>15225</v>
      </c>
      <c r="BC42" s="123" t="str">
        <f t="shared" si="0"/>
        <v>魚沼市</v>
      </c>
      <c r="BD42" s="40">
        <f t="shared" si="14"/>
        <v>244.4156694126076</v>
      </c>
      <c r="BE42" s="40">
        <f t="shared" si="15"/>
        <v>81.607859759455565</v>
      </c>
      <c r="BF42" s="40">
        <f>VLOOKUP($AX42&amp;"_"&amp;$BC$14,データシート1!$A:$BS,MATCH($BC$12&amp;"_"&amp;BF$20,データシート1!$A$1:$BS$1,0),0)</f>
        <v>61.590006980827518</v>
      </c>
      <c r="BG42" s="40">
        <f>VLOOKUP($AX42&amp;"_"&amp;$BC$14,データシート1!$A:$BS,MATCH($BC$12&amp;"_"&amp;BG$20,データシート1!$A$1:$BS$1,0),0)</f>
        <v>7.719556357255331</v>
      </c>
      <c r="BH42" s="40">
        <f>VLOOKUP($AX42&amp;"_"&amp;$BC$14,データシート1!$A:$BS,MATCH($BC$12&amp;"_"&amp;BH$20,データシート1!$A$1:$BS$1,0),0)</f>
        <v>12.298296421372717</v>
      </c>
      <c r="BI42" s="40">
        <f>VLOOKUP($AX42&amp;"_"&amp;$BC$14,データシート1!$A:$BS,MATCH($BC$12&amp;"_"&amp;BI$20,データシート1!$A$1:$BS$1,0),0)</f>
        <v>37.550316636746018</v>
      </c>
      <c r="BJ42" s="40">
        <f>VLOOKUP($AX42&amp;"_"&amp;$BC$14,データシート1!$A:$BS,MATCH($BC$12&amp;"_"&amp;BJ$20,データシート1!$A$1:$BS$1,0),0)</f>
        <v>49.821984277436513</v>
      </c>
      <c r="BK42" s="40">
        <f t="shared" si="1"/>
        <v>71.192449308569508</v>
      </c>
      <c r="BL42" s="40">
        <f t="shared" si="2"/>
        <v>69.119068361690012</v>
      </c>
      <c r="BM42" s="40">
        <f>VLOOKUP($AX42&amp;"_"&amp;$BC$14,データシート1!$A:$BS,MATCH($BC$12&amp;"_"&amp;BM$20,データシート1!$A$1:$BS$1,0),0)</f>
        <v>31.13180610809269</v>
      </c>
      <c r="BN42" s="40">
        <f>VLOOKUP($AX42&amp;"_"&amp;$BC$14,データシート1!$A:$BS,MATCH($BC$12&amp;"_"&amp;BN$20,データシート1!$A$1:$BS$1,0),0)</f>
        <v>37.987262253597322</v>
      </c>
      <c r="BO42" s="40">
        <f>VLOOKUP($AX42&amp;"_"&amp;$BC$14,データシート1!$A:$BS,MATCH($BC$12&amp;"_"&amp;BO$20,データシート1!$A$1:$BS$1,0),0)</f>
        <v>2.0733809468794919</v>
      </c>
      <c r="BP42" s="40">
        <f>VLOOKUP($AX42&amp;"_"&amp;$BC$14,データシート1!$A:$BS,MATCH($BC$12&amp;"_"&amp;BP$20,データシート1!$A$1:$BS$1,0),0)</f>
        <v>0</v>
      </c>
      <c r="BQ42" s="40">
        <f>VLOOKUP($AX42&amp;"_"&amp;$BC$14,データシート1!$A:$BS,MATCH($BC$12&amp;"_"&amp;BQ$20,データシート1!$A$1:$BS$1,0),0)</f>
        <v>4.2430594304000007</v>
      </c>
      <c r="BR42" s="41">
        <f t="shared" si="3"/>
        <v>244.4156694126076</v>
      </c>
      <c r="BT42" s="134" t="str">
        <f t="shared" si="4"/>
        <v>魚沼市</v>
      </c>
      <c r="BU42" s="38">
        <f t="shared" si="25"/>
        <v>244.4156694126076</v>
      </c>
      <c r="BV42" s="69">
        <f t="shared" si="16"/>
        <v>0.33388963954553241</v>
      </c>
      <c r="BW42" s="69">
        <f t="shared" si="5"/>
        <v>0.25198878258846419</v>
      </c>
      <c r="BX42" s="69">
        <f t="shared" si="5"/>
        <v>3.15837211902468E-2</v>
      </c>
      <c r="BY42" s="69">
        <f t="shared" si="5"/>
        <v>5.0317135766821418E-2</v>
      </c>
      <c r="BZ42" s="69">
        <f t="shared" si="5"/>
        <v>0.15363301676602356</v>
      </c>
      <c r="CA42" s="69">
        <f t="shared" ref="CA42:CH68" si="32">BJ42/$BR42</f>
        <v>0.20384120378685738</v>
      </c>
      <c r="CB42" s="69">
        <f t="shared" si="32"/>
        <v>0.29127612595241087</v>
      </c>
      <c r="CC42" s="69">
        <f t="shared" si="32"/>
        <v>0.28279311440138244</v>
      </c>
      <c r="CD42" s="69">
        <f t="shared" si="32"/>
        <v>0.12737238239639159</v>
      </c>
      <c r="CE42" s="69">
        <f t="shared" si="32"/>
        <v>0.15542073200499085</v>
      </c>
      <c r="CF42" s="69">
        <f t="shared" si="32"/>
        <v>8.4830115510284125E-3</v>
      </c>
      <c r="CG42" s="69">
        <f t="shared" si="32"/>
        <v>0</v>
      </c>
      <c r="CH42" s="69">
        <f t="shared" si="32"/>
        <v>1.7360013949175766E-2</v>
      </c>
      <c r="CI42" s="135">
        <f t="shared" si="6"/>
        <v>1</v>
      </c>
      <c r="CK42" s="136" t="str">
        <f t="shared" si="7"/>
        <v>魚沼市</v>
      </c>
      <c r="CL42" s="137">
        <f t="shared" si="17"/>
        <v>81.607859759455565</v>
      </c>
      <c r="CM42" s="75">
        <f t="shared" si="18"/>
        <v>0.37022169297240204</v>
      </c>
      <c r="CN42" s="76">
        <f t="shared" si="19"/>
        <v>61.590006980827518</v>
      </c>
      <c r="CO42" s="75">
        <f t="shared" si="20"/>
        <v>0.49055035842754602</v>
      </c>
      <c r="CP42" s="76">
        <f t="shared" si="8"/>
        <v>7.719556357255331</v>
      </c>
      <c r="CQ42" s="75">
        <f t="shared" si="21"/>
        <v>0</v>
      </c>
      <c r="CR42" s="76">
        <f t="shared" si="9"/>
        <v>12.298296421372717</v>
      </c>
      <c r="CS42" s="75">
        <f t="shared" si="22"/>
        <v>0</v>
      </c>
      <c r="CT42" s="76">
        <f t="shared" si="10"/>
        <v>37.550316636746018</v>
      </c>
      <c r="CU42" s="77">
        <f t="shared" si="23"/>
        <v>0.18641653724831536</v>
      </c>
      <c r="CV42" s="18"/>
      <c r="CW42" s="1078">
        <f t="shared" si="24"/>
        <v>30.213000000000001</v>
      </c>
      <c r="CX42" s="1081">
        <f>VLOOKUP($AX42&amp;"_"&amp;$CW$14,データシート1!$A:$BS,MATCH($CW$12&amp;"_"&amp;CX$20,データシート1!$A$1:$BS$1,0),0)</f>
        <v>30.213000000000001</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7</v>
      </c>
      <c r="DB42" s="1081">
        <f>VLOOKUP($AX42&amp;"_"&amp;$CW$14,データシート1!$A:$BS,MATCH($CW$12&amp;"_"&amp;DB$20,データシート1!$A$1:$BS$1,0),0)</f>
        <v>0</v>
      </c>
      <c r="DC42" s="1081">
        <f>VLOOKUP($AX42&amp;"_"&amp;$CW$14,データシート1!$A:$BS,MATCH($CW$12&amp;"_"&amp;DC$20,データシート1!$A$1:$BS$1,0),0)</f>
        <v>0</v>
      </c>
      <c r="DD42" s="1080">
        <f t="shared" si="11"/>
        <v>37.213000000000001</v>
      </c>
      <c r="DE42" s="18"/>
      <c r="DF42" s="138">
        <f>VLOOKUP($AX42&amp;"_"&amp;$DF$14,データシート1!$A:$BS,MATCH($DF$12&amp;"_"&amp;DF$20,データシート1!$A$1:$BS$1,0),0)</f>
        <v>2</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1</v>
      </c>
      <c r="DJ42" s="74">
        <f>VLOOKUP($AX42&amp;"_"&amp;$DF$14,データシート1!$A:$BS,MATCH($DF$12&amp;"_"&amp;DJ$20,データシート1!$A$1:$BS$1,0),0)</f>
        <v>0</v>
      </c>
      <c r="DK42" s="74">
        <f>VLOOKUP($AX42&amp;"_"&amp;$DF$14,データシート1!$A:$BS,MATCH($DF$12&amp;"_"&amp;DK$20,データシート1!$A$1:$BS$1,0),0)</f>
        <v>0</v>
      </c>
      <c r="DL42" s="78">
        <f t="shared" si="12"/>
        <v>3</v>
      </c>
      <c r="DM42" s="18"/>
      <c r="DN42" s="139">
        <f t="shared" si="26"/>
        <v>0.81</v>
      </c>
      <c r="DO42" s="140">
        <f t="shared" si="27"/>
        <v>0</v>
      </c>
      <c r="DP42" s="140">
        <f t="shared" si="29"/>
        <v>0</v>
      </c>
      <c r="DQ42" s="140">
        <f t="shared" si="30"/>
        <v>0.19</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15208</v>
      </c>
      <c r="AY43" s="20" t="str">
        <f>IF(IFERROR(比較地域マスタ!$Z28,"")=0,"",IFERROR(比較地域マスタ!$Z28,""))</f>
        <v>小千谷市</v>
      </c>
      <c r="AZ43" s="26"/>
      <c r="BB43" s="122" t="str">
        <f t="shared" si="0"/>
        <v>15208</v>
      </c>
      <c r="BC43" s="123" t="str">
        <f t="shared" si="0"/>
        <v>小千谷市</v>
      </c>
      <c r="BD43" s="40">
        <f t="shared" si="14"/>
        <v>270.68008289348575</v>
      </c>
      <c r="BE43" s="40">
        <f t="shared" si="15"/>
        <v>125.4197844872714</v>
      </c>
      <c r="BF43" s="40">
        <f>VLOOKUP($AX43&amp;"_"&amp;$BC$14,データシート1!$A:$BS,MATCH($BC$12&amp;"_"&amp;BF$20,データシート1!$A$1:$BS$1,0),0)</f>
        <v>110.6507142344433</v>
      </c>
      <c r="BG43" s="40">
        <f>VLOOKUP($AX43&amp;"_"&amp;$BC$14,データシート1!$A:$BS,MATCH($BC$12&amp;"_"&amp;BG$20,データシート1!$A$1:$BS$1,0),0)</f>
        <v>5.5968771117484577</v>
      </c>
      <c r="BH43" s="40">
        <f>VLOOKUP($AX43&amp;"_"&amp;$BC$14,データシート1!$A:$BS,MATCH($BC$12&amp;"_"&amp;BH$20,データシート1!$A$1:$BS$1,0),0)</f>
        <v>9.1721931410796511</v>
      </c>
      <c r="BI43" s="40">
        <f>VLOOKUP($AX43&amp;"_"&amp;$BC$14,データシート1!$A:$BS,MATCH($BC$12&amp;"_"&amp;BI$20,データシート1!$A$1:$BS$1,0),0)</f>
        <v>35.318979846288798</v>
      </c>
      <c r="BJ43" s="40">
        <f>VLOOKUP($AX43&amp;"_"&amp;$BC$14,データシート1!$A:$BS,MATCH($BC$12&amp;"_"&amp;BJ$20,データシート1!$A$1:$BS$1,0),0)</f>
        <v>47.428214177517432</v>
      </c>
      <c r="BK43" s="40">
        <f t="shared" si="1"/>
        <v>59.719619145908176</v>
      </c>
      <c r="BL43" s="40">
        <f t="shared" si="2"/>
        <v>57.681557138488948</v>
      </c>
      <c r="BM43" s="40">
        <f>VLOOKUP($AX43&amp;"_"&amp;$BC$14,データシート1!$A:$BS,MATCH($BC$12&amp;"_"&amp;BM$20,データシート1!$A$1:$BS$1,0),0)</f>
        <v>30.31033842017349</v>
      </c>
      <c r="BN43" s="40">
        <f>VLOOKUP($AX43&amp;"_"&amp;$BC$14,データシート1!$A:$BS,MATCH($BC$12&amp;"_"&amp;BN$20,データシート1!$A$1:$BS$1,0),0)</f>
        <v>27.371218718315458</v>
      </c>
      <c r="BO43" s="40">
        <f>VLOOKUP($AX43&amp;"_"&amp;$BC$14,データシート1!$A:$BS,MATCH($BC$12&amp;"_"&amp;BO$20,データシート1!$A$1:$BS$1,0),0)</f>
        <v>2.0380620074192257</v>
      </c>
      <c r="BP43" s="40">
        <f>VLOOKUP($AX43&amp;"_"&amp;$BC$14,データシート1!$A:$BS,MATCH($BC$12&amp;"_"&amp;BP$20,データシート1!$A$1:$BS$1,0),0)</f>
        <v>0</v>
      </c>
      <c r="BQ43" s="40">
        <f>VLOOKUP($AX43&amp;"_"&amp;$BC$14,データシート1!$A:$BS,MATCH($BC$12&amp;"_"&amp;BQ$20,データシート1!$A$1:$BS$1,0),0)</f>
        <v>2.7934852365</v>
      </c>
      <c r="BR43" s="41">
        <f t="shared" si="3"/>
        <v>270.68008289348575</v>
      </c>
      <c r="BT43" s="134" t="str">
        <f t="shared" si="4"/>
        <v>小千谷市</v>
      </c>
      <c r="BU43" s="38">
        <f t="shared" si="25"/>
        <v>270.68008289348575</v>
      </c>
      <c r="BV43" s="69">
        <f t="shared" si="16"/>
        <v>0.46335062094917728</v>
      </c>
      <c r="BW43" s="69">
        <f t="shared" si="16"/>
        <v>0.40878779499260398</v>
      </c>
      <c r="BX43" s="69">
        <f t="shared" si="16"/>
        <v>2.0677092499453913E-2</v>
      </c>
      <c r="BY43" s="69">
        <f t="shared" si="16"/>
        <v>3.3885733457119434E-2</v>
      </c>
      <c r="BZ43" s="69">
        <f t="shared" si="16"/>
        <v>0.13048237413237024</v>
      </c>
      <c r="CA43" s="69">
        <f t="shared" si="32"/>
        <v>0.17521870715615498</v>
      </c>
      <c r="CB43" s="69">
        <f t="shared" si="32"/>
        <v>0.22062805104654931</v>
      </c>
      <c r="CC43" s="69">
        <f t="shared" si="32"/>
        <v>0.21309863851780697</v>
      </c>
      <c r="CD43" s="69">
        <f t="shared" si="32"/>
        <v>0.11197845846715214</v>
      </c>
      <c r="CE43" s="69">
        <f t="shared" si="32"/>
        <v>0.10112018005065485</v>
      </c>
      <c r="CF43" s="69">
        <f t="shared" si="32"/>
        <v>7.5294125287423365E-3</v>
      </c>
      <c r="CG43" s="69">
        <f t="shared" si="32"/>
        <v>0</v>
      </c>
      <c r="CH43" s="69">
        <f t="shared" si="32"/>
        <v>1.0320246715748396E-2</v>
      </c>
      <c r="CI43" s="135">
        <f t="shared" si="6"/>
        <v>1</v>
      </c>
      <c r="CJ43" s="26"/>
      <c r="CK43" s="136" t="str">
        <f t="shared" si="7"/>
        <v>小千谷市</v>
      </c>
      <c r="CL43" s="137">
        <f t="shared" si="17"/>
        <v>125.4197844872714</v>
      </c>
      <c r="CM43" s="75">
        <f t="shared" si="18"/>
        <v>1</v>
      </c>
      <c r="CN43" s="76">
        <f t="shared" si="19"/>
        <v>110.6507142344433</v>
      </c>
      <c r="CO43" s="75">
        <f t="shared" si="20"/>
        <v>0.83063178250493663</v>
      </c>
      <c r="CP43" s="76">
        <f t="shared" si="8"/>
        <v>5.5968771117484577</v>
      </c>
      <c r="CQ43" s="75">
        <f t="shared" si="21"/>
        <v>1</v>
      </c>
      <c r="CR43" s="76">
        <f t="shared" si="9"/>
        <v>9.1721931410796511</v>
      </c>
      <c r="CS43" s="75">
        <f t="shared" si="22"/>
        <v>0</v>
      </c>
      <c r="CT43" s="76">
        <f t="shared" si="10"/>
        <v>35.318979846288798</v>
      </c>
      <c r="CU43" s="77">
        <f t="shared" si="23"/>
        <v>0.12678735398045574</v>
      </c>
      <c r="CV43" s="18"/>
      <c r="CW43" s="1078">
        <f t="shared" si="24"/>
        <v>162.821</v>
      </c>
      <c r="CX43" s="1081">
        <f>VLOOKUP($AX43&amp;"_"&amp;$CW$14,データシート1!$A:$BS,MATCH($CW$12&amp;"_"&amp;CX$20,データシート1!$A$1:$BS$1,0),0)</f>
        <v>91.91</v>
      </c>
      <c r="CY43" s="1081">
        <f>VLOOKUP($AX43&amp;"_"&amp;$CW$14,データシート1!$A:$BS,MATCH($CW$12&amp;"_"&amp;CY$20,データシート1!$A$1:$BS$1,0),0)</f>
        <v>70.911000000000001</v>
      </c>
      <c r="CZ43" s="1081">
        <f>VLOOKUP($AX43&amp;"_"&amp;$CW$14,データシート1!$A:$BS,MATCH($CW$12&amp;"_"&amp;CZ$20,データシート1!$A$1:$BS$1,0),0)</f>
        <v>0</v>
      </c>
      <c r="DA43" s="1081">
        <f>VLOOKUP($AX43&amp;"_"&amp;$CW$14,データシート1!$A:$BS,MATCH($CW$12&amp;"_"&amp;DA$20,データシート1!$A$1:$BS$1,0),0)</f>
        <v>4.4779999999999998</v>
      </c>
      <c r="DB43" s="1081">
        <f>VLOOKUP($AX43&amp;"_"&amp;$CW$14,データシート1!$A:$BS,MATCH($CW$12&amp;"_"&amp;DB$20,データシート1!$A$1:$BS$1,0),0)</f>
        <v>0</v>
      </c>
      <c r="DC43" s="1081">
        <f>VLOOKUP($AX43&amp;"_"&amp;$CW$14,データシート1!$A:$BS,MATCH($CW$12&amp;"_"&amp;DC$20,データシート1!$A$1:$BS$1,0),0)</f>
        <v>0</v>
      </c>
      <c r="DD43" s="1080">
        <f t="shared" si="11"/>
        <v>167.29900000000001</v>
      </c>
      <c r="DE43" s="18"/>
      <c r="DF43" s="138">
        <f>VLOOKUP($AX43&amp;"_"&amp;$DF$14,データシート1!$A:$BS,MATCH($DF$12&amp;"_"&amp;DF$20,データシート1!$A$1:$BS$1,0),0)</f>
        <v>8</v>
      </c>
      <c r="DG43" s="74">
        <f>VLOOKUP($AX43&amp;"_"&amp;$DF$14,データシート1!$A:$BS,MATCH($DF$12&amp;"_"&amp;DG$20,データシート1!$A$1:$BS$1,0),0)</f>
        <v>1</v>
      </c>
      <c r="DH43" s="74">
        <f>VLOOKUP($AX43&amp;"_"&amp;$DF$14,データシート1!$A:$BS,MATCH($DF$12&amp;"_"&amp;DH$20,データシート1!$A$1:$BS$1,0),0)</f>
        <v>0</v>
      </c>
      <c r="DI43" s="74">
        <f>VLOOKUP($AX43&amp;"_"&amp;$DF$14,データシート1!$A:$BS,MATCH($DF$12&amp;"_"&amp;DI$20,データシート1!$A$1:$BS$1,0),0)</f>
        <v>1</v>
      </c>
      <c r="DJ43" s="74">
        <f>VLOOKUP($AX43&amp;"_"&amp;$DF$14,データシート1!$A:$BS,MATCH($DF$12&amp;"_"&amp;DJ$20,データシート1!$A$1:$BS$1,0),0)</f>
        <v>0</v>
      </c>
      <c r="DK43" s="74">
        <f>VLOOKUP($AX43&amp;"_"&amp;$DF$14,データシート1!$A:$BS,MATCH($DF$12&amp;"_"&amp;DK$20,データシート1!$A$1:$BS$1,0),0)</f>
        <v>0</v>
      </c>
      <c r="DL43" s="78">
        <f t="shared" si="12"/>
        <v>10</v>
      </c>
      <c r="DM43" s="18"/>
      <c r="DN43" s="139">
        <f t="shared" si="26"/>
        <v>0.55000000000000004</v>
      </c>
      <c r="DO43" s="140">
        <f t="shared" si="27"/>
        <v>0.42</v>
      </c>
      <c r="DP43" s="140">
        <f t="shared" si="29"/>
        <v>0</v>
      </c>
      <c r="DQ43" s="140">
        <f t="shared" si="30"/>
        <v>0.03</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43443</v>
      </c>
      <c r="AY44" s="20" t="str">
        <f>IF(IFERROR(比較地域マスタ!$Z29,"")=0,"",IFERROR(比較地域マスタ!$Z29,""))</f>
        <v>益城町</v>
      </c>
      <c r="BB44" s="122" t="str">
        <f t="shared" si="0"/>
        <v>43443</v>
      </c>
      <c r="BC44" s="123" t="str">
        <f t="shared" si="0"/>
        <v>益城町</v>
      </c>
      <c r="BD44" s="40">
        <f t="shared" si="14"/>
        <v>202.00417776745081</v>
      </c>
      <c r="BE44" s="40">
        <f t="shared" si="15"/>
        <v>67.711066118654159</v>
      </c>
      <c r="BF44" s="40">
        <f>VLOOKUP($AX44&amp;"_"&amp;$BC$14,データシート1!$A:$BS,MATCH($BC$12&amp;"_"&amp;BF$20,データシート1!$A$1:$BS$1,0),0)</f>
        <v>53.768568611769382</v>
      </c>
      <c r="BG44" s="40">
        <f>VLOOKUP($AX44&amp;"_"&amp;$BC$14,データシート1!$A:$BS,MATCH($BC$12&amp;"_"&amp;BG$20,データシート1!$A$1:$BS$1,0),0)</f>
        <v>2.1488914608225342</v>
      </c>
      <c r="BH44" s="40">
        <f>VLOOKUP($AX44&amp;"_"&amp;$BC$14,データシート1!$A:$BS,MATCH($BC$12&amp;"_"&amp;BH$20,データシート1!$A$1:$BS$1,0),0)</f>
        <v>11.79360604606225</v>
      </c>
      <c r="BI44" s="40">
        <f>VLOOKUP($AX44&amp;"_"&amp;$BC$14,データシート1!$A:$BS,MATCH($BC$12&amp;"_"&amp;BI$20,データシート1!$A$1:$BS$1,0),0)</f>
        <v>34.648836513267995</v>
      </c>
      <c r="BJ44" s="40">
        <f>VLOOKUP($AX44&amp;"_"&amp;$BC$14,データシート1!$A:$BS,MATCH($BC$12&amp;"_"&amp;BJ$20,データシート1!$A$1:$BS$1,0),0)</f>
        <v>30.74638321143161</v>
      </c>
      <c r="BK44" s="40">
        <f t="shared" si="1"/>
        <v>65.161325869098832</v>
      </c>
      <c r="BL44" s="40">
        <f t="shared" si="2"/>
        <v>63.194491372310658</v>
      </c>
      <c r="BM44" s="40">
        <f>VLOOKUP($AX44&amp;"_"&amp;$BC$14,データシート1!$A:$BS,MATCH($BC$12&amp;"_"&amp;BM$20,データシート1!$A$1:$BS$1,0),0)</f>
        <v>30.464276147040806</v>
      </c>
      <c r="BN44" s="40">
        <f>VLOOKUP($AX44&amp;"_"&amp;$BC$14,データシート1!$A:$BS,MATCH($BC$12&amp;"_"&amp;BN$20,データシート1!$A$1:$BS$1,0),0)</f>
        <v>32.730215225269852</v>
      </c>
      <c r="BO44" s="40">
        <f>VLOOKUP($AX44&amp;"_"&amp;$BC$14,データシート1!$A:$BS,MATCH($BC$12&amp;"_"&amp;BO$20,データシート1!$A$1:$BS$1,0),0)</f>
        <v>1.9668344967881701</v>
      </c>
      <c r="BP44" s="40">
        <f>VLOOKUP($AX44&amp;"_"&amp;$BC$14,データシート1!$A:$BS,MATCH($BC$12&amp;"_"&amp;BP$20,データシート1!$A$1:$BS$1,0),0)</f>
        <v>0</v>
      </c>
      <c r="BQ44" s="40">
        <f>VLOOKUP($AX44&amp;"_"&amp;$BC$14,データシート1!$A:$BS,MATCH($BC$12&amp;"_"&amp;BQ$20,データシート1!$A$1:$BS$1,0),0)</f>
        <v>3.7365660549982032</v>
      </c>
      <c r="BR44" s="41">
        <f t="shared" si="3"/>
        <v>202.00417776745081</v>
      </c>
      <c r="BT44" s="134" t="str">
        <f t="shared" si="4"/>
        <v>益城町</v>
      </c>
      <c r="BU44" s="38">
        <f t="shared" si="25"/>
        <v>202.00417776745081</v>
      </c>
      <c r="BV44" s="69">
        <f t="shared" si="16"/>
        <v>0.33519636508015099</v>
      </c>
      <c r="BW44" s="69">
        <f t="shared" si="16"/>
        <v>0.26617552768472086</v>
      </c>
      <c r="BX44" s="69">
        <f t="shared" si="16"/>
        <v>1.0637856526395009E-2</v>
      </c>
      <c r="BY44" s="69">
        <f t="shared" si="16"/>
        <v>5.8382980869035116E-2</v>
      </c>
      <c r="BZ44" s="69">
        <f t="shared" si="16"/>
        <v>0.1715253461399005</v>
      </c>
      <c r="CA44" s="69">
        <f t="shared" si="32"/>
        <v>0.15220666993742649</v>
      </c>
      <c r="CB44" s="69">
        <f t="shared" si="32"/>
        <v>0.32257414965007897</v>
      </c>
      <c r="CC44" s="69">
        <f t="shared" si="32"/>
        <v>0.31283754658312452</v>
      </c>
      <c r="CD44" s="69">
        <f t="shared" si="32"/>
        <v>0.15081012919500891</v>
      </c>
      <c r="CE44" s="69">
        <f t="shared" si="32"/>
        <v>0.16202741738811557</v>
      </c>
      <c r="CF44" s="69">
        <f t="shared" si="32"/>
        <v>9.7366030669544332E-3</v>
      </c>
      <c r="CG44" s="69">
        <f t="shared" si="32"/>
        <v>0</v>
      </c>
      <c r="CH44" s="69">
        <f t="shared" si="32"/>
        <v>1.8497469192443012E-2</v>
      </c>
      <c r="CI44" s="135">
        <f t="shared" si="6"/>
        <v>1</v>
      </c>
      <c r="CK44" s="136" t="str">
        <f t="shared" si="7"/>
        <v>益城町</v>
      </c>
      <c r="CL44" s="137">
        <f t="shared" si="17"/>
        <v>67.711066118654159</v>
      </c>
      <c r="CM44" s="75">
        <f t="shared" si="18"/>
        <v>0.10755996644976115</v>
      </c>
      <c r="CN44" s="76">
        <f t="shared" si="19"/>
        <v>53.768568611769382</v>
      </c>
      <c r="CO44" s="75">
        <f t="shared" si="20"/>
        <v>0.13545088121251989</v>
      </c>
      <c r="CP44" s="76">
        <f t="shared" si="8"/>
        <v>2.1488914608225342</v>
      </c>
      <c r="CQ44" s="75">
        <f t="shared" si="21"/>
        <v>0</v>
      </c>
      <c r="CR44" s="76">
        <f t="shared" si="9"/>
        <v>11.79360604606225</v>
      </c>
      <c r="CS44" s="75">
        <f t="shared" si="22"/>
        <v>0</v>
      </c>
      <c r="CT44" s="76">
        <f t="shared" si="10"/>
        <v>34.648836513267995</v>
      </c>
      <c r="CU44" s="77">
        <f t="shared" si="23"/>
        <v>0</v>
      </c>
      <c r="CV44" s="18"/>
      <c r="CW44" s="1078">
        <f t="shared" si="24"/>
        <v>7.2830000000000004</v>
      </c>
      <c r="CX44" s="1081">
        <f>VLOOKUP($AX44&amp;"_"&amp;$CW$14,データシート1!$A:$BS,MATCH($CW$12&amp;"_"&amp;CX$20,データシート1!$A$1:$BS$1,0),0)</f>
        <v>7.2830000000000004</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7.2830000000000004</v>
      </c>
      <c r="DE44" s="18"/>
      <c r="DF44" s="138">
        <f>VLOOKUP($AX44&amp;"_"&amp;$DF$14,データシート1!$A:$BS,MATCH($DF$12&amp;"_"&amp;DF$20,データシート1!$A$1:$BS$1,0),0)</f>
        <v>2</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2</v>
      </c>
      <c r="DM44" s="18"/>
      <c r="DN44" s="139">
        <f t="shared" si="26"/>
        <v>1</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46217</v>
      </c>
      <c r="AY45" s="20" t="str">
        <f>IF(IFERROR(比較地域マスタ!$Z30,"")=0,"",IFERROR(比較地域マスタ!$Z30,""))</f>
        <v>曽於市</v>
      </c>
      <c r="BB45" s="122" t="str">
        <f t="shared" si="0"/>
        <v>46217</v>
      </c>
      <c r="BC45" s="123" t="str">
        <f t="shared" si="0"/>
        <v>曽於市</v>
      </c>
      <c r="BD45" s="40">
        <f t="shared" si="14"/>
        <v>243.03800234525386</v>
      </c>
      <c r="BE45" s="40">
        <f t="shared" si="15"/>
        <v>84.166913993078794</v>
      </c>
      <c r="BF45" s="40">
        <f>VLOOKUP($AX45&amp;"_"&amp;$BC$14,データシート1!$A:$BS,MATCH($BC$12&amp;"_"&amp;BF$20,データシート1!$A$1:$BS$1,0),0)</f>
        <v>43.180578694685892</v>
      </c>
      <c r="BG45" s="40">
        <f>VLOOKUP($AX45&amp;"_"&amp;$BC$14,データシート1!$A:$BS,MATCH($BC$12&amp;"_"&amp;BG$20,データシート1!$A$1:$BS$1,0),0)</f>
        <v>2.222441044103947</v>
      </c>
      <c r="BH45" s="40">
        <f>VLOOKUP($AX45&amp;"_"&amp;$BC$14,データシート1!$A:$BS,MATCH($BC$12&amp;"_"&amp;BH$20,データシート1!$A$1:$BS$1,0),0)</f>
        <v>38.763894254288964</v>
      </c>
      <c r="BI45" s="40">
        <f>VLOOKUP($AX45&amp;"_"&amp;$BC$14,データシート1!$A:$BS,MATCH($BC$12&amp;"_"&amp;BI$20,データシート1!$A$1:$BS$1,0),0)</f>
        <v>31.731837922110358</v>
      </c>
      <c r="BJ45" s="40">
        <f>VLOOKUP($AX45&amp;"_"&amp;$BC$14,データシート1!$A:$BS,MATCH($BC$12&amp;"_"&amp;BJ$20,データシート1!$A$1:$BS$1,0),0)</f>
        <v>35.928058956934279</v>
      </c>
      <c r="BK45" s="40">
        <f t="shared" si="1"/>
        <v>90.067121984050431</v>
      </c>
      <c r="BL45" s="40">
        <f t="shared" si="2"/>
        <v>88.012078583368179</v>
      </c>
      <c r="BM45" s="40">
        <f>VLOOKUP($AX45&amp;"_"&amp;$BC$14,データシート1!$A:$BS,MATCH($BC$12&amp;"_"&amp;BM$20,データシート1!$A$1:$BS$1,0),0)</f>
        <v>33.4114838996095</v>
      </c>
      <c r="BN45" s="40">
        <f>VLOOKUP($AX45&amp;"_"&amp;$BC$14,データシート1!$A:$BS,MATCH($BC$12&amp;"_"&amp;BN$20,データシート1!$A$1:$BS$1,0),0)</f>
        <v>54.600594683758679</v>
      </c>
      <c r="BO45" s="40">
        <f>VLOOKUP($AX45&amp;"_"&amp;$BC$14,データシート1!$A:$BS,MATCH($BC$12&amp;"_"&amp;BO$20,データシート1!$A$1:$BS$1,0),0)</f>
        <v>2.0550434006822584</v>
      </c>
      <c r="BP45" s="40">
        <f>VLOOKUP($AX45&amp;"_"&amp;$BC$14,データシート1!$A:$BS,MATCH($BC$12&amp;"_"&amp;BP$20,データシート1!$A$1:$BS$1,0),0)</f>
        <v>0</v>
      </c>
      <c r="BQ45" s="40">
        <f>VLOOKUP($AX45&amp;"_"&amp;$BC$14,データシート1!$A:$BS,MATCH($BC$12&amp;"_"&amp;BQ$20,データシート1!$A$1:$BS$1,0),0)</f>
        <v>1.1440694890800001</v>
      </c>
      <c r="BR45" s="41">
        <f t="shared" si="3"/>
        <v>243.03800234525386</v>
      </c>
      <c r="BT45" s="134" t="str">
        <f t="shared" si="4"/>
        <v>曽於市</v>
      </c>
      <c r="BU45" s="38">
        <f t="shared" si="25"/>
        <v>243.03800234525386</v>
      </c>
      <c r="BV45" s="69">
        <f t="shared" si="16"/>
        <v>0.3463117421180632</v>
      </c>
      <c r="BW45" s="69">
        <f t="shared" si="16"/>
        <v>0.17767006919907372</v>
      </c>
      <c r="BX45" s="69">
        <f t="shared" si="16"/>
        <v>9.1444178386012303E-3</v>
      </c>
      <c r="BY45" s="69">
        <f t="shared" si="16"/>
        <v>0.15949725508038828</v>
      </c>
      <c r="BZ45" s="69">
        <f t="shared" si="16"/>
        <v>0.13056327659010661</v>
      </c>
      <c r="CA45" s="69">
        <f t="shared" si="32"/>
        <v>0.147828975757856</v>
      </c>
      <c r="CB45" s="69">
        <f t="shared" si="32"/>
        <v>0.37058863681780629</v>
      </c>
      <c r="CC45" s="69">
        <f t="shared" si="32"/>
        <v>0.36213299045447372</v>
      </c>
      <c r="CD45" s="69">
        <f t="shared" si="32"/>
        <v>0.13747431914843491</v>
      </c>
      <c r="CE45" s="69">
        <f t="shared" si="32"/>
        <v>0.22465867130603881</v>
      </c>
      <c r="CF45" s="69">
        <f t="shared" si="32"/>
        <v>8.4556463633325696E-3</v>
      </c>
      <c r="CG45" s="69">
        <f t="shared" si="32"/>
        <v>0</v>
      </c>
      <c r="CH45" s="69">
        <f t="shared" si="32"/>
        <v>4.707368716167947E-3</v>
      </c>
      <c r="CI45" s="135">
        <f t="shared" si="6"/>
        <v>1</v>
      </c>
      <c r="CK45" s="136" t="str">
        <f t="shared" si="7"/>
        <v>曽於市</v>
      </c>
      <c r="CL45" s="137">
        <f t="shared" si="17"/>
        <v>84.166913993078794</v>
      </c>
      <c r="CM45" s="75">
        <f t="shared" si="18"/>
        <v>0.31664461408424172</v>
      </c>
      <c r="CN45" s="76">
        <f t="shared" si="19"/>
        <v>43.180578694685892</v>
      </c>
      <c r="CO45" s="75">
        <f t="shared" si="20"/>
        <v>0.61719876865105239</v>
      </c>
      <c r="CP45" s="76">
        <f t="shared" si="8"/>
        <v>2.222441044103947</v>
      </c>
      <c r="CQ45" s="75">
        <f t="shared" si="21"/>
        <v>0</v>
      </c>
      <c r="CR45" s="76">
        <f t="shared" si="9"/>
        <v>38.763894254288964</v>
      </c>
      <c r="CS45" s="75">
        <f t="shared" si="22"/>
        <v>0</v>
      </c>
      <c r="CT45" s="76">
        <f t="shared" si="10"/>
        <v>31.731837922110358</v>
      </c>
      <c r="CU45" s="77">
        <f t="shared" si="23"/>
        <v>0</v>
      </c>
      <c r="CV45" s="18"/>
      <c r="CW45" s="1078">
        <f t="shared" si="24"/>
        <v>26.651</v>
      </c>
      <c r="CX45" s="1081">
        <f>VLOOKUP($AX45&amp;"_"&amp;$CW$14,データシート1!$A:$BS,MATCH($CW$12&amp;"_"&amp;CX$20,データシート1!$A$1:$BS$1,0),0)</f>
        <v>26.651</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26.651</v>
      </c>
      <c r="DE45" s="18"/>
      <c r="DF45" s="138">
        <f>VLOOKUP($AX45&amp;"_"&amp;$DF$14,データシート1!$A:$BS,MATCH($DF$12&amp;"_"&amp;DF$20,データシート1!$A$1:$BS$1,0),0)</f>
        <v>6</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6</v>
      </c>
      <c r="DM45" s="18"/>
      <c r="DN45" s="139">
        <f t="shared" si="26"/>
        <v>1</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03203</v>
      </c>
      <c r="AY46" s="20" t="str">
        <f>IF(IFERROR(比較地域マスタ!$Z31,"")=0,"",IFERROR(比較地域マスタ!$Z31,""))</f>
        <v>大船渡市</v>
      </c>
      <c r="BB46" s="122" t="str">
        <f t="shared" si="0"/>
        <v>03203</v>
      </c>
      <c r="BC46" s="123" t="str">
        <f t="shared" si="0"/>
        <v>大船渡市</v>
      </c>
      <c r="BD46" s="40">
        <f t="shared" si="14"/>
        <v>269.7888027101813</v>
      </c>
      <c r="BE46" s="40">
        <f t="shared" si="15"/>
        <v>78.958720676275703</v>
      </c>
      <c r="BF46" s="40">
        <f>VLOOKUP($AX46&amp;"_"&amp;$BC$14,データシート1!$A:$BS,MATCH($BC$12&amp;"_"&amp;BF$20,データシート1!$A$1:$BS$1,0),0)</f>
        <v>63.237357645197037</v>
      </c>
      <c r="BG46" s="40">
        <f>VLOOKUP($AX46&amp;"_"&amp;$BC$14,データシート1!$A:$BS,MATCH($BC$12&amp;"_"&amp;BG$20,データシート1!$A$1:$BS$1,0),0)</f>
        <v>6.1562551944246815</v>
      </c>
      <c r="BH46" s="40">
        <f>VLOOKUP($AX46&amp;"_"&amp;$BC$14,データシート1!$A:$BS,MATCH($BC$12&amp;"_"&amp;BH$20,データシート1!$A$1:$BS$1,0),0)</f>
        <v>9.5651078366539721</v>
      </c>
      <c r="BI46" s="40">
        <f>VLOOKUP($AX46&amp;"_"&amp;$BC$14,データシート1!$A:$BS,MATCH($BC$12&amp;"_"&amp;BI$20,データシート1!$A$1:$BS$1,0),0)</f>
        <v>44.082896130368447</v>
      </c>
      <c r="BJ46" s="40">
        <f>VLOOKUP($AX46&amp;"_"&amp;$BC$14,データシート1!$A:$BS,MATCH($BC$12&amp;"_"&amp;BJ$20,データシート1!$A$1:$BS$1,0),0)</f>
        <v>57.18993424832297</v>
      </c>
      <c r="BK46" s="40">
        <f t="shared" si="1"/>
        <v>85.346195320694378</v>
      </c>
      <c r="BL46" s="40">
        <f t="shared" si="2"/>
        <v>71.106205815867241</v>
      </c>
      <c r="BM46" s="40">
        <f>VLOOKUP($AX46&amp;"_"&amp;$BC$14,データシート1!$A:$BS,MATCH($BC$12&amp;"_"&amp;BM$20,データシート1!$A$1:$BS$1,0),0)</f>
        <v>32.378701695717908</v>
      </c>
      <c r="BN46" s="40">
        <f>VLOOKUP($AX46&amp;"_"&amp;$BC$14,データシート1!$A:$BS,MATCH($BC$12&amp;"_"&amp;BN$20,データシート1!$A$1:$BS$1,0),0)</f>
        <v>38.727504120149341</v>
      </c>
      <c r="BO46" s="40">
        <f>VLOOKUP($AX46&amp;"_"&amp;$BC$14,データシート1!$A:$BS,MATCH($BC$12&amp;"_"&amp;BO$20,データシート1!$A$1:$BS$1,0),0)</f>
        <v>2.0700200461295166</v>
      </c>
      <c r="BP46" s="40">
        <f>VLOOKUP($AX46&amp;"_"&amp;$BC$14,データシート1!$A:$BS,MATCH($BC$12&amp;"_"&amp;BP$20,データシート1!$A$1:$BS$1,0),0)</f>
        <v>12.169969458697626</v>
      </c>
      <c r="BQ46" s="40">
        <f>VLOOKUP($AX46&amp;"_"&amp;$BC$14,データシート1!$A:$BS,MATCH($BC$12&amp;"_"&amp;BQ$20,データシート1!$A$1:$BS$1,0),0)</f>
        <v>4.2110563345198244</v>
      </c>
      <c r="BR46" s="41">
        <f t="shared" si="3"/>
        <v>269.7888027101813</v>
      </c>
      <c r="BT46" s="134" t="str">
        <f t="shared" si="4"/>
        <v>大船渡市</v>
      </c>
      <c r="BU46" s="38">
        <f t="shared" si="25"/>
        <v>269.7888027101813</v>
      </c>
      <c r="BV46" s="69">
        <f t="shared" si="16"/>
        <v>0.29266863518089203</v>
      </c>
      <c r="BW46" s="69">
        <f t="shared" si="16"/>
        <v>0.23439578296038222</v>
      </c>
      <c r="BX46" s="69">
        <f t="shared" si="16"/>
        <v>2.2818794303475949E-2</v>
      </c>
      <c r="BY46" s="69">
        <f t="shared" si="16"/>
        <v>3.5454057917033793E-2</v>
      </c>
      <c r="BZ46" s="69">
        <f t="shared" si="16"/>
        <v>0.16339779741609287</v>
      </c>
      <c r="CA46" s="69">
        <f t="shared" si="32"/>
        <v>0.21198038493005528</v>
      </c>
      <c r="CB46" s="69">
        <f t="shared" si="32"/>
        <v>0.31634446820380802</v>
      </c>
      <c r="CC46" s="69">
        <f t="shared" si="32"/>
        <v>0.26356247961948437</v>
      </c>
      <c r="CD46" s="69">
        <f t="shared" si="32"/>
        <v>0.12001499458263469</v>
      </c>
      <c r="CE46" s="69">
        <f t="shared" si="32"/>
        <v>0.14354748503684969</v>
      </c>
      <c r="CF46" s="69">
        <f t="shared" si="32"/>
        <v>7.6727426243602143E-3</v>
      </c>
      <c r="CG46" s="69">
        <f t="shared" si="32"/>
        <v>4.5109245959963462E-2</v>
      </c>
      <c r="CH46" s="69">
        <f t="shared" si="32"/>
        <v>1.560871426915194E-2</v>
      </c>
      <c r="CI46" s="135">
        <f t="shared" si="6"/>
        <v>1</v>
      </c>
      <c r="CK46" s="136" t="str">
        <f t="shared" si="7"/>
        <v>大船渡市</v>
      </c>
      <c r="CL46" s="137">
        <f t="shared" si="17"/>
        <v>78.958720676275703</v>
      </c>
      <c r="CM46" s="75">
        <f t="shared" si="18"/>
        <v>1</v>
      </c>
      <c r="CN46" s="76">
        <f t="shared" si="19"/>
        <v>63.237357645197037</v>
      </c>
      <c r="CO46" s="75">
        <f t="shared" si="20"/>
        <v>1</v>
      </c>
      <c r="CP46" s="76">
        <f t="shared" si="8"/>
        <v>6.1562551944246815</v>
      </c>
      <c r="CQ46" s="75">
        <f t="shared" si="21"/>
        <v>1</v>
      </c>
      <c r="CR46" s="76">
        <f t="shared" si="9"/>
        <v>9.5651078366539721</v>
      </c>
      <c r="CS46" s="75">
        <f t="shared" si="22"/>
        <v>0</v>
      </c>
      <c r="CT46" s="76">
        <f t="shared" si="10"/>
        <v>44.082896130368447</v>
      </c>
      <c r="CU46" s="77">
        <f t="shared" si="23"/>
        <v>0.18503775196341266</v>
      </c>
      <c r="CV46" s="18"/>
      <c r="CW46" s="1078">
        <f t="shared" si="24"/>
        <v>1511.6890000000001</v>
      </c>
      <c r="CX46" s="1081">
        <f>VLOOKUP($AX46&amp;"_"&amp;$CW$14,データシート1!$A:$BS,MATCH($CW$12&amp;"_"&amp;CX$20,データシート1!$A$1:$BS$1,0),0)</f>
        <v>1499.268</v>
      </c>
      <c r="CY46" s="1081">
        <f>VLOOKUP($AX46&amp;"_"&amp;$CW$14,データシート1!$A:$BS,MATCH($CW$12&amp;"_"&amp;CY$20,データシート1!$A$1:$BS$1,0),0)</f>
        <v>12.420999999999999</v>
      </c>
      <c r="CZ46" s="1081">
        <f>VLOOKUP($AX46&amp;"_"&amp;$CW$14,データシート1!$A:$BS,MATCH($CW$12&amp;"_"&amp;CZ$20,データシート1!$A$1:$BS$1,0),0)</f>
        <v>0</v>
      </c>
      <c r="DA46" s="1081">
        <f>VLOOKUP($AX46&amp;"_"&amp;$CW$14,データシート1!$A:$BS,MATCH($CW$12&amp;"_"&amp;DA$20,データシート1!$A$1:$BS$1,0),0)</f>
        <v>8.157</v>
      </c>
      <c r="DB46" s="1081">
        <f>VLOOKUP($AX46&amp;"_"&amp;$CW$14,データシート1!$A:$BS,MATCH($CW$12&amp;"_"&amp;DB$20,データシート1!$A$1:$BS$1,0),0)</f>
        <v>0</v>
      </c>
      <c r="DC46" s="1081">
        <f>VLOOKUP($AX46&amp;"_"&amp;$CW$14,データシート1!$A:$BS,MATCH($CW$12&amp;"_"&amp;DC$20,データシート1!$A$1:$BS$1,0),0)</f>
        <v>0</v>
      </c>
      <c r="DD46" s="1080">
        <f t="shared" si="11"/>
        <v>1519.846</v>
      </c>
      <c r="DE46" s="18"/>
      <c r="DF46" s="138">
        <f>VLOOKUP($AX46&amp;"_"&amp;$DF$14,データシート1!$A:$BS,MATCH($DF$12&amp;"_"&amp;DF$20,データシート1!$A$1:$BS$1,0),0)</f>
        <v>1</v>
      </c>
      <c r="DG46" s="74">
        <f>VLOOKUP($AX46&amp;"_"&amp;$DF$14,データシート1!$A:$BS,MATCH($DF$12&amp;"_"&amp;DG$20,データシート1!$A$1:$BS$1,0),0)</f>
        <v>1</v>
      </c>
      <c r="DH46" s="74">
        <f>VLOOKUP($AX46&amp;"_"&amp;$DF$14,データシート1!$A:$BS,MATCH($DF$12&amp;"_"&amp;DH$20,データシート1!$A$1:$BS$1,0),0)</f>
        <v>0</v>
      </c>
      <c r="DI46" s="74">
        <f>VLOOKUP($AX46&amp;"_"&amp;$DF$14,データシート1!$A:$BS,MATCH($DF$12&amp;"_"&amp;DI$20,データシート1!$A$1:$BS$1,0),0)</f>
        <v>1</v>
      </c>
      <c r="DJ46" s="74">
        <f>VLOOKUP($AX46&amp;"_"&amp;$DF$14,データシート1!$A:$BS,MATCH($DF$12&amp;"_"&amp;DJ$20,データシート1!$A$1:$BS$1,0),0)</f>
        <v>0</v>
      </c>
      <c r="DK46" s="74">
        <f>VLOOKUP($AX46&amp;"_"&amp;$DF$14,データシート1!$A:$BS,MATCH($DF$12&amp;"_"&amp;DK$20,データシート1!$A$1:$BS$1,0),0)</f>
        <v>0</v>
      </c>
      <c r="DL46" s="78">
        <f t="shared" si="12"/>
        <v>3</v>
      </c>
      <c r="DM46" s="18"/>
      <c r="DN46" s="139">
        <f t="shared" si="26"/>
        <v>0.99</v>
      </c>
      <c r="DO46" s="140">
        <f t="shared" si="27"/>
        <v>0.01</v>
      </c>
      <c r="DP46" s="140">
        <f t="shared" si="29"/>
        <v>0</v>
      </c>
      <c r="DQ46" s="140">
        <f t="shared" si="30"/>
        <v>0.01</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44213</v>
      </c>
      <c r="AY47" s="20" t="str">
        <f>IF(IFERROR(比較地域マスタ!$Z32,"")=0,"",IFERROR(比較地域マスタ!$Z32,""))</f>
        <v>由布市</v>
      </c>
      <c r="BB47" s="122" t="str">
        <f t="shared" si="0"/>
        <v>44213</v>
      </c>
      <c r="BC47" s="123" t="str">
        <f t="shared" si="0"/>
        <v>由布市</v>
      </c>
      <c r="BD47" s="40">
        <f t="shared" si="14"/>
        <v>285.38950499718999</v>
      </c>
      <c r="BE47" s="40">
        <f t="shared" si="15"/>
        <v>138.58583811295813</v>
      </c>
      <c r="BF47" s="40">
        <f>VLOOKUP($AX47&amp;"_"&amp;$BC$14,データシート1!$A:$BS,MATCH($BC$12&amp;"_"&amp;BF$20,データシート1!$A$1:$BS$1,0),0)</f>
        <v>125.1492433281794</v>
      </c>
      <c r="BG47" s="40">
        <f>VLOOKUP($AX47&amp;"_"&amp;$BC$14,データシート1!$A:$BS,MATCH($BC$12&amp;"_"&amp;BG$20,データシート1!$A$1:$BS$1,0),0)</f>
        <v>2.4950933862008009</v>
      </c>
      <c r="BH47" s="40">
        <f>VLOOKUP($AX47&amp;"_"&amp;$BC$14,データシート1!$A:$BS,MATCH($BC$12&amp;"_"&amp;BH$20,データシート1!$A$1:$BS$1,0),0)</f>
        <v>10.941501398577941</v>
      </c>
      <c r="BI47" s="40">
        <f>VLOOKUP($AX47&amp;"_"&amp;$BC$14,データシート1!$A:$BS,MATCH($BC$12&amp;"_"&amp;BI$20,データシート1!$A$1:$BS$1,0),0)</f>
        <v>49.757271936242972</v>
      </c>
      <c r="BJ47" s="40">
        <f>VLOOKUP($AX47&amp;"_"&amp;$BC$14,データシート1!$A:$BS,MATCH($BC$12&amp;"_"&amp;BJ$20,データシート1!$A$1:$BS$1,0),0)</f>
        <v>36.294214423728413</v>
      </c>
      <c r="BK47" s="40">
        <f t="shared" si="1"/>
        <v>60.752180524260488</v>
      </c>
      <c r="BL47" s="40">
        <f t="shared" si="2"/>
        <v>58.750145014354153</v>
      </c>
      <c r="BM47" s="40">
        <f>VLOOKUP($AX47&amp;"_"&amp;$BC$14,データシート1!$A:$BS,MATCH($BC$12&amp;"_"&amp;BM$20,データシート1!$A$1:$BS$1,0),0)</f>
        <v>29.880712218825636</v>
      </c>
      <c r="BN47" s="40">
        <f>VLOOKUP($AX47&amp;"_"&amp;$BC$14,データシート1!$A:$BS,MATCH($BC$12&amp;"_"&amp;BN$20,データシート1!$A$1:$BS$1,0),0)</f>
        <v>28.869432795528517</v>
      </c>
      <c r="BO47" s="40">
        <f>VLOOKUP($AX47&amp;"_"&amp;$BC$14,データシート1!$A:$BS,MATCH($BC$12&amp;"_"&amp;BO$20,データシート1!$A$1:$BS$1,0),0)</f>
        <v>2.0020355099063325</v>
      </c>
      <c r="BP47" s="40">
        <f>VLOOKUP($AX47&amp;"_"&amp;$BC$14,データシート1!$A:$BS,MATCH($BC$12&amp;"_"&amp;BP$20,データシート1!$A$1:$BS$1,0),0)</f>
        <v>0</v>
      </c>
      <c r="BQ47" s="40">
        <f>VLOOKUP($AX47&amp;"_"&amp;$BC$14,データシート1!$A:$BS,MATCH($BC$12&amp;"_"&amp;BQ$20,データシート1!$A$1:$BS$1,0),0)</f>
        <v>0</v>
      </c>
      <c r="BR47" s="41">
        <f t="shared" si="3"/>
        <v>285.38950499718999</v>
      </c>
      <c r="BT47" s="134" t="str">
        <f t="shared" si="4"/>
        <v>由布市</v>
      </c>
      <c r="BU47" s="38">
        <f t="shared" si="25"/>
        <v>285.38950499718999</v>
      </c>
      <c r="BV47" s="69">
        <f t="shared" si="16"/>
        <v>0.48560243346833193</v>
      </c>
      <c r="BW47" s="69">
        <f t="shared" si="16"/>
        <v>0.43852083253521057</v>
      </c>
      <c r="BX47" s="69">
        <f t="shared" si="16"/>
        <v>8.7427650369461488E-3</v>
      </c>
      <c r="BY47" s="69">
        <f t="shared" si="16"/>
        <v>3.8338835896175205E-2</v>
      </c>
      <c r="BZ47" s="69">
        <f t="shared" si="16"/>
        <v>0.17434863954346497</v>
      </c>
      <c r="CA47" s="69">
        <f t="shared" si="32"/>
        <v>0.1271743136598025</v>
      </c>
      <c r="CB47" s="69">
        <f t="shared" si="32"/>
        <v>0.21287461332840066</v>
      </c>
      <c r="CC47" s="69">
        <f t="shared" si="32"/>
        <v>0.20585951475311828</v>
      </c>
      <c r="CD47" s="69">
        <f t="shared" si="32"/>
        <v>0.1047015103765636</v>
      </c>
      <c r="CE47" s="69">
        <f t="shared" si="32"/>
        <v>0.10115800437655467</v>
      </c>
      <c r="CF47" s="69">
        <f t="shared" si="32"/>
        <v>7.0150985752823851E-3</v>
      </c>
      <c r="CG47" s="69">
        <f t="shared" si="32"/>
        <v>0</v>
      </c>
      <c r="CH47" s="69">
        <f t="shared" si="32"/>
        <v>0</v>
      </c>
      <c r="CI47" s="135">
        <f t="shared" si="6"/>
        <v>1</v>
      </c>
      <c r="CK47" s="136" t="str">
        <f t="shared" si="7"/>
        <v>由布市</v>
      </c>
      <c r="CL47" s="137">
        <f t="shared" si="17"/>
        <v>138.58583811295813</v>
      </c>
      <c r="CM47" s="75">
        <f t="shared" si="18"/>
        <v>1.9078428474379443E-2</v>
      </c>
      <c r="CN47" s="76">
        <f t="shared" si="19"/>
        <v>125.1492433281794</v>
      </c>
      <c r="CO47" s="75">
        <f t="shared" si="20"/>
        <v>2.1126775757378154E-2</v>
      </c>
      <c r="CP47" s="76">
        <f t="shared" si="8"/>
        <v>2.4950933862008009</v>
      </c>
      <c r="CQ47" s="75">
        <f t="shared" si="21"/>
        <v>0</v>
      </c>
      <c r="CR47" s="76">
        <f t="shared" si="9"/>
        <v>10.941501398577941</v>
      </c>
      <c r="CS47" s="75">
        <f t="shared" si="22"/>
        <v>0</v>
      </c>
      <c r="CT47" s="76">
        <f t="shared" si="10"/>
        <v>49.757271936242972</v>
      </c>
      <c r="CU47" s="77">
        <f t="shared" si="23"/>
        <v>0.3135019142526132</v>
      </c>
      <c r="CV47" s="18"/>
      <c r="CW47" s="1078">
        <f t="shared" si="24"/>
        <v>2.6440000000000001</v>
      </c>
      <c r="CX47" s="1081">
        <f>VLOOKUP($AX47&amp;"_"&amp;$CW$14,データシート1!$A:$BS,MATCH($CW$12&amp;"_"&amp;CX$20,データシート1!$A$1:$BS$1,0),0)</f>
        <v>2.6440000000000001</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15.599</v>
      </c>
      <c r="DB47" s="1081">
        <f>VLOOKUP($AX47&amp;"_"&amp;$CW$14,データシート1!$A:$BS,MATCH($CW$12&amp;"_"&amp;DB$20,データシート1!$A$1:$BS$1,0),0)</f>
        <v>0</v>
      </c>
      <c r="DC47" s="1081">
        <f>VLOOKUP($AX47&amp;"_"&amp;$CW$14,データシート1!$A:$BS,MATCH($CW$12&amp;"_"&amp;DC$20,データシート1!$A$1:$BS$1,0),0)</f>
        <v>0</v>
      </c>
      <c r="DD47" s="1080">
        <f t="shared" si="11"/>
        <v>18.243000000000002</v>
      </c>
      <c r="DE47" s="18"/>
      <c r="DF47" s="138">
        <f>VLOOKUP($AX47&amp;"_"&amp;$DF$14,データシート1!$A:$BS,MATCH($DF$12&amp;"_"&amp;DF$20,データシート1!$A$1:$BS$1,0),0)</f>
        <v>1</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2</v>
      </c>
      <c r="DJ47" s="74">
        <f>VLOOKUP($AX47&amp;"_"&amp;$DF$14,データシート1!$A:$BS,MATCH($DF$12&amp;"_"&amp;DJ$20,データシート1!$A$1:$BS$1,0),0)</f>
        <v>0</v>
      </c>
      <c r="DK47" s="74">
        <f>VLOOKUP($AX47&amp;"_"&amp;$DF$14,データシート1!$A:$BS,MATCH($DF$12&amp;"_"&amp;DK$20,データシート1!$A$1:$BS$1,0),0)</f>
        <v>0</v>
      </c>
      <c r="DL47" s="78">
        <f t="shared" si="12"/>
        <v>3</v>
      </c>
      <c r="DM47" s="18"/>
      <c r="DN47" s="139">
        <f t="shared" si="26"/>
        <v>0.14000000000000001</v>
      </c>
      <c r="DO47" s="140">
        <f t="shared" si="27"/>
        <v>0</v>
      </c>
      <c r="DP47" s="140">
        <f t="shared" si="29"/>
        <v>0</v>
      </c>
      <c r="DQ47" s="140">
        <f t="shared" si="30"/>
        <v>0.86</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11442</v>
      </c>
      <c r="AY48" s="20" t="str">
        <f>IF(IFERROR(比較地域マスタ!$Z33,"")=0,"",IFERROR(比較地域マスタ!$Z33,""))</f>
        <v>宮代町</v>
      </c>
      <c r="BB48" s="122" t="str">
        <f t="shared" si="0"/>
        <v>11442</v>
      </c>
      <c r="BC48" s="123" t="str">
        <f t="shared" si="0"/>
        <v>宮代町</v>
      </c>
      <c r="BD48" s="40">
        <f t="shared" si="14"/>
        <v>105.744882692557</v>
      </c>
      <c r="BE48" s="40">
        <f t="shared" si="15"/>
        <v>6.7505615941827202</v>
      </c>
      <c r="BF48" s="40">
        <f>VLOOKUP($AX48&amp;"_"&amp;$BC$14,データシート1!$A:$BS,MATCH($BC$12&amp;"_"&amp;BF$20,データシート1!$A$1:$BS$1,0),0)</f>
        <v>3.6256376277028068</v>
      </c>
      <c r="BG48" s="40">
        <f>VLOOKUP($AX48&amp;"_"&amp;$BC$14,データシート1!$A:$BS,MATCH($BC$12&amp;"_"&amp;BG$20,データシート1!$A$1:$BS$1,0),0)</f>
        <v>1.4786697871076659</v>
      </c>
      <c r="BH48" s="40">
        <f>VLOOKUP($AX48&amp;"_"&amp;$BC$14,データシート1!$A:$BS,MATCH($BC$12&amp;"_"&amp;BH$20,データシート1!$A$1:$BS$1,0),0)</f>
        <v>1.6462541793722478</v>
      </c>
      <c r="BI48" s="40">
        <f>VLOOKUP($AX48&amp;"_"&amp;$BC$14,データシート1!$A:$BS,MATCH($BC$12&amp;"_"&amp;BI$20,データシート1!$A$1:$BS$1,0),0)</f>
        <v>21.776076243228768</v>
      </c>
      <c r="BJ48" s="40">
        <f>VLOOKUP($AX48&amp;"_"&amp;$BC$14,データシート1!$A:$BS,MATCH($BC$12&amp;"_"&amp;BJ$20,データシート1!$A$1:$BS$1,0),0)</f>
        <v>38.406241161009277</v>
      </c>
      <c r="BK48" s="40">
        <f t="shared" si="1"/>
        <v>36.615490932064915</v>
      </c>
      <c r="BL48" s="40">
        <f t="shared" si="2"/>
        <v>34.621120634395368</v>
      </c>
      <c r="BM48" s="40">
        <f>VLOOKUP($AX48&amp;"_"&amp;$BC$14,データシート1!$A:$BS,MATCH($BC$12&amp;"_"&amp;BM$20,データシート1!$A$1:$BS$1,0),0)</f>
        <v>23.490897119951626</v>
      </c>
      <c r="BN48" s="40">
        <f>VLOOKUP($AX48&amp;"_"&amp;$BC$14,データシート1!$A:$BS,MATCH($BC$12&amp;"_"&amp;BN$20,データシート1!$A$1:$BS$1,0),0)</f>
        <v>11.130223514443744</v>
      </c>
      <c r="BO48" s="40">
        <f>VLOOKUP($AX48&amp;"_"&amp;$BC$14,データシート1!$A:$BS,MATCH($BC$12&amp;"_"&amp;BO$20,データシート1!$A$1:$BS$1,0),0)</f>
        <v>1.9943702976695468</v>
      </c>
      <c r="BP48" s="40">
        <f>VLOOKUP($AX48&amp;"_"&amp;$BC$14,データシート1!$A:$BS,MATCH($BC$12&amp;"_"&amp;BP$20,データシート1!$A$1:$BS$1,0),0)</f>
        <v>0</v>
      </c>
      <c r="BQ48" s="40">
        <f>VLOOKUP($AX48&amp;"_"&amp;$BC$14,データシート1!$A:$BS,MATCH($BC$12&amp;"_"&amp;BQ$20,データシート1!$A$1:$BS$1,0),0)</f>
        <v>2.1965127620713152</v>
      </c>
      <c r="BR48" s="41">
        <f t="shared" si="3"/>
        <v>105.744882692557</v>
      </c>
      <c r="BT48" s="134" t="str">
        <f t="shared" si="4"/>
        <v>宮代町</v>
      </c>
      <c r="BU48" s="38">
        <f t="shared" si="25"/>
        <v>105.744882692557</v>
      </c>
      <c r="BV48" s="69">
        <f t="shared" si="16"/>
        <v>6.3838186986403159E-2</v>
      </c>
      <c r="BW48" s="69">
        <f t="shared" si="16"/>
        <v>3.4286648539239455E-2</v>
      </c>
      <c r="BX48" s="69">
        <f t="shared" si="16"/>
        <v>1.3983369686141268E-2</v>
      </c>
      <c r="BY48" s="69">
        <f t="shared" si="16"/>
        <v>1.5568168761022435E-2</v>
      </c>
      <c r="BZ48" s="69">
        <f t="shared" si="16"/>
        <v>0.20593030781962848</v>
      </c>
      <c r="CA48" s="69">
        <f t="shared" si="32"/>
        <v>0.36319716078055242</v>
      </c>
      <c r="CB48" s="69">
        <f t="shared" si="32"/>
        <v>0.34626253299198323</v>
      </c>
      <c r="CC48" s="69">
        <f t="shared" si="32"/>
        <v>0.32740232674003639</v>
      </c>
      <c r="CD48" s="69">
        <f t="shared" si="32"/>
        <v>0.22214689280283315</v>
      </c>
      <c r="CE48" s="69">
        <f t="shared" si="32"/>
        <v>0.10525543393720328</v>
      </c>
      <c r="CF48" s="69">
        <f t="shared" si="32"/>
        <v>1.8860206251946822E-2</v>
      </c>
      <c r="CG48" s="69">
        <f t="shared" si="32"/>
        <v>0</v>
      </c>
      <c r="CH48" s="69">
        <f t="shared" si="32"/>
        <v>2.0771811421432688E-2</v>
      </c>
      <c r="CI48" s="135">
        <f t="shared" si="6"/>
        <v>1</v>
      </c>
      <c r="CK48" s="136" t="str">
        <f t="shared" si="7"/>
        <v>宮代町</v>
      </c>
      <c r="CL48" s="137">
        <f t="shared" si="17"/>
        <v>6.7505615941827202</v>
      </c>
      <c r="CM48" s="75">
        <f t="shared" si="18"/>
        <v>0</v>
      </c>
      <c r="CN48" s="76">
        <f t="shared" si="19"/>
        <v>3.6256376277028068</v>
      </c>
      <c r="CO48" s="75">
        <f t="shared" si="20"/>
        <v>0</v>
      </c>
      <c r="CP48" s="76">
        <f t="shared" si="8"/>
        <v>1.4786697871076659</v>
      </c>
      <c r="CQ48" s="75">
        <f t="shared" si="21"/>
        <v>0</v>
      </c>
      <c r="CR48" s="76">
        <f t="shared" si="9"/>
        <v>1.6462541793722478</v>
      </c>
      <c r="CS48" s="75">
        <f t="shared" si="22"/>
        <v>0</v>
      </c>
      <c r="CT48" s="76">
        <f t="shared" si="10"/>
        <v>21.776076243228768</v>
      </c>
      <c r="CU48" s="77">
        <f t="shared" si="23"/>
        <v>0.15342525268016904</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3.3410000000000002</v>
      </c>
      <c r="DB48" s="1081">
        <f>VLOOKUP($AX48&amp;"_"&amp;$CW$14,データシート1!$A:$BS,MATCH($CW$12&amp;"_"&amp;DB$20,データシート1!$A$1:$BS$1,0),0)</f>
        <v>0</v>
      </c>
      <c r="DC48" s="1081">
        <f>VLOOKUP($AX48&amp;"_"&amp;$CW$14,データシート1!$A:$BS,MATCH($CW$12&amp;"_"&amp;DC$20,データシート1!$A$1:$BS$1,0),0)</f>
        <v>0</v>
      </c>
      <c r="DD48" s="1080">
        <f t="shared" si="11"/>
        <v>3.3410000000000002</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1</v>
      </c>
      <c r="DJ48" s="74">
        <f>VLOOKUP($AX48&amp;"_"&amp;$DF$14,データシート1!$A:$BS,MATCH($DF$12&amp;"_"&amp;DJ$20,データシート1!$A$1:$BS$1,0),0)</f>
        <v>0</v>
      </c>
      <c r="DK48" s="74">
        <f>VLOOKUP($AX48&amp;"_"&amp;$DF$14,データシート1!$A:$BS,MATCH($DF$12&amp;"_"&amp;DK$20,データシート1!$A$1:$BS$1,0),0)</f>
        <v>0</v>
      </c>
      <c r="DL48" s="78">
        <f t="shared" si="12"/>
        <v>1</v>
      </c>
      <c r="DM48" s="18"/>
      <c r="DN48" s="139">
        <f t="shared" si="26"/>
        <v>0</v>
      </c>
      <c r="DO48" s="140">
        <f t="shared" si="27"/>
        <v>0</v>
      </c>
      <c r="DP48" s="140">
        <f t="shared" si="29"/>
        <v>0</v>
      </c>
      <c r="DQ48" s="140">
        <f t="shared" si="30"/>
        <v>1</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19205</v>
      </c>
      <c r="AY49" s="20" t="str">
        <f>IF(IFERROR(比較地域マスタ!$Z34,"")=0,"",IFERROR(比較地域マスタ!$Z34,""))</f>
        <v>山梨市</v>
      </c>
      <c r="BB49" s="122" t="str">
        <f t="shared" si="0"/>
        <v>19205</v>
      </c>
      <c r="BC49" s="123" t="str">
        <f t="shared" si="0"/>
        <v>山梨市</v>
      </c>
      <c r="BD49" s="40">
        <f t="shared" si="14"/>
        <v>182.13806238037765</v>
      </c>
      <c r="BE49" s="40">
        <f t="shared" si="15"/>
        <v>26.0147753280181</v>
      </c>
      <c r="BF49" s="40">
        <f>VLOOKUP($AX49&amp;"_"&amp;$BC$14,データシート1!$A:$BS,MATCH($BC$12&amp;"_"&amp;BF$20,データシート1!$A$1:$BS$1,0),0)</f>
        <v>18.1453127993937</v>
      </c>
      <c r="BG49" s="40">
        <f>VLOOKUP($AX49&amp;"_"&amp;$BC$14,データシート1!$A:$BS,MATCH($BC$12&amp;"_"&amp;BG$20,データシート1!$A$1:$BS$1,0),0)</f>
        <v>2.1791244234733487</v>
      </c>
      <c r="BH49" s="40">
        <f>VLOOKUP($AX49&amp;"_"&amp;$BC$14,データシート1!$A:$BS,MATCH($BC$12&amp;"_"&amp;BH$20,データシート1!$A$1:$BS$1,0),0)</f>
        <v>5.6903381051510529</v>
      </c>
      <c r="BI49" s="40">
        <f>VLOOKUP($AX49&amp;"_"&amp;$BC$14,データシート1!$A:$BS,MATCH($BC$12&amp;"_"&amp;BI$20,データシート1!$A$1:$BS$1,0),0)</f>
        <v>35.997378480270136</v>
      </c>
      <c r="BJ49" s="40">
        <f>VLOOKUP($AX49&amp;"_"&amp;$BC$14,データシート1!$A:$BS,MATCH($BC$12&amp;"_"&amp;BJ$20,データシート1!$A$1:$BS$1,0),0)</f>
        <v>41.69821740802039</v>
      </c>
      <c r="BK49" s="40">
        <f t="shared" si="1"/>
        <v>74.229232398663996</v>
      </c>
      <c r="BL49" s="40">
        <f t="shared" si="2"/>
        <v>72.210097569152524</v>
      </c>
      <c r="BM49" s="40">
        <f>VLOOKUP($AX49&amp;"_"&amp;$BC$14,データシート1!$A:$BS,MATCH($BC$12&amp;"_"&amp;BM$20,データシート1!$A$1:$BS$1,0),0)</f>
        <v>32.613806587660704</v>
      </c>
      <c r="BN49" s="40">
        <f>VLOOKUP($AX49&amp;"_"&amp;$BC$14,データシート1!$A:$BS,MATCH($BC$12&amp;"_"&amp;BN$20,データシート1!$A$1:$BS$1,0),0)</f>
        <v>39.596290981491819</v>
      </c>
      <c r="BO49" s="40">
        <f>VLOOKUP($AX49&amp;"_"&amp;$BC$14,データシート1!$A:$BS,MATCH($BC$12&amp;"_"&amp;BO$20,データシート1!$A$1:$BS$1,0),0)</f>
        <v>2.0191348295114699</v>
      </c>
      <c r="BP49" s="40">
        <f>VLOOKUP($AX49&amp;"_"&amp;$BC$14,データシート1!$A:$BS,MATCH($BC$12&amp;"_"&amp;BP$20,データシート1!$A$1:$BS$1,0),0)</f>
        <v>0</v>
      </c>
      <c r="BQ49" s="40">
        <f>VLOOKUP($AX49&amp;"_"&amp;$BC$14,データシート1!$A:$BS,MATCH($BC$12&amp;"_"&amp;BQ$20,データシート1!$A$1:$BS$1,0),0)</f>
        <v>4.1984587654050323</v>
      </c>
      <c r="BR49" s="41">
        <f t="shared" si="3"/>
        <v>182.13806238037765</v>
      </c>
      <c r="BT49" s="134" t="str">
        <f t="shared" si="4"/>
        <v>山梨市</v>
      </c>
      <c r="BU49" s="38">
        <f t="shared" si="25"/>
        <v>182.13806238037765</v>
      </c>
      <c r="BV49" s="69">
        <f t="shared" si="16"/>
        <v>0.142829977370072</v>
      </c>
      <c r="BW49" s="69">
        <f t="shared" si="16"/>
        <v>9.9623947692487128E-2</v>
      </c>
      <c r="BX49" s="69">
        <f t="shared" si="16"/>
        <v>1.1964135310292579E-2</v>
      </c>
      <c r="BY49" s="69">
        <f t="shared" si="16"/>
        <v>3.1241894367292293E-2</v>
      </c>
      <c r="BZ49" s="69">
        <f t="shared" si="16"/>
        <v>0.19763786882224052</v>
      </c>
      <c r="CA49" s="69">
        <f t="shared" si="32"/>
        <v>0.228937416282258</v>
      </c>
      <c r="CB49" s="69">
        <f t="shared" si="32"/>
        <v>0.40754376887815713</v>
      </c>
      <c r="CC49" s="69">
        <f t="shared" si="32"/>
        <v>0.39645803093231963</v>
      </c>
      <c r="CD49" s="69">
        <f t="shared" si="32"/>
        <v>0.17906090666293539</v>
      </c>
      <c r="CE49" s="69">
        <f t="shared" si="32"/>
        <v>0.21739712426938423</v>
      </c>
      <c r="CF49" s="69">
        <f t="shared" si="32"/>
        <v>1.1085737945837499E-2</v>
      </c>
      <c r="CG49" s="69">
        <f t="shared" si="32"/>
        <v>0</v>
      </c>
      <c r="CH49" s="69">
        <f t="shared" si="32"/>
        <v>2.3050968647272414E-2</v>
      </c>
      <c r="CI49" s="135">
        <f t="shared" si="6"/>
        <v>1</v>
      </c>
      <c r="CK49" s="136" t="str">
        <f t="shared" si="7"/>
        <v>山梨市</v>
      </c>
      <c r="CL49" s="137">
        <f t="shared" si="17"/>
        <v>26.0147753280181</v>
      </c>
      <c r="CM49" s="75">
        <f t="shared" si="18"/>
        <v>0.64924642965527934</v>
      </c>
      <c r="CN49" s="76">
        <f t="shared" si="19"/>
        <v>18.1453127993937</v>
      </c>
      <c r="CO49" s="75">
        <f t="shared" si="20"/>
        <v>0.93081889448410915</v>
      </c>
      <c r="CP49" s="76">
        <f t="shared" si="8"/>
        <v>2.1791244234733487</v>
      </c>
      <c r="CQ49" s="75">
        <f t="shared" si="21"/>
        <v>0</v>
      </c>
      <c r="CR49" s="76">
        <f t="shared" si="9"/>
        <v>5.6903381051510529</v>
      </c>
      <c r="CS49" s="75">
        <f t="shared" si="22"/>
        <v>0</v>
      </c>
      <c r="CT49" s="76">
        <f t="shared" si="10"/>
        <v>35.997378480270136</v>
      </c>
      <c r="CU49" s="77">
        <f t="shared" si="23"/>
        <v>0.10147961196680416</v>
      </c>
      <c r="CV49" s="18"/>
      <c r="CW49" s="1078">
        <f t="shared" si="24"/>
        <v>16.89</v>
      </c>
      <c r="CX49" s="1081">
        <f>VLOOKUP($AX49&amp;"_"&amp;$CW$14,データシート1!$A:$BS,MATCH($CW$12&amp;"_"&amp;CX$20,データシート1!$A$1:$BS$1,0),0)</f>
        <v>16.89</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3.653</v>
      </c>
      <c r="DB49" s="1081">
        <f>VLOOKUP($AX49&amp;"_"&amp;$CW$14,データシート1!$A:$BS,MATCH($CW$12&amp;"_"&amp;DB$20,データシート1!$A$1:$BS$1,0),0)</f>
        <v>0</v>
      </c>
      <c r="DC49" s="1081">
        <f>VLOOKUP($AX49&amp;"_"&amp;$CW$14,データシート1!$A:$BS,MATCH($CW$12&amp;"_"&amp;DC$20,データシート1!$A$1:$BS$1,0),0)</f>
        <v>0</v>
      </c>
      <c r="DD49" s="1080">
        <f t="shared" si="11"/>
        <v>20.542999999999999</v>
      </c>
      <c r="DE49" s="18"/>
      <c r="DF49" s="138">
        <f>VLOOKUP($AX49&amp;"_"&amp;$DF$14,データシート1!$A:$BS,MATCH($DF$12&amp;"_"&amp;DF$20,データシート1!$A$1:$BS$1,0),0)</f>
        <v>4</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1</v>
      </c>
      <c r="DJ49" s="74">
        <f>VLOOKUP($AX49&amp;"_"&amp;$DF$14,データシート1!$A:$BS,MATCH($DF$12&amp;"_"&amp;DJ$20,データシート1!$A$1:$BS$1,0),0)</f>
        <v>0</v>
      </c>
      <c r="DK49" s="74">
        <f>VLOOKUP($AX49&amp;"_"&amp;$DF$14,データシート1!$A:$BS,MATCH($DF$12&amp;"_"&amp;DK$20,データシート1!$A$1:$BS$1,0),0)</f>
        <v>0</v>
      </c>
      <c r="DL49" s="78">
        <f t="shared" si="12"/>
        <v>5</v>
      </c>
      <c r="DM49" s="18"/>
      <c r="DN49" s="139">
        <f t="shared" si="26"/>
        <v>0.82</v>
      </c>
      <c r="DO49" s="140">
        <f t="shared" si="27"/>
        <v>0</v>
      </c>
      <c r="DP49" s="140">
        <f t="shared" si="29"/>
        <v>0</v>
      </c>
      <c r="DQ49" s="140">
        <f t="shared" si="30"/>
        <v>0.18</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宮代町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埼玉県</v>
      </c>
      <c r="AY4" s="261" t="str">
        <f>年度マスタ!$J4</f>
        <v>宮代町</v>
      </c>
      <c r="AZ4" s="261" t="str">
        <f>年度マスタ!$K4</f>
        <v>11442</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17209</v>
      </c>
      <c r="AY13" s="20" t="str">
        <f>IF(IFERROR(比較地域マスタ!$Z6,"")=0,"",IFERROR(比較地域マスタ!$Z6,""))</f>
        <v>かほく市</v>
      </c>
      <c r="BC13" s="960" t="str">
        <f t="shared" ref="BC13:BC59" si="0">AX13</f>
        <v>17209</v>
      </c>
      <c r="BD13" s="123" t="str">
        <f>AY13</f>
        <v>かほく市</v>
      </c>
      <c r="BE13" s="40">
        <f>VLOOKUP($BC13&amp;"_"&amp;$AZ$7,データシート1!$A:$BS,MATCH("cb_"&amp;BE$12,データシート1!$A$1:$BS$1,0),0)</f>
        <v>3426.6000000000035</v>
      </c>
      <c r="BF13" s="40">
        <f>VLOOKUP($BC13&amp;"_"&amp;$AZ$7,データシート1!$A:$BS,MATCH("cb_"&amp;BF$12,データシート1!$A$1:$BS$1,0),0)</f>
        <v>27661.200000000008</v>
      </c>
      <c r="BG13" s="40">
        <f>VLOOKUP($BC13&amp;"_"&amp;$AZ$7,データシート1!$A:$BS,MATCH("cb_"&amp;BG$12,データシート1!$A$1:$BS$1,0),0)</f>
        <v>19.8</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31107.600000000009</v>
      </c>
      <c r="BL13" s="42"/>
      <c r="BM13" s="960" t="str">
        <f>AX13</f>
        <v>17209</v>
      </c>
      <c r="BN13" s="123" t="str">
        <f>AY13</f>
        <v>かほく市</v>
      </c>
      <c r="BO13" s="40">
        <f>BE13*VLOOKUP(BO$12,別紙!$B$4:$E$10,MATCH("設備利用率",別紙!$B$4:$E$4,0),0)/100*8760/10^3</f>
        <v>4112.3311920000042</v>
      </c>
      <c r="BP13" s="40">
        <f>BF13*VLOOKUP(BP$12,別紙!$B$4:$E$10,MATCH("設備利用率",別紙!$B$4:$E$4,0),0)/100*8760/10^3</f>
        <v>36589.128912000007</v>
      </c>
      <c r="BQ13" s="40">
        <f>BG13*VLOOKUP(BQ$12,別紙!$B$4:$E$10,MATCH("設備利用率",別紙!$B$4:$E$4,0),0)/100*8760/10^3</f>
        <v>43.015104000000001</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40744.475208000011</v>
      </c>
      <c r="BV13" s="42"/>
      <c r="BW13" s="38" t="str">
        <f>AX13</f>
        <v>17209</v>
      </c>
      <c r="BX13" s="38" t="str">
        <f>AY13</f>
        <v>かほく市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252162.61740755517</v>
      </c>
      <c r="BZ13" s="42"/>
      <c r="CA13" s="38" t="str">
        <f>AX13</f>
        <v>17209</v>
      </c>
      <c r="CB13" s="38" t="str">
        <f>AY13</f>
        <v>かほく市</v>
      </c>
      <c r="CC13" s="260">
        <f>BO13/$BY13</f>
        <v>1.6308250740249466E-2</v>
      </c>
      <c r="CD13" s="260">
        <f t="shared" ref="CD13:CH28" si="1">BP13/$BY13</f>
        <v>0.14510132107672097</v>
      </c>
      <c r="CE13" s="260">
        <f t="shared" si="1"/>
        <v>1.7058477756231921E-4</v>
      </c>
      <c r="CF13" s="260">
        <f t="shared" si="1"/>
        <v>0</v>
      </c>
      <c r="CG13" s="260">
        <f t="shared" si="1"/>
        <v>0</v>
      </c>
      <c r="CH13" s="260">
        <f t="shared" si="1"/>
        <v>0</v>
      </c>
      <c r="CI13" s="260">
        <f>BU13/BY13</f>
        <v>0.16158015659453273</v>
      </c>
      <c r="CK13" s="20" t="str">
        <f>AX13</f>
        <v>17209</v>
      </c>
      <c r="CL13" s="20" t="str">
        <f>AY13</f>
        <v>かほく市</v>
      </c>
      <c r="CM13" s="20">
        <f>VLOOKUP($CK13&amp;"_"&amp;$AZ$7,データシート1!$A:$BS,MATCH("ca_太陽光発電（10kW未満）",データシート1!$A$1:$BS$1,0),0)</f>
        <v>728</v>
      </c>
      <c r="CN13" s="20">
        <f>VLOOKUP($CK13&amp;"_"&amp;$AZ$5,データシート1!$A:$BS,MATCH("ab_家庭",データシート1!$A$1:$BS$1,0),0)</f>
        <v>13808</v>
      </c>
      <c r="CO13" s="260">
        <f>CM13/CN13</f>
        <v>5.2723059096176132E-2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12238</v>
      </c>
      <c r="AY14" s="20" t="str">
        <f>IF(IFERROR(比較地域マスタ!$Z7,"")=0,"",IFERROR(比較地域マスタ!$Z7,""))</f>
        <v>いすみ市</v>
      </c>
      <c r="BC14" s="960" t="str">
        <f t="shared" si="0"/>
        <v>12238</v>
      </c>
      <c r="BD14" s="123" t="str">
        <f t="shared" ref="BD14:BD60" si="2">AY14</f>
        <v>いすみ市</v>
      </c>
      <c r="BE14" s="40">
        <f>VLOOKUP($BC14&amp;"_"&amp;$AZ$7,データシート1!$A:$BS,MATCH("cb_"&amp;BE$12,データシート1!$A$1:$BS$1,0),0)</f>
        <v>4785.400000000006</v>
      </c>
      <c r="BF14" s="40">
        <f>VLOOKUP($BC14&amp;"_"&amp;$AZ$7,データシート1!$A:$BS,MATCH("cb_"&amp;BF$12,データシート1!$A$1:$BS$1,0),0)</f>
        <v>70163.399999999849</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74948.799999999857</v>
      </c>
      <c r="BL14" s="42"/>
      <c r="BM14" s="960" t="str">
        <f t="shared" ref="BM14:BM60" si="4">AX14</f>
        <v>12238</v>
      </c>
      <c r="BN14" s="123" t="str">
        <f t="shared" ref="BN14:BN60" si="5">AY14</f>
        <v>いすみ市</v>
      </c>
      <c r="BO14" s="40">
        <f>BE14*VLOOKUP(BO$12,別紙!$B$4:$E$10,MATCH("設備利用率",別紙!$B$4:$E$4,0),0)/100*8760/10^3</f>
        <v>5743.0542480000076</v>
      </c>
      <c r="BP14" s="40">
        <f>BF14*VLOOKUP(BP$12,別紙!$B$4:$E$10,MATCH("設備利用率",別紙!$B$4:$E$4,0),0)/100*8760/10^3</f>
        <v>92809.338983999798</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98552.393231999798</v>
      </c>
      <c r="BV14" s="42"/>
      <c r="BW14" s="38" t="str">
        <f t="shared" ref="BW14:BW60" si="7">AX14</f>
        <v>12238</v>
      </c>
      <c r="BX14" s="38" t="str">
        <f t="shared" ref="BX14:BX60" si="8">AY14</f>
        <v>いすみ市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164298.80157523704</v>
      </c>
      <c r="BZ14" s="42"/>
      <c r="CA14" s="38" t="str">
        <f t="shared" ref="CA14:CA60" si="9">AX14</f>
        <v>12238</v>
      </c>
      <c r="CB14" s="38" t="str">
        <f t="shared" ref="CB14:CB60" si="10">AY14</f>
        <v>いすみ市</v>
      </c>
      <c r="CC14" s="260">
        <f t="shared" ref="CC14:CC60" si="11">BO14/$BY14</f>
        <v>3.4954936937687288E-2</v>
      </c>
      <c r="CD14" s="260">
        <f t="shared" si="1"/>
        <v>0.56488141175819706</v>
      </c>
      <c r="CE14" s="260">
        <f t="shared" si="1"/>
        <v>0</v>
      </c>
      <c r="CF14" s="260">
        <f t="shared" si="1"/>
        <v>0</v>
      </c>
      <c r="CG14" s="260">
        <f t="shared" si="1"/>
        <v>0</v>
      </c>
      <c r="CH14" s="260">
        <f t="shared" si="1"/>
        <v>0</v>
      </c>
      <c r="CI14" s="260">
        <f t="shared" ref="CI14:CI60" si="12">BU14/BY14</f>
        <v>0.59983634869588431</v>
      </c>
      <c r="CK14" s="20" t="str">
        <f t="shared" ref="CK14:CK60" si="13">AX14</f>
        <v>12238</v>
      </c>
      <c r="CL14" s="20" t="str">
        <f t="shared" ref="CL14:CL60" si="14">AY14</f>
        <v>いすみ市</v>
      </c>
      <c r="CM14" s="20">
        <f>VLOOKUP($CK14&amp;"_"&amp;$AZ$7,データシート1!$A:$BS,MATCH("ca_太陽光発電（10kW未満）",データシート1!$A$1:$BS$1,0),0)</f>
        <v>1029</v>
      </c>
      <c r="CN14" s="20">
        <f>VLOOKUP($CK14&amp;"_"&amp;$AZ$5,データシート1!$A:$BS,MATCH("ab_家庭",データシート1!$A$1:$BS$1,0),0)</f>
        <v>17037</v>
      </c>
      <c r="CO14" s="260">
        <f t="shared" ref="CO14:CO60" si="15">CM14/CN14</f>
        <v>6.0397957386863883E-2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36203</v>
      </c>
      <c r="AY15" s="20" t="str">
        <f>IF(IFERROR(比較地域マスタ!$Z8,"")=0,"",IFERROR(比較地域マスタ!$Z8,""))</f>
        <v>小松島市</v>
      </c>
      <c r="BC15" s="960" t="str">
        <f t="shared" si="0"/>
        <v>36203</v>
      </c>
      <c r="BD15" s="123" t="str">
        <f t="shared" si="2"/>
        <v>小松島市</v>
      </c>
      <c r="BE15" s="40">
        <f>VLOOKUP($BC15&amp;"_"&amp;$AZ$7,データシート1!$A:$BS,MATCH("cb_"&amp;BE$12,データシート1!$A$1:$BS$1,0),0)</f>
        <v>5004.6940000000041</v>
      </c>
      <c r="BF15" s="40">
        <f>VLOOKUP($BC15&amp;"_"&amp;$AZ$7,データシート1!$A:$BS,MATCH("cb_"&amp;BF$12,データシート1!$A$1:$BS$1,0),0)</f>
        <v>48779.39999999998</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480</v>
      </c>
      <c r="BK15" s="40">
        <f t="shared" si="3"/>
        <v>54264.093999999983</v>
      </c>
      <c r="BL15" s="42"/>
      <c r="BM15" s="960" t="str">
        <f t="shared" si="4"/>
        <v>36203</v>
      </c>
      <c r="BN15" s="123" t="str">
        <f t="shared" si="5"/>
        <v>小松島市</v>
      </c>
      <c r="BO15" s="40">
        <f>BE15*VLOOKUP(BO$12,別紙!$B$4:$E$10,MATCH("設備利用率",別紙!$B$4:$E$4,0),0)/100*8760/10^3</f>
        <v>6006.2333632800046</v>
      </c>
      <c r="BP15" s="40">
        <f>BF15*VLOOKUP(BP$12,別紙!$B$4:$E$10,MATCH("設備利用率",別紙!$B$4:$E$4,0),0)/100*8760/10^3</f>
        <v>64523.439143999982</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3363.84</v>
      </c>
      <c r="BU15" s="40">
        <f t="shared" si="6"/>
        <v>73893.512507279986</v>
      </c>
      <c r="BV15" s="42"/>
      <c r="BW15" s="38" t="str">
        <f t="shared" si="7"/>
        <v>36203</v>
      </c>
      <c r="BX15" s="38" t="str">
        <f t="shared" si="8"/>
        <v>小松島市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243976.59695766785</v>
      </c>
      <c r="BZ15" s="42"/>
      <c r="CA15" s="38" t="str">
        <f t="shared" si="9"/>
        <v>36203</v>
      </c>
      <c r="CB15" s="38" t="str">
        <f t="shared" si="10"/>
        <v>小松島市</v>
      </c>
      <c r="CC15" s="260">
        <f t="shared" si="11"/>
        <v>2.4618071725634162E-2</v>
      </c>
      <c r="CD15" s="260">
        <f t="shared" si="1"/>
        <v>0.26446569035142081</v>
      </c>
      <c r="CE15" s="260">
        <f t="shared" si="1"/>
        <v>0</v>
      </c>
      <c r="CF15" s="260">
        <f t="shared" si="1"/>
        <v>0</v>
      </c>
      <c r="CG15" s="260">
        <f t="shared" si="1"/>
        <v>0</v>
      </c>
      <c r="CH15" s="260">
        <f t="shared" si="1"/>
        <v>1.3787551928940368E-2</v>
      </c>
      <c r="CI15" s="260">
        <f t="shared" si="12"/>
        <v>0.30287131400599532</v>
      </c>
      <c r="CK15" s="20" t="str">
        <f t="shared" si="13"/>
        <v>36203</v>
      </c>
      <c r="CL15" s="20" t="str">
        <f t="shared" si="14"/>
        <v>小松島市</v>
      </c>
      <c r="CM15" s="20">
        <f>VLOOKUP($CK15&amp;"_"&amp;$AZ$7,データシート1!$A:$BS,MATCH("ca_太陽光発電（10kW未満）",データシート1!$A$1:$BS$1,0),0)</f>
        <v>1006</v>
      </c>
      <c r="CN15" s="20">
        <f>VLOOKUP($CK15&amp;"_"&amp;$AZ$5,データシート1!$A:$BS,MATCH("ab_家庭",データシート1!$A$1:$BS$1,0),0)</f>
        <v>17114</v>
      </c>
      <c r="CO15" s="260">
        <f t="shared" si="15"/>
        <v>5.8782283510576135E-2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38210</v>
      </c>
      <c r="AY16" s="20" t="str">
        <f>IF(IFERROR(比較地域マスタ!$Z9,"")=0,"",IFERROR(比較地域マスタ!$Z9,""))</f>
        <v>伊予市</v>
      </c>
      <c r="BC16" s="960" t="str">
        <f t="shared" si="0"/>
        <v>38210</v>
      </c>
      <c r="BD16" s="123" t="str">
        <f t="shared" si="2"/>
        <v>伊予市</v>
      </c>
      <c r="BE16" s="40">
        <f>VLOOKUP($BC16&amp;"_"&amp;$AZ$7,データシート1!$A:$BS,MATCH("cb_"&amp;BE$12,データシート1!$A$1:$BS$1,0),0)</f>
        <v>7712.1909999999898</v>
      </c>
      <c r="BF16" s="40">
        <f>VLOOKUP($BC16&amp;"_"&amp;$AZ$7,データシート1!$A:$BS,MATCH("cb_"&amp;BF$12,データシート1!$A$1:$BS$1,0),0)</f>
        <v>12156.511999999999</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19868.702999999987</v>
      </c>
      <c r="BL16" s="42"/>
      <c r="BM16" s="960" t="str">
        <f t="shared" si="4"/>
        <v>38210</v>
      </c>
      <c r="BN16" s="123" t="str">
        <f t="shared" si="5"/>
        <v>伊予市</v>
      </c>
      <c r="BO16" s="40">
        <f>BE16*VLOOKUP(BO$12,別紙!$B$4:$E$10,MATCH("設備利用率",別紙!$B$4:$E$4,0),0)/100*8760/10^3</f>
        <v>9255.5546629199889</v>
      </c>
      <c r="BP16" s="40">
        <f>BF16*VLOOKUP(BP$12,別紙!$B$4:$E$10,MATCH("設備利用率",別紙!$B$4:$E$4,0),0)/100*8760/10^3</f>
        <v>16080.14781312</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25335.702476039987</v>
      </c>
      <c r="BV16" s="42"/>
      <c r="BW16" s="38" t="str">
        <f t="shared" si="7"/>
        <v>38210</v>
      </c>
      <c r="BX16" s="38" t="str">
        <f t="shared" si="8"/>
        <v>伊予市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218489.07302780912</v>
      </c>
      <c r="BZ16" s="42"/>
      <c r="CA16" s="38" t="str">
        <f t="shared" si="9"/>
        <v>38210</v>
      </c>
      <c r="CB16" s="38" t="str">
        <f t="shared" si="10"/>
        <v>伊予市</v>
      </c>
      <c r="CC16" s="260">
        <f t="shared" si="11"/>
        <v>4.2361636372277293E-2</v>
      </c>
      <c r="CD16" s="260">
        <f t="shared" si="1"/>
        <v>7.3597034351797222E-2</v>
      </c>
      <c r="CE16" s="260">
        <f t="shared" si="1"/>
        <v>0</v>
      </c>
      <c r="CF16" s="260">
        <f t="shared" si="1"/>
        <v>0</v>
      </c>
      <c r="CG16" s="260">
        <f t="shared" si="1"/>
        <v>0</v>
      </c>
      <c r="CH16" s="260">
        <f t="shared" si="1"/>
        <v>0</v>
      </c>
      <c r="CI16" s="260">
        <f t="shared" si="12"/>
        <v>0.11595867072407451</v>
      </c>
      <c r="CK16" s="20" t="str">
        <f t="shared" si="13"/>
        <v>38210</v>
      </c>
      <c r="CL16" s="20" t="str">
        <f t="shared" si="14"/>
        <v>伊予市</v>
      </c>
      <c r="CM16" s="20">
        <f>VLOOKUP($CK16&amp;"_"&amp;$AZ$7,データシート1!$A:$BS,MATCH("ca_太陽光発電（10kW未満）",データシート1!$A$1:$BS$1,0),0)</f>
        <v>1591</v>
      </c>
      <c r="CN16" s="20">
        <f>VLOOKUP($CK16&amp;"_"&amp;$AZ$5,データシート1!$A:$BS,MATCH("ab_家庭",データシート1!$A$1:$BS$1,0),0)</f>
        <v>16121</v>
      </c>
      <c r="CO16" s="260">
        <f t="shared" si="15"/>
        <v>9.8691148191799513E-2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32209</v>
      </c>
      <c r="AY17" s="20" t="str">
        <f>IF(IFERROR(比較地域マスタ!$Z10,"")=0,"",IFERROR(比較地域マスタ!$Z10,""))</f>
        <v>雲南市</v>
      </c>
      <c r="BC17" s="960" t="str">
        <f t="shared" si="0"/>
        <v>32209</v>
      </c>
      <c r="BD17" s="123" t="str">
        <f t="shared" si="2"/>
        <v>雲南市</v>
      </c>
      <c r="BE17" s="40">
        <f>VLOOKUP($BC17&amp;"_"&amp;$AZ$7,データシート1!$A:$BS,MATCH("cb_"&amp;BE$12,データシート1!$A$1:$BS$1,0),0)</f>
        <v>4801.738000000003</v>
      </c>
      <c r="BF17" s="40">
        <f>VLOOKUP($BC17&amp;"_"&amp;$AZ$7,データシート1!$A:$BS,MATCH("cb_"&amp;BF$12,データシート1!$A$1:$BS$1,0),0)</f>
        <v>11533.000000000002</v>
      </c>
      <c r="BG17" s="40">
        <f>VLOOKUP($BC17&amp;"_"&amp;$AZ$7,データシート1!$A:$BS,MATCH("cb_"&amp;BG$12,データシート1!$A$1:$BS$1,0),0)</f>
        <v>0</v>
      </c>
      <c r="BH17" s="40">
        <f>VLOOKUP($BC17&amp;"_"&amp;$AZ$7,データシート1!$A:$BS,MATCH("cb_"&amp;BH$12,データシート1!$A$1:$BS$1,0),0)</f>
        <v>2010</v>
      </c>
      <c r="BI17" s="40">
        <f>VLOOKUP($BC17&amp;"_"&amp;$AZ$7,データシート1!$A:$BS,MATCH("cb_"&amp;BI$12,データシート1!$A$1:$BS$1,0),0)</f>
        <v>0</v>
      </c>
      <c r="BJ17" s="40">
        <f>VLOOKUP($BC17&amp;"_"&amp;$AZ$7,データシート1!$A:$BS,MATCH("cb_"&amp;BJ$12,データシート1!$A$1:$BS$1,0),0)</f>
        <v>0</v>
      </c>
      <c r="BK17" s="40">
        <f t="shared" si="3"/>
        <v>18344.738000000005</v>
      </c>
      <c r="BL17" s="42"/>
      <c r="BM17" s="960" t="str">
        <f t="shared" si="4"/>
        <v>32209</v>
      </c>
      <c r="BN17" s="123" t="str">
        <f t="shared" si="5"/>
        <v>雲南市</v>
      </c>
      <c r="BO17" s="40">
        <f>BE17*VLOOKUP(BO$12,別紙!$B$4:$E$10,MATCH("設備利用率",別紙!$B$4:$E$4,0),0)/100*8760/10^3</f>
        <v>5762.6618085600039</v>
      </c>
      <c r="BP17" s="40">
        <f>BF17*VLOOKUP(BP$12,別紙!$B$4:$E$10,MATCH("設備利用率",別紙!$B$4:$E$4,0),0)/100*8760/10^3</f>
        <v>15255.391080000001</v>
      </c>
      <c r="BQ17" s="40">
        <f>BG17*VLOOKUP(BQ$12,別紙!$B$4:$E$10,MATCH("設備利用率",別紙!$B$4:$E$4,0),0)/100*8760/10^3</f>
        <v>0</v>
      </c>
      <c r="BR17" s="40">
        <f>BH17*VLOOKUP(BR$12,別紙!$B$4:$E$10,MATCH("設備利用率",別紙!$B$4:$E$4,0),0)/100*8760/10^3</f>
        <v>10564.56</v>
      </c>
      <c r="BS17" s="40">
        <f>BI17*VLOOKUP(BS$12,別紙!$B$4:$E$10,MATCH("設備利用率",別紙!$B$4:$E$4,0),0)/100*8760/10^3</f>
        <v>0</v>
      </c>
      <c r="BT17" s="40">
        <f>BJ17*VLOOKUP(BT$12,別紙!$B$4:$E$10,MATCH("設備利用率",別紙!$B$4:$E$4,0),0)/100*8760/10^3</f>
        <v>0</v>
      </c>
      <c r="BU17" s="40">
        <f t="shared" si="6"/>
        <v>31582.612888560005</v>
      </c>
      <c r="BV17" s="42"/>
      <c r="BW17" s="38" t="str">
        <f t="shared" si="7"/>
        <v>32209</v>
      </c>
      <c r="BX17" s="38" t="str">
        <f t="shared" si="8"/>
        <v>雲南市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279249.53647963458</v>
      </c>
      <c r="BZ17" s="42"/>
      <c r="CA17" s="38" t="str">
        <f t="shared" si="9"/>
        <v>32209</v>
      </c>
      <c r="CB17" s="38" t="str">
        <f t="shared" si="10"/>
        <v>雲南市</v>
      </c>
      <c r="CC17" s="260">
        <f t="shared" si="11"/>
        <v>2.0636244848271288E-2</v>
      </c>
      <c r="CD17" s="260">
        <f t="shared" si="1"/>
        <v>5.4629960258188517E-2</v>
      </c>
      <c r="CE17" s="260">
        <f t="shared" si="1"/>
        <v>0</v>
      </c>
      <c r="CF17" s="260">
        <f t="shared" si="1"/>
        <v>3.7831969689842128E-2</v>
      </c>
      <c r="CG17" s="260">
        <f t="shared" si="1"/>
        <v>0</v>
      </c>
      <c r="CH17" s="260">
        <f t="shared" si="1"/>
        <v>0</v>
      </c>
      <c r="CI17" s="260">
        <f t="shared" si="12"/>
        <v>0.11309817479630194</v>
      </c>
      <c r="CK17" s="20" t="str">
        <f t="shared" si="13"/>
        <v>32209</v>
      </c>
      <c r="CL17" s="20" t="str">
        <f t="shared" si="14"/>
        <v>雲南市</v>
      </c>
      <c r="CM17" s="20">
        <f>VLOOKUP($CK17&amp;"_"&amp;$AZ$7,データシート1!$A:$BS,MATCH("ca_太陽光発電（10kW未満）",データシート1!$A$1:$BS$1,0),0)</f>
        <v>981</v>
      </c>
      <c r="CN17" s="20">
        <f>VLOOKUP($CK17&amp;"_"&amp;$AZ$5,データシート1!$A:$BS,MATCH("ab_家庭",データシート1!$A$1:$BS$1,0),0)</f>
        <v>13604</v>
      </c>
      <c r="CO17" s="260">
        <f t="shared" si="15"/>
        <v>7.2111143781240811E-2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47329</v>
      </c>
      <c r="AY18" s="20" t="str">
        <f>IF(IFERROR(比較地域マスタ!$Z11,"")=0,"",IFERROR(比較地域マスタ!$Z11,""))</f>
        <v>西原町</v>
      </c>
      <c r="BC18" s="960" t="str">
        <f t="shared" si="0"/>
        <v>47329</v>
      </c>
      <c r="BD18" s="123" t="str">
        <f t="shared" si="2"/>
        <v>西原町</v>
      </c>
      <c r="BE18" s="40">
        <f>VLOOKUP($BC18&amp;"_"&amp;$AZ$7,データシート1!$A:$BS,MATCH("cb_"&amp;BE$12,データシート1!$A$1:$BS$1,0),0)</f>
        <v>1841.2000000000003</v>
      </c>
      <c r="BF18" s="40">
        <f>VLOOKUP($BC18&amp;"_"&amp;$AZ$7,データシート1!$A:$BS,MATCH("cb_"&amp;BF$12,データシート1!$A$1:$BS$1,0),0)</f>
        <v>4944.2999999999965</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6785.4999999999964</v>
      </c>
      <c r="BL18" s="42"/>
      <c r="BM18" s="960" t="str">
        <f t="shared" si="4"/>
        <v>47329</v>
      </c>
      <c r="BN18" s="123" t="str">
        <f t="shared" si="5"/>
        <v>西原町</v>
      </c>
      <c r="BO18" s="40">
        <f>BE18*VLOOKUP(BO$12,別紙!$B$4:$E$10,MATCH("設備利用率",別紙!$B$4:$E$4,0),0)/100*8760/10^3</f>
        <v>2209.6609440000002</v>
      </c>
      <c r="BP18" s="40">
        <f>BF18*VLOOKUP(BP$12,別紙!$B$4:$E$10,MATCH("設備利用率",別紙!$B$4:$E$4,0),0)/100*8760/10^3</f>
        <v>6540.1222679999955</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8749.7832119999948</v>
      </c>
      <c r="BV18" s="42"/>
      <c r="BW18" s="38" t="str">
        <f t="shared" si="7"/>
        <v>47329</v>
      </c>
      <c r="BX18" s="38" t="str">
        <f t="shared" si="8"/>
        <v>西原町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214554.67788765495</v>
      </c>
      <c r="BZ18" s="42"/>
      <c r="CA18" s="38" t="str">
        <f t="shared" si="9"/>
        <v>47329</v>
      </c>
      <c r="CB18" s="38" t="str">
        <f t="shared" si="10"/>
        <v>西原町</v>
      </c>
      <c r="CC18" s="260">
        <f t="shared" si="11"/>
        <v>1.0298824363815653E-2</v>
      </c>
      <c r="CD18" s="260">
        <f t="shared" si="1"/>
        <v>3.0482310301453937E-2</v>
      </c>
      <c r="CE18" s="260">
        <f t="shared" si="1"/>
        <v>0</v>
      </c>
      <c r="CF18" s="260">
        <f t="shared" si="1"/>
        <v>0</v>
      </c>
      <c r="CG18" s="260">
        <f t="shared" si="1"/>
        <v>0</v>
      </c>
      <c r="CH18" s="260">
        <f t="shared" si="1"/>
        <v>0</v>
      </c>
      <c r="CI18" s="260">
        <f t="shared" si="12"/>
        <v>4.0781134665269586E-2</v>
      </c>
      <c r="CK18" s="20" t="str">
        <f t="shared" si="13"/>
        <v>47329</v>
      </c>
      <c r="CL18" s="20" t="str">
        <f t="shared" si="14"/>
        <v>西原町</v>
      </c>
      <c r="CM18" s="20">
        <f>VLOOKUP($CK18&amp;"_"&amp;$AZ$7,データシート1!$A:$BS,MATCH("ca_太陽光発電（10kW未満）",データシート1!$A$1:$BS$1,0),0)</f>
        <v>337</v>
      </c>
      <c r="CN18" s="20">
        <f>VLOOKUP($CK18&amp;"_"&amp;$AZ$5,データシート1!$A:$BS,MATCH("ab_家庭",データシート1!$A$1:$BS$1,0),0)</f>
        <v>15229</v>
      </c>
      <c r="CO18" s="260">
        <f t="shared" si="15"/>
        <v>2.2128833147284786E-2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12234</v>
      </c>
      <c r="AY19" s="20" t="str">
        <f>IF(IFERROR(比較地域マスタ!$Z12,"")=0,"",IFERROR(比較地域マスタ!$Z12,""))</f>
        <v>南房総市</v>
      </c>
      <c r="BC19" s="960" t="str">
        <f t="shared" si="0"/>
        <v>12234</v>
      </c>
      <c r="BD19" s="123" t="str">
        <f t="shared" si="2"/>
        <v>南房総市</v>
      </c>
      <c r="BE19" s="40">
        <f>VLOOKUP($BC19&amp;"_"&amp;$AZ$7,データシート1!$A:$BS,MATCH("cb_"&amp;BE$12,データシート1!$A$1:$BS$1,0),0)</f>
        <v>4440.5000000000045</v>
      </c>
      <c r="BF19" s="40">
        <f>VLOOKUP($BC19&amp;"_"&amp;$AZ$7,データシート1!$A:$BS,MATCH("cb_"&amp;BF$12,データシート1!$A$1:$BS$1,0),0)</f>
        <v>25350.900000000012</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29791.400000000016</v>
      </c>
      <c r="BL19" s="42"/>
      <c r="BM19" s="960" t="str">
        <f t="shared" si="4"/>
        <v>12234</v>
      </c>
      <c r="BN19" s="123" t="str">
        <f t="shared" si="5"/>
        <v>南房総市</v>
      </c>
      <c r="BO19" s="40">
        <f>BE19*VLOOKUP(BO$12,別紙!$B$4:$E$10,MATCH("設備利用率",別紙!$B$4:$E$4,0),0)/100*8760/10^3</f>
        <v>5329.1328600000043</v>
      </c>
      <c r="BP19" s="40">
        <f>BF19*VLOOKUP(BP$12,別紙!$B$4:$E$10,MATCH("設備利用率",別紙!$B$4:$E$4,0),0)/100*8760/10^3</f>
        <v>33533.156484000014</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38862.289344000019</v>
      </c>
      <c r="BV19" s="42"/>
      <c r="BW19" s="38" t="str">
        <f t="shared" si="7"/>
        <v>12234</v>
      </c>
      <c r="BX19" s="38" t="str">
        <f t="shared" si="8"/>
        <v>南房総市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149361.19813572723</v>
      </c>
      <c r="BZ19" s="42"/>
      <c r="CA19" s="38" t="str">
        <f t="shared" si="9"/>
        <v>12234</v>
      </c>
      <c r="CB19" s="38" t="str">
        <f t="shared" si="10"/>
        <v>南房総市</v>
      </c>
      <c r="CC19" s="260">
        <f t="shared" si="11"/>
        <v>3.5679499940522198E-2</v>
      </c>
      <c r="CD19" s="260">
        <f t="shared" si="1"/>
        <v>0.22451049471046575</v>
      </c>
      <c r="CE19" s="260">
        <f t="shared" si="1"/>
        <v>0</v>
      </c>
      <c r="CF19" s="260">
        <f t="shared" si="1"/>
        <v>0</v>
      </c>
      <c r="CG19" s="260">
        <f t="shared" si="1"/>
        <v>0</v>
      </c>
      <c r="CH19" s="260">
        <f t="shared" si="1"/>
        <v>0</v>
      </c>
      <c r="CI19" s="260">
        <f t="shared" si="12"/>
        <v>0.26018999465098797</v>
      </c>
      <c r="CK19" s="20" t="str">
        <f t="shared" si="13"/>
        <v>12234</v>
      </c>
      <c r="CL19" s="20" t="str">
        <f t="shared" si="14"/>
        <v>南房総市</v>
      </c>
      <c r="CM19" s="20">
        <f>VLOOKUP($CK19&amp;"_"&amp;$AZ$7,データシート1!$A:$BS,MATCH("ca_太陽光発電（10kW未満）",データシート1!$A$1:$BS$1,0),0)</f>
        <v>959</v>
      </c>
      <c r="CN19" s="20">
        <f>VLOOKUP($CK19&amp;"_"&amp;$AZ$5,データシート1!$A:$BS,MATCH("ab_家庭",データシート1!$A$1:$BS$1,0),0)</f>
        <v>17092</v>
      </c>
      <c r="CO19" s="260">
        <f t="shared" si="15"/>
        <v>5.6108120758249475E-2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36403</v>
      </c>
      <c r="AY20" s="20" t="str">
        <f>IF(IFERROR(比較地域マスタ!$Z13,"")=0,"",IFERROR(比較地域マスタ!$Z13,""))</f>
        <v>藍住町</v>
      </c>
      <c r="BC20" s="960" t="str">
        <f t="shared" si="0"/>
        <v>36403</v>
      </c>
      <c r="BD20" s="123" t="str">
        <f t="shared" si="2"/>
        <v>藍住町</v>
      </c>
      <c r="BE20" s="40">
        <f>VLOOKUP($BC20&amp;"_"&amp;$AZ$7,データシート1!$A:$BS,MATCH("cb_"&amp;BE$12,データシート1!$A$1:$BS$1,0),0)</f>
        <v>7157.9799999999886</v>
      </c>
      <c r="BF20" s="40">
        <f>VLOOKUP($BC20&amp;"_"&amp;$AZ$7,データシート1!$A:$BS,MATCH("cb_"&amp;BF$12,データシート1!$A$1:$BS$1,0),0)</f>
        <v>7700.4800000000005</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14858.459999999988</v>
      </c>
      <c r="BL20" s="42"/>
      <c r="BM20" s="960" t="str">
        <f t="shared" si="4"/>
        <v>36403</v>
      </c>
      <c r="BN20" s="123" t="str">
        <f t="shared" si="5"/>
        <v>藍住町</v>
      </c>
      <c r="BO20" s="40">
        <f>BE20*VLOOKUP(BO$12,別紙!$B$4:$E$10,MATCH("設備利用率",別紙!$B$4:$E$4,0),0)/100*8760/10^3</f>
        <v>8590.4349575999859</v>
      </c>
      <c r="BP20" s="40">
        <f>BF20*VLOOKUP(BP$12,別紙!$B$4:$E$10,MATCH("設備利用率",別紙!$B$4:$E$4,0),0)/100*8760/10^3</f>
        <v>10185.886924800001</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18776.321882399985</v>
      </c>
      <c r="BV20" s="42"/>
      <c r="BW20" s="38" t="str">
        <f t="shared" si="7"/>
        <v>36403</v>
      </c>
      <c r="BX20" s="38" t="str">
        <f t="shared" si="8"/>
        <v>藍住町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220128.08363720027</v>
      </c>
      <c r="BZ20" s="42"/>
      <c r="CA20" s="38" t="str">
        <f t="shared" si="9"/>
        <v>36403</v>
      </c>
      <c r="CB20" s="38" t="str">
        <f t="shared" si="10"/>
        <v>藍住町</v>
      </c>
      <c r="CC20" s="260">
        <f t="shared" si="11"/>
        <v>3.9024711502772813E-2</v>
      </c>
      <c r="CD20" s="260">
        <f t="shared" si="1"/>
        <v>4.6272546221715484E-2</v>
      </c>
      <c r="CE20" s="260">
        <f t="shared" si="1"/>
        <v>0</v>
      </c>
      <c r="CF20" s="260">
        <f t="shared" si="1"/>
        <v>0</v>
      </c>
      <c r="CG20" s="260">
        <f t="shared" si="1"/>
        <v>0</v>
      </c>
      <c r="CH20" s="260">
        <f t="shared" si="1"/>
        <v>0</v>
      </c>
      <c r="CI20" s="260">
        <f t="shared" si="12"/>
        <v>8.529725772448829E-2</v>
      </c>
      <c r="CK20" s="20" t="str">
        <f t="shared" si="13"/>
        <v>36403</v>
      </c>
      <c r="CL20" s="20" t="str">
        <f t="shared" si="14"/>
        <v>藍住町</v>
      </c>
      <c r="CM20" s="20">
        <f>VLOOKUP($CK20&amp;"_"&amp;$AZ$7,データシート1!$A:$BS,MATCH("ca_太陽光発電（10kW未満）",データシート1!$A$1:$BS$1,0),0)</f>
        <v>1391</v>
      </c>
      <c r="CN20" s="20">
        <f>VLOOKUP($CK20&amp;"_"&amp;$AZ$5,データシート1!$A:$BS,MATCH("ab_家庭",データシート1!$A$1:$BS$1,0),0)</f>
        <v>15066</v>
      </c>
      <c r="CO20" s="260">
        <f t="shared" si="15"/>
        <v>9.2327094119208808E-2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40227</v>
      </c>
      <c r="AY21" s="20" t="str">
        <f>IF(IFERROR(比較地域マスタ!$Z14,"")=0,"",IFERROR(比較地域マスタ!$Z14,""))</f>
        <v>嘉麻市</v>
      </c>
      <c r="BC21" s="960" t="str">
        <f t="shared" si="0"/>
        <v>40227</v>
      </c>
      <c r="BD21" s="123" t="str">
        <f t="shared" si="2"/>
        <v>嘉麻市</v>
      </c>
      <c r="BE21" s="40">
        <f>VLOOKUP($BC21&amp;"_"&amp;$AZ$7,データシート1!$A:$BS,MATCH("cb_"&amp;BE$12,データシート1!$A$1:$BS$1,0),0)</f>
        <v>5510.052000000006</v>
      </c>
      <c r="BF21" s="40">
        <f>VLOOKUP($BC21&amp;"_"&amp;$AZ$7,データシート1!$A:$BS,MATCH("cb_"&amp;BF$12,データシート1!$A$1:$BS$1,0),0)</f>
        <v>111989.19999999992</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117499.25199999993</v>
      </c>
      <c r="BL21" s="42"/>
      <c r="BM21" s="960" t="str">
        <f t="shared" si="4"/>
        <v>40227</v>
      </c>
      <c r="BN21" s="123" t="str">
        <f t="shared" si="5"/>
        <v>嘉麻市</v>
      </c>
      <c r="BO21" s="40">
        <f>BE21*VLOOKUP(BO$12,別紙!$B$4:$E$10,MATCH("設備利用率",別紙!$B$4:$E$4,0),0)/100*8760/10^3</f>
        <v>6612.723606240007</v>
      </c>
      <c r="BP21" s="40">
        <f>BF21*VLOOKUP(BP$12,別紙!$B$4:$E$10,MATCH("設備利用率",別紙!$B$4:$E$4,0),0)/100*8760/10^3</f>
        <v>148134.83419199989</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154747.5577982399</v>
      </c>
      <c r="BV21" s="42"/>
      <c r="BW21" s="38" t="str">
        <f t="shared" si="7"/>
        <v>40227</v>
      </c>
      <c r="BX21" s="38" t="str">
        <f t="shared" si="8"/>
        <v>嘉麻市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175399.27382770012</v>
      </c>
      <c r="BZ21" s="42"/>
      <c r="CA21" s="38" t="str">
        <f t="shared" si="9"/>
        <v>40227</v>
      </c>
      <c r="CB21" s="38" t="str">
        <f t="shared" si="10"/>
        <v>嘉麻市</v>
      </c>
      <c r="CC21" s="260">
        <f t="shared" si="11"/>
        <v>3.7700974821229194E-2</v>
      </c>
      <c r="CD21" s="260">
        <f t="shared" si="1"/>
        <v>0.84455785340090472</v>
      </c>
      <c r="CE21" s="260">
        <f t="shared" si="1"/>
        <v>0</v>
      </c>
      <c r="CF21" s="260">
        <f t="shared" si="1"/>
        <v>0</v>
      </c>
      <c r="CG21" s="260">
        <f t="shared" si="1"/>
        <v>0</v>
      </c>
      <c r="CH21" s="260">
        <f t="shared" si="1"/>
        <v>0</v>
      </c>
      <c r="CI21" s="260">
        <f t="shared" si="12"/>
        <v>0.88225882822213386</v>
      </c>
      <c r="CK21" s="20" t="str">
        <f t="shared" si="13"/>
        <v>40227</v>
      </c>
      <c r="CL21" s="20" t="str">
        <f t="shared" si="14"/>
        <v>嘉麻市</v>
      </c>
      <c r="CM21" s="20">
        <f>VLOOKUP($CK21&amp;"_"&amp;$AZ$7,データシート1!$A:$BS,MATCH("ca_太陽光発電（10kW未満）",データシート1!$A$1:$BS$1,0),0)</f>
        <v>1091</v>
      </c>
      <c r="CN21" s="20">
        <f>VLOOKUP($CK21&amp;"_"&amp;$AZ$5,データシート1!$A:$BS,MATCH("ab_家庭",データシート1!$A$1:$BS$1,0),0)</f>
        <v>18273</v>
      </c>
      <c r="CO21" s="260">
        <f t="shared" si="15"/>
        <v>5.970557653368358E-2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40229</v>
      </c>
      <c r="AY22" s="20" t="str">
        <f>IF(IFERROR(比較地域マスタ!$Z15,"")=0,"",IFERROR(比較地域マスタ!$Z15,""))</f>
        <v>みやま市</v>
      </c>
      <c r="BC22" s="960" t="str">
        <f t="shared" si="0"/>
        <v>40229</v>
      </c>
      <c r="BD22" s="123" t="str">
        <f t="shared" si="2"/>
        <v>みやま市</v>
      </c>
      <c r="BE22" s="40">
        <f>VLOOKUP($BC22&amp;"_"&amp;$AZ$7,データシート1!$A:$BS,MATCH("cb_"&amp;BE$12,データシート1!$A$1:$BS$1,0),0)</f>
        <v>8761.6099999999897</v>
      </c>
      <c r="BF22" s="40">
        <f>VLOOKUP($BC22&amp;"_"&amp;$AZ$7,データシート1!$A:$BS,MATCH("cb_"&amp;BF$12,データシート1!$A$1:$BS$1,0),0)</f>
        <v>54256.700000000041</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63018.310000000027</v>
      </c>
      <c r="BL22" s="42"/>
      <c r="BM22" s="960" t="str">
        <f t="shared" si="4"/>
        <v>40229</v>
      </c>
      <c r="BN22" s="123" t="str">
        <f t="shared" si="5"/>
        <v>みやま市</v>
      </c>
      <c r="BO22" s="40">
        <f>BE22*VLOOKUP(BO$12,別紙!$B$4:$E$10,MATCH("設備利用率",別紙!$B$4:$E$4,0),0)/100*8760/10^3</f>
        <v>10514.983393199986</v>
      </c>
      <c r="BP22" s="40">
        <f>BF22*VLOOKUP(BP$12,別紙!$B$4:$E$10,MATCH("設備利用率",別紙!$B$4:$E$4,0),0)/100*8760/10^3</f>
        <v>71768.592492000054</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82283.575885200044</v>
      </c>
      <c r="BV22" s="42"/>
      <c r="BW22" s="38" t="str">
        <f t="shared" si="7"/>
        <v>40229</v>
      </c>
      <c r="BX22" s="38" t="str">
        <f t="shared" si="8"/>
        <v>みやま市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150462.87090585797</v>
      </c>
      <c r="BZ22" s="42"/>
      <c r="CA22" s="38" t="str">
        <f t="shared" si="9"/>
        <v>40229</v>
      </c>
      <c r="CB22" s="38" t="str">
        <f t="shared" si="10"/>
        <v>みやま市</v>
      </c>
      <c r="CC22" s="260">
        <f t="shared" si="11"/>
        <v>6.9884240077932785E-2</v>
      </c>
      <c r="CD22" s="260">
        <f t="shared" si="1"/>
        <v>0.47698539885567137</v>
      </c>
      <c r="CE22" s="260">
        <f t="shared" si="1"/>
        <v>0</v>
      </c>
      <c r="CF22" s="260">
        <f t="shared" si="1"/>
        <v>0</v>
      </c>
      <c r="CG22" s="260">
        <f t="shared" si="1"/>
        <v>0</v>
      </c>
      <c r="CH22" s="260">
        <f t="shared" si="1"/>
        <v>0</v>
      </c>
      <c r="CI22" s="260">
        <f t="shared" si="12"/>
        <v>0.54686963893360419</v>
      </c>
      <c r="CK22" s="20" t="str">
        <f t="shared" si="13"/>
        <v>40229</v>
      </c>
      <c r="CL22" s="20" t="str">
        <f t="shared" si="14"/>
        <v>みやま市</v>
      </c>
      <c r="CM22" s="20">
        <f>VLOOKUP($CK22&amp;"_"&amp;$AZ$7,データシート1!$A:$BS,MATCH("ca_太陽光発電（10kW未満）",データシート1!$A$1:$BS$1,0),0)</f>
        <v>1633</v>
      </c>
      <c r="CN22" s="20">
        <f>VLOOKUP($CK22&amp;"_"&amp;$AZ$5,データシート1!$A:$BS,MATCH("ab_家庭",データシート1!$A$1:$BS$1,0),0)</f>
        <v>14527</v>
      </c>
      <c r="CO22" s="260">
        <f t="shared" si="15"/>
        <v>0.11241137192813382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36206</v>
      </c>
      <c r="AY23" s="20" t="str">
        <f>IF(IFERROR(比較地域マスタ!$Z16,"")=0,"",IFERROR(比較地域マスタ!$Z16,""))</f>
        <v>阿波市</v>
      </c>
      <c r="BC23" s="960" t="str">
        <f t="shared" si="0"/>
        <v>36206</v>
      </c>
      <c r="BD23" s="123" t="str">
        <f t="shared" si="2"/>
        <v>阿波市</v>
      </c>
      <c r="BE23" s="40">
        <f>VLOOKUP($BC23&amp;"_"&amp;$AZ$7,データシート1!$A:$BS,MATCH("cb_"&amp;BE$12,データシート1!$A$1:$BS$1,0),0)</f>
        <v>6429.5320000000029</v>
      </c>
      <c r="BF23" s="40">
        <f>VLOOKUP($BC23&amp;"_"&amp;$AZ$7,データシート1!$A:$BS,MATCH("cb_"&amp;BF$12,データシート1!$A$1:$BS$1,0),0)</f>
        <v>139660.74999999977</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146090.28199999977</v>
      </c>
      <c r="BL23" s="42"/>
      <c r="BM23" s="960" t="str">
        <f t="shared" si="4"/>
        <v>36206</v>
      </c>
      <c r="BN23" s="123" t="str">
        <f t="shared" si="5"/>
        <v>阿波市</v>
      </c>
      <c r="BO23" s="40">
        <f>BE23*VLOOKUP(BO$12,別紙!$B$4:$E$10,MATCH("設備利用率",別紙!$B$4:$E$4,0),0)/100*8760/10^3</f>
        <v>7716.2099438400037</v>
      </c>
      <c r="BP23" s="40">
        <f>BF23*VLOOKUP(BP$12,別紙!$B$4:$E$10,MATCH("設備利用率",別紙!$B$4:$E$4,0),0)/100*8760/10^3</f>
        <v>184737.65366999968</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192453.86361383967</v>
      </c>
      <c r="BV23" s="42"/>
      <c r="BW23" s="38" t="str">
        <f t="shared" si="7"/>
        <v>36206</v>
      </c>
      <c r="BX23" s="38" t="str">
        <f t="shared" si="8"/>
        <v>阿波市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195214.22879895137</v>
      </c>
      <c r="BZ23" s="42"/>
      <c r="CA23" s="38" t="str">
        <f t="shared" si="9"/>
        <v>36206</v>
      </c>
      <c r="CB23" s="38" t="str">
        <f t="shared" si="10"/>
        <v>阿波市</v>
      </c>
      <c r="CC23" s="260">
        <f t="shared" si="11"/>
        <v>3.9526882806205837E-2</v>
      </c>
      <c r="CD23" s="260">
        <f t="shared" si="1"/>
        <v>0.94633293283277331</v>
      </c>
      <c r="CE23" s="260">
        <f t="shared" si="1"/>
        <v>0</v>
      </c>
      <c r="CF23" s="260">
        <f t="shared" si="1"/>
        <v>0</v>
      </c>
      <c r="CG23" s="260">
        <f t="shared" si="1"/>
        <v>0</v>
      </c>
      <c r="CH23" s="260">
        <f t="shared" si="1"/>
        <v>0</v>
      </c>
      <c r="CI23" s="260">
        <f t="shared" si="12"/>
        <v>0.98585981563897906</v>
      </c>
      <c r="CK23" s="20" t="str">
        <f t="shared" si="13"/>
        <v>36206</v>
      </c>
      <c r="CL23" s="20" t="str">
        <f t="shared" si="14"/>
        <v>阿波市</v>
      </c>
      <c r="CM23" s="20">
        <f>VLOOKUP($CK23&amp;"_"&amp;$AZ$7,データシート1!$A:$BS,MATCH("ca_太陽光発電（10kW未満）",データシート1!$A$1:$BS$1,0),0)</f>
        <v>1222</v>
      </c>
      <c r="CN23" s="20">
        <f>VLOOKUP($CK23&amp;"_"&amp;$AZ$5,データシート1!$A:$BS,MATCH("ab_家庭",データシート1!$A$1:$BS$1,0),0)</f>
        <v>15327</v>
      </c>
      <c r="CO23" s="260">
        <f t="shared" si="15"/>
        <v>7.9728583545377443E-2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28227</v>
      </c>
      <c r="AY24" s="20" t="str">
        <f>IF(IFERROR(比較地域マスタ!$Z17,"")=0,"",IFERROR(比較地域マスタ!$Z17,""))</f>
        <v>宍粟市</v>
      </c>
      <c r="BC24" s="960" t="str">
        <f t="shared" si="0"/>
        <v>28227</v>
      </c>
      <c r="BD24" s="123" t="str">
        <f t="shared" si="2"/>
        <v>宍粟市</v>
      </c>
      <c r="BE24" s="40">
        <f>VLOOKUP($BC24&amp;"_"&amp;$AZ$7,データシート1!$A:$BS,MATCH("cb_"&amp;BE$12,データシート1!$A$1:$BS$1,0),0)</f>
        <v>4784.7000000000035</v>
      </c>
      <c r="BF24" s="40">
        <f>VLOOKUP($BC24&amp;"_"&amp;$AZ$7,データシート1!$A:$BS,MATCH("cb_"&amp;BF$12,データシート1!$A$1:$BS$1,0),0)</f>
        <v>45232.300000000017</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175</v>
      </c>
      <c r="BK24" s="40">
        <f t="shared" si="3"/>
        <v>50192.000000000022</v>
      </c>
      <c r="BL24" s="42"/>
      <c r="BM24" s="960" t="str">
        <f t="shared" si="4"/>
        <v>28227</v>
      </c>
      <c r="BN24" s="123" t="str">
        <f t="shared" si="5"/>
        <v>宍粟市</v>
      </c>
      <c r="BO24" s="40">
        <f>BE24*VLOOKUP(BO$12,別紙!$B$4:$E$10,MATCH("設備利用率",別紙!$B$4:$E$4,0),0)/100*8760/10^3</f>
        <v>5742.2141640000036</v>
      </c>
      <c r="BP24" s="40">
        <f>BF24*VLOOKUP(BP$12,別紙!$B$4:$E$10,MATCH("設備利用率",別紙!$B$4:$E$4,0),0)/100*8760/10^3</f>
        <v>59831.47714800002</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1226.4000000000001</v>
      </c>
      <c r="BU24" s="40">
        <f t="shared" si="6"/>
        <v>66800.091312000019</v>
      </c>
      <c r="BV24" s="42"/>
      <c r="BW24" s="38" t="str">
        <f t="shared" si="7"/>
        <v>28227</v>
      </c>
      <c r="BX24" s="38" t="str">
        <f t="shared" si="8"/>
        <v>宍粟市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173893.66503593876</v>
      </c>
      <c r="BZ24" s="42"/>
      <c r="CA24" s="38" t="str">
        <f t="shared" si="9"/>
        <v>28227</v>
      </c>
      <c r="CB24" s="38" t="str">
        <f t="shared" si="10"/>
        <v>宍粟市</v>
      </c>
      <c r="CC24" s="260">
        <f t="shared" si="11"/>
        <v>3.3021410888161191E-2</v>
      </c>
      <c r="CD24" s="260">
        <f t="shared" si="1"/>
        <v>0.34406933188529093</v>
      </c>
      <c r="CE24" s="260">
        <f t="shared" si="1"/>
        <v>0</v>
      </c>
      <c r="CF24" s="260">
        <f t="shared" si="1"/>
        <v>0</v>
      </c>
      <c r="CG24" s="260">
        <f t="shared" si="1"/>
        <v>0</v>
      </c>
      <c r="CH24" s="260">
        <f t="shared" si="1"/>
        <v>7.0525858417357463E-3</v>
      </c>
      <c r="CI24" s="260">
        <f t="shared" si="12"/>
        <v>0.3841433286151878</v>
      </c>
      <c r="CK24" s="20" t="str">
        <f t="shared" si="13"/>
        <v>28227</v>
      </c>
      <c r="CL24" s="20" t="str">
        <f t="shared" si="14"/>
        <v>宍粟市</v>
      </c>
      <c r="CM24" s="20">
        <f>VLOOKUP($CK24&amp;"_"&amp;$AZ$7,データシート1!$A:$BS,MATCH("ca_太陽光発電（10kW未満）",データシート1!$A$1:$BS$1,0),0)</f>
        <v>986</v>
      </c>
      <c r="CN24" s="20">
        <f>VLOOKUP($CK24&amp;"_"&amp;$AZ$5,データシート1!$A:$BS,MATCH("ab_家庭",データシート1!$A$1:$BS$1,0),0)</f>
        <v>14706</v>
      </c>
      <c r="CO24" s="260">
        <f t="shared" si="15"/>
        <v>6.7047463620291042E-2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29426</v>
      </c>
      <c r="AY25" s="20" t="str">
        <f>IF(IFERROR(比較地域マスタ!$Z18,"")=0,"",IFERROR(比較地域マスタ!$Z18,""))</f>
        <v>広陵町</v>
      </c>
      <c r="BC25" s="960" t="str">
        <f t="shared" si="0"/>
        <v>29426</v>
      </c>
      <c r="BD25" s="123" t="str">
        <f t="shared" si="2"/>
        <v>広陵町</v>
      </c>
      <c r="BE25" s="40">
        <f>VLOOKUP($BC25&amp;"_"&amp;$AZ$7,データシート1!$A:$BS,MATCH("cb_"&amp;BE$12,データシート1!$A$1:$BS$1,0),0)</f>
        <v>8204.1999999999971</v>
      </c>
      <c r="BF25" s="40">
        <f>VLOOKUP($BC25&amp;"_"&amp;$AZ$7,データシート1!$A:$BS,MATCH("cb_"&amp;BF$12,データシート1!$A$1:$BS$1,0),0)</f>
        <v>6609.0999999999976</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14813.299999999996</v>
      </c>
      <c r="BL25" s="42"/>
      <c r="BM25" s="960" t="str">
        <f t="shared" si="4"/>
        <v>29426</v>
      </c>
      <c r="BN25" s="123" t="str">
        <f t="shared" si="5"/>
        <v>広陵町</v>
      </c>
      <c r="BO25" s="40">
        <f>BE25*VLOOKUP(BO$12,別紙!$B$4:$E$10,MATCH("設備利用率",別紙!$B$4:$E$4,0),0)/100*8760/10^3</f>
        <v>9846.0245039999973</v>
      </c>
      <c r="BP25" s="40">
        <f>BF25*VLOOKUP(BP$12,別紙!$B$4:$E$10,MATCH("設備利用率",別紙!$B$4:$E$4,0),0)/100*8760/10^3</f>
        <v>8742.2531159999962</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18588.277619999993</v>
      </c>
      <c r="BV25" s="42"/>
      <c r="BW25" s="38" t="str">
        <f t="shared" si="7"/>
        <v>29426</v>
      </c>
      <c r="BX25" s="38" t="str">
        <f t="shared" si="8"/>
        <v>広陵町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128349.84746518743</v>
      </c>
      <c r="BZ25" s="42"/>
      <c r="CA25" s="38" t="str">
        <f t="shared" si="9"/>
        <v>29426</v>
      </c>
      <c r="CB25" s="38" t="str">
        <f t="shared" si="10"/>
        <v>広陵町</v>
      </c>
      <c r="CC25" s="260">
        <f t="shared" si="11"/>
        <v>7.6712397392373635E-2</v>
      </c>
      <c r="CD25" s="260">
        <f t="shared" si="1"/>
        <v>6.811268800589089E-2</v>
      </c>
      <c r="CE25" s="260">
        <f t="shared" si="1"/>
        <v>0</v>
      </c>
      <c r="CF25" s="260">
        <f t="shared" si="1"/>
        <v>0</v>
      </c>
      <c r="CG25" s="260">
        <f t="shared" si="1"/>
        <v>0</v>
      </c>
      <c r="CH25" s="260">
        <f t="shared" si="1"/>
        <v>0</v>
      </c>
      <c r="CI25" s="260">
        <f t="shared" si="12"/>
        <v>0.14482508539826452</v>
      </c>
      <c r="CK25" s="20" t="str">
        <f t="shared" si="13"/>
        <v>29426</v>
      </c>
      <c r="CL25" s="20" t="str">
        <f t="shared" si="14"/>
        <v>広陵町</v>
      </c>
      <c r="CM25" s="20">
        <f>VLOOKUP($CK25&amp;"_"&amp;$AZ$7,データシート1!$A:$BS,MATCH("ca_太陽光発電（10kW未満）",データシート1!$A$1:$BS$1,0),0)</f>
        <v>1802</v>
      </c>
      <c r="CN25" s="20">
        <f>VLOOKUP($CK25&amp;"_"&amp;$AZ$5,データシート1!$A:$BS,MATCH("ab_家庭",データシート1!$A$1:$BS$1,0),0)</f>
        <v>13608</v>
      </c>
      <c r="CO25" s="260">
        <f t="shared" si="15"/>
        <v>0.13242210464432685</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38214</v>
      </c>
      <c r="AY26" s="20" t="str">
        <f>IF(IFERROR(比較地域マスタ!$Z19,"")=0,"",IFERROR(比較地域マスタ!$Z19,""))</f>
        <v>西予市</v>
      </c>
      <c r="BC26" s="960" t="str">
        <f t="shared" si="0"/>
        <v>38214</v>
      </c>
      <c r="BD26" s="123" t="str">
        <f t="shared" si="2"/>
        <v>西予市</v>
      </c>
      <c r="BE26" s="40">
        <f>VLOOKUP($BC26&amp;"_"&amp;$AZ$7,データシート1!$A:$BS,MATCH("cb_"&amp;BE$12,データシート1!$A$1:$BS$1,0),0)</f>
        <v>5529.6500000000069</v>
      </c>
      <c r="BF26" s="40">
        <f>VLOOKUP($BC26&amp;"_"&amp;$AZ$7,データシート1!$A:$BS,MATCH("cb_"&amp;BF$12,データシート1!$A$1:$BS$1,0),0)</f>
        <v>26514.250000000015</v>
      </c>
      <c r="BG26" s="40">
        <f>VLOOKUP($BC26&amp;"_"&amp;$AZ$7,データシート1!$A:$BS,MATCH("cb_"&amp;BG$12,データシート1!$A$1:$BS$1,0),0)</f>
        <v>16000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48043.900000000023</v>
      </c>
      <c r="BL26" s="42"/>
      <c r="BM26" s="960" t="str">
        <f t="shared" si="4"/>
        <v>38214</v>
      </c>
      <c r="BN26" s="123" t="str">
        <f t="shared" si="5"/>
        <v>西予市</v>
      </c>
      <c r="BO26" s="40">
        <f>BE26*VLOOKUP(BO$12,別紙!$B$4:$E$10,MATCH("設備利用率",別紙!$B$4:$E$4,0),0)/100*8760/10^3</f>
        <v>6636.2435580000074</v>
      </c>
      <c r="BP26" s="40">
        <f>BF26*VLOOKUP(BP$12,別紙!$B$4:$E$10,MATCH("設備利用率",別紙!$B$4:$E$4,0),0)/100*8760/10^3</f>
        <v>35071.989330000019</v>
      </c>
      <c r="BQ26" s="40">
        <f>BG26*VLOOKUP(BQ$12,別紙!$B$4:$E$10,MATCH("設備利用率",別紙!$B$4:$E$4,0),0)/100*8760/10^3</f>
        <v>34759.68</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76467.912888000021</v>
      </c>
      <c r="BV26" s="42"/>
      <c r="BW26" s="38" t="str">
        <f t="shared" si="7"/>
        <v>38214</v>
      </c>
      <c r="BX26" s="38" t="str">
        <f t="shared" si="8"/>
        <v>西予市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189462.68543298086</v>
      </c>
      <c r="BZ26" s="42"/>
      <c r="CA26" s="38" t="str">
        <f t="shared" si="9"/>
        <v>38214</v>
      </c>
      <c r="CB26" s="38" t="str">
        <f t="shared" si="10"/>
        <v>西予市</v>
      </c>
      <c r="CC26" s="260">
        <f t="shared" si="11"/>
        <v>3.502665204409057E-2</v>
      </c>
      <c r="CD26" s="260">
        <f t="shared" si="1"/>
        <v>0.18511291154693427</v>
      </c>
      <c r="CE26" s="260">
        <f t="shared" si="1"/>
        <v>0.1834645166174193</v>
      </c>
      <c r="CF26" s="260">
        <f t="shared" si="1"/>
        <v>0</v>
      </c>
      <c r="CG26" s="260">
        <f t="shared" si="1"/>
        <v>0</v>
      </c>
      <c r="CH26" s="260">
        <f t="shared" si="1"/>
        <v>0</v>
      </c>
      <c r="CI26" s="260">
        <f t="shared" si="12"/>
        <v>0.40360408020844413</v>
      </c>
      <c r="CK26" s="20" t="str">
        <f t="shared" si="13"/>
        <v>38214</v>
      </c>
      <c r="CL26" s="20" t="str">
        <f t="shared" si="14"/>
        <v>西予市</v>
      </c>
      <c r="CM26" s="20">
        <f>VLOOKUP($CK26&amp;"_"&amp;$AZ$7,データシート1!$A:$BS,MATCH("ca_太陽光発電（10kW未満）",データシート1!$A$1:$BS$1,0),0)</f>
        <v>1077</v>
      </c>
      <c r="CN26" s="20">
        <f>VLOOKUP($CK26&amp;"_"&amp;$AZ$5,データシート1!$A:$BS,MATCH("ab_家庭",データシート1!$A$1:$BS$1,0),0)</f>
        <v>17593</v>
      </c>
      <c r="CO26" s="260">
        <f t="shared" si="15"/>
        <v>6.1217529699312226E-2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23362</v>
      </c>
      <c r="AY27" s="20" t="str">
        <f>IF(IFERROR(比較地域マスタ!$Z20,"")=0,"",IFERROR(比較地域マスタ!$Z20,""))</f>
        <v>扶桑町</v>
      </c>
      <c r="BC27" s="960" t="str">
        <f t="shared" si="0"/>
        <v>23362</v>
      </c>
      <c r="BD27" s="123" t="str">
        <f t="shared" si="2"/>
        <v>扶桑町</v>
      </c>
      <c r="BE27" s="40">
        <f>VLOOKUP($BC27&amp;"_"&amp;$AZ$7,データシート1!$A:$BS,MATCH("cb_"&amp;BE$12,データシート1!$A$1:$BS$1,0),0)</f>
        <v>7250.0999999999985</v>
      </c>
      <c r="BF27" s="40">
        <f>VLOOKUP($BC27&amp;"_"&amp;$AZ$7,データシート1!$A:$BS,MATCH("cb_"&amp;BF$12,データシート1!$A$1:$BS$1,0),0)</f>
        <v>5425.6000000000022</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12675.7</v>
      </c>
      <c r="BL27" s="42"/>
      <c r="BM27" s="960" t="str">
        <f t="shared" si="4"/>
        <v>23362</v>
      </c>
      <c r="BN27" s="123" t="str">
        <f t="shared" si="5"/>
        <v>扶桑町</v>
      </c>
      <c r="BO27" s="40">
        <f>BE27*VLOOKUP(BO$12,別紙!$B$4:$E$10,MATCH("設備利用率",別紙!$B$4:$E$4,0),0)/100*8760/10^3</f>
        <v>8700.9900119999984</v>
      </c>
      <c r="BP27" s="40">
        <f>BF27*VLOOKUP(BP$12,別紙!$B$4:$E$10,MATCH("設備利用率",別紙!$B$4:$E$4,0),0)/100*8760/10^3</f>
        <v>7176.7666560000025</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15877.756668000002</v>
      </c>
      <c r="BV27" s="42"/>
      <c r="BW27" s="38" t="str">
        <f t="shared" si="7"/>
        <v>23362</v>
      </c>
      <c r="BX27" s="38" t="str">
        <f t="shared" si="8"/>
        <v>扶桑町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128972.30842753228</v>
      </c>
      <c r="BZ27" s="42"/>
      <c r="CA27" s="38" t="str">
        <f t="shared" si="9"/>
        <v>23362</v>
      </c>
      <c r="CB27" s="38" t="str">
        <f t="shared" si="10"/>
        <v>扶桑町</v>
      </c>
      <c r="CC27" s="260">
        <f t="shared" si="11"/>
        <v>6.7464017028810191E-2</v>
      </c>
      <c r="CD27" s="260">
        <f t="shared" si="1"/>
        <v>5.5645795159451041E-2</v>
      </c>
      <c r="CE27" s="260">
        <f t="shared" si="1"/>
        <v>0</v>
      </c>
      <c r="CF27" s="260">
        <f t="shared" si="1"/>
        <v>0</v>
      </c>
      <c r="CG27" s="260">
        <f t="shared" si="1"/>
        <v>0</v>
      </c>
      <c r="CH27" s="260">
        <f t="shared" si="1"/>
        <v>0</v>
      </c>
      <c r="CI27" s="260">
        <f t="shared" si="12"/>
        <v>0.12310981218826125</v>
      </c>
      <c r="CK27" s="20" t="str">
        <f t="shared" si="13"/>
        <v>23362</v>
      </c>
      <c r="CL27" s="20" t="str">
        <f t="shared" si="14"/>
        <v>扶桑町</v>
      </c>
      <c r="CM27" s="20">
        <f>VLOOKUP($CK27&amp;"_"&amp;$AZ$7,データシート1!$A:$BS,MATCH("ca_太陽光発電（10kW未満）",データシート1!$A$1:$BS$1,0),0)</f>
        <v>1556</v>
      </c>
      <c r="CN27" s="20">
        <f>VLOOKUP($CK27&amp;"_"&amp;$AZ$5,データシート1!$A:$BS,MATCH("ab_家庭",データシート1!$A$1:$BS$1,0),0)</f>
        <v>14584</v>
      </c>
      <c r="CO27" s="260">
        <f t="shared" si="15"/>
        <v>0.10669226549643444</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42211</v>
      </c>
      <c r="AY28" s="20" t="str">
        <f>IF(IFERROR(比較地域マスタ!$Z21,"")=0,"",IFERROR(比較地域マスタ!$Z21,""))</f>
        <v>五島市</v>
      </c>
      <c r="BC28" s="960" t="str">
        <f t="shared" si="0"/>
        <v>42211</v>
      </c>
      <c r="BD28" s="123" t="str">
        <f t="shared" si="2"/>
        <v>五島市</v>
      </c>
      <c r="BE28" s="40">
        <f>VLOOKUP($BC28&amp;"_"&amp;$AZ$7,データシート1!$A:$BS,MATCH("cb_"&amp;BE$12,データシート1!$A$1:$BS$1,0),0)</f>
        <v>4860.944000000005</v>
      </c>
      <c r="BF28" s="40">
        <f>VLOOKUP($BC28&amp;"_"&amp;$AZ$7,データシート1!$A:$BS,MATCH("cb_"&amp;BF$12,データシート1!$A$1:$BS$1,0),0)</f>
        <v>49431.600000000013</v>
      </c>
      <c r="BG28" s="40">
        <f>VLOOKUP($BC28&amp;"_"&amp;$AZ$7,データシート1!$A:$BS,MATCH("cb_"&amp;BG$12,データシート1!$A$1:$BS$1,0),0)</f>
        <v>18742.2</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73034.744000000021</v>
      </c>
      <c r="BL28" s="42"/>
      <c r="BM28" s="960" t="str">
        <f t="shared" si="4"/>
        <v>42211</v>
      </c>
      <c r="BN28" s="123" t="str">
        <f t="shared" si="5"/>
        <v>五島市</v>
      </c>
      <c r="BO28" s="40">
        <f>BE28*VLOOKUP(BO$12,別紙!$B$4:$E$10,MATCH("設備利用率",別紙!$B$4:$E$4,0),0)/100*8760/10^3</f>
        <v>5833.7161132800065</v>
      </c>
      <c r="BP28" s="40">
        <f>BF28*VLOOKUP(BP$12,別紙!$B$4:$E$10,MATCH("設備利用率",別紙!$B$4:$E$4,0),0)/100*8760/10^3</f>
        <v>65386.143216000011</v>
      </c>
      <c r="BQ28" s="40">
        <f>BG28*VLOOKUP(BQ$12,別紙!$B$4:$E$10,MATCH("設備利用率",別紙!$B$4:$E$4,0),0)/100*8760/10^3</f>
        <v>40717.054656000008</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111936.91398528003</v>
      </c>
      <c r="BV28" s="42"/>
      <c r="BW28" s="38" t="str">
        <f t="shared" si="7"/>
        <v>42211</v>
      </c>
      <c r="BX28" s="38" t="str">
        <f t="shared" si="8"/>
        <v>五島市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177369.34957664897</v>
      </c>
      <c r="BZ28" s="42"/>
      <c r="CA28" s="38" t="str">
        <f t="shared" si="9"/>
        <v>42211</v>
      </c>
      <c r="CB28" s="38" t="str">
        <f t="shared" si="10"/>
        <v>五島市</v>
      </c>
      <c r="CC28" s="260">
        <f t="shared" si="11"/>
        <v>3.2890215401951424E-2</v>
      </c>
      <c r="CD28" s="260">
        <f t="shared" si="1"/>
        <v>0.36864398145488958</v>
      </c>
      <c r="CE28" s="260">
        <f t="shared" si="1"/>
        <v>0.22956082746644119</v>
      </c>
      <c r="CF28" s="260">
        <f t="shared" si="1"/>
        <v>0</v>
      </c>
      <c r="CG28" s="260">
        <f t="shared" si="1"/>
        <v>0</v>
      </c>
      <c r="CH28" s="260">
        <f t="shared" si="1"/>
        <v>0</v>
      </c>
      <c r="CI28" s="260">
        <f t="shared" si="12"/>
        <v>0.63109502432328224</v>
      </c>
      <c r="CK28" s="20" t="str">
        <f t="shared" si="13"/>
        <v>42211</v>
      </c>
      <c r="CL28" s="20" t="str">
        <f t="shared" si="14"/>
        <v>五島市</v>
      </c>
      <c r="CM28" s="20">
        <f>VLOOKUP($CK28&amp;"_"&amp;$AZ$7,データシート1!$A:$BS,MATCH("ca_太陽光発電（10kW未満）",データシート1!$A$1:$BS$1,0),0)</f>
        <v>823</v>
      </c>
      <c r="CN28" s="20">
        <f>VLOOKUP($CK28&amp;"_"&amp;$AZ$5,データシート1!$A:$BS,MATCH("ab_家庭",データシート1!$A$1:$BS$1,0),0)</f>
        <v>19633</v>
      </c>
      <c r="CO28" s="260">
        <f t="shared" si="15"/>
        <v>4.1919217643763051E-2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28382</v>
      </c>
      <c r="AY29" s="20" t="str">
        <f>IF(IFERROR(比較地域マスタ!$Z22,"")=0,"",IFERROR(比較地域マスタ!$Z22,""))</f>
        <v>播磨町</v>
      </c>
      <c r="BC29" s="960" t="str">
        <f t="shared" si="0"/>
        <v>28382</v>
      </c>
      <c r="BD29" s="123" t="str">
        <f t="shared" si="2"/>
        <v>播磨町</v>
      </c>
      <c r="BE29" s="40">
        <f>VLOOKUP($BC29&amp;"_"&amp;$AZ$7,データシート1!$A:$BS,MATCH("cb_"&amp;BE$12,データシート1!$A$1:$BS$1,0),0)</f>
        <v>6449.0999999999949</v>
      </c>
      <c r="BF29" s="40">
        <f>VLOOKUP($BC29&amp;"_"&amp;$AZ$7,データシート1!$A:$BS,MATCH("cb_"&amp;BF$12,データシート1!$A$1:$BS$1,0),0)</f>
        <v>4675.7000000000007</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11124.799999999996</v>
      </c>
      <c r="BL29" s="42"/>
      <c r="BM29" s="960" t="str">
        <f t="shared" si="4"/>
        <v>28382</v>
      </c>
      <c r="BN29" s="123" t="str">
        <f t="shared" si="5"/>
        <v>播磨町</v>
      </c>
      <c r="BO29" s="40">
        <f>BE29*VLOOKUP(BO$12,別紙!$B$4:$E$10,MATCH("設備利用率",別紙!$B$4:$E$4,0),0)/100*8760/10^3</f>
        <v>7739.6938919999939</v>
      </c>
      <c r="BP29" s="40">
        <f>BF29*VLOOKUP(BP$12,別紙!$B$4:$E$10,MATCH("設備利用率",別紙!$B$4:$E$4,0),0)/100*8760/10^3</f>
        <v>6184.8289320000003</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13924.522823999994</v>
      </c>
      <c r="BV29" s="42"/>
      <c r="BW29" s="38" t="str">
        <f t="shared" si="7"/>
        <v>28382</v>
      </c>
      <c r="BX29" s="38" t="str">
        <f t="shared" si="8"/>
        <v>播磨町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337365.13174931286</v>
      </c>
      <c r="BZ29" s="42"/>
      <c r="CA29" s="38" t="str">
        <f t="shared" si="9"/>
        <v>28382</v>
      </c>
      <c r="CB29" s="38" t="str">
        <f t="shared" si="10"/>
        <v>播磨町</v>
      </c>
      <c r="CC29" s="260">
        <f t="shared" si="11"/>
        <v>2.2941594028606242E-2</v>
      </c>
      <c r="CD29" s="260">
        <f t="shared" ref="CD29:CD60" si="16">BP29/$BY29</f>
        <v>1.8332744999254351E-2</v>
      </c>
      <c r="CE29" s="260">
        <f t="shared" ref="CE29:CE60" si="17">BQ29/$BY29</f>
        <v>0</v>
      </c>
      <c r="CF29" s="260">
        <f t="shared" ref="CF29:CF60" si="18">BR29/$BY29</f>
        <v>0</v>
      </c>
      <c r="CG29" s="260">
        <f t="shared" ref="CG29:CG60" si="19">BS29/$BY29</f>
        <v>0</v>
      </c>
      <c r="CH29" s="260">
        <f t="shared" ref="CH29:CH60" si="20">BT29/$BY29</f>
        <v>0</v>
      </c>
      <c r="CI29" s="260">
        <f t="shared" si="12"/>
        <v>4.1274339027860589E-2</v>
      </c>
      <c r="CK29" s="20" t="str">
        <f t="shared" si="13"/>
        <v>28382</v>
      </c>
      <c r="CL29" s="20" t="str">
        <f t="shared" si="14"/>
        <v>播磨町</v>
      </c>
      <c r="CM29" s="20">
        <f>VLOOKUP($CK29&amp;"_"&amp;$AZ$7,データシート1!$A:$BS,MATCH("ca_太陽光発電（10kW未満）",データシート1!$A$1:$BS$1,0),0)</f>
        <v>1513</v>
      </c>
      <c r="CN29" s="20">
        <f>VLOOKUP($CK29&amp;"_"&amp;$AZ$5,データシート1!$A:$BS,MATCH("ab_家庭",データシート1!$A$1:$BS$1,0),0)</f>
        <v>15352</v>
      </c>
      <c r="CO29" s="260">
        <f t="shared" si="15"/>
        <v>9.8553934340802507E-2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22205</v>
      </c>
      <c r="AY30" s="20" t="str">
        <f>IF(IFERROR(比較地域マスタ!$Z23,"")=0,"",IFERROR(比較地域マスタ!$Z23,""))</f>
        <v>熱海市</v>
      </c>
      <c r="BC30" s="960" t="str">
        <f t="shared" si="0"/>
        <v>22205</v>
      </c>
      <c r="BD30" s="123" t="str">
        <f t="shared" si="2"/>
        <v>熱海市</v>
      </c>
      <c r="BE30" s="40">
        <f>VLOOKUP($BC30&amp;"_"&amp;$AZ$7,データシート1!$A:$BS,MATCH("cb_"&amp;BE$12,データシート1!$A$1:$BS$1,0),0)</f>
        <v>2083.4000000000005</v>
      </c>
      <c r="BF30" s="40">
        <f>VLOOKUP($BC30&amp;"_"&amp;$AZ$7,データシート1!$A:$BS,MATCH("cb_"&amp;BF$12,データシート1!$A$1:$BS$1,0),0)</f>
        <v>2129.6999999999998</v>
      </c>
      <c r="BG30" s="40">
        <f>VLOOKUP($BC30&amp;"_"&amp;$AZ$7,データシート1!$A:$BS,MATCH("cb_"&amp;BG$12,データシート1!$A$1:$BS$1,0),0)</f>
        <v>0</v>
      </c>
      <c r="BH30" s="40">
        <f>VLOOKUP($BC30&amp;"_"&amp;$AZ$7,データシート1!$A:$BS,MATCH("cb_"&amp;BH$12,データシート1!$A$1:$BS$1,0),0)</f>
        <v>22</v>
      </c>
      <c r="BI30" s="40">
        <f>VLOOKUP($BC30&amp;"_"&amp;$AZ$7,データシート1!$A:$BS,MATCH("cb_"&amp;BI$12,データシート1!$A$1:$BS$1,0),0)</f>
        <v>0</v>
      </c>
      <c r="BJ30" s="40">
        <f>VLOOKUP($BC30&amp;"_"&amp;$AZ$7,データシート1!$A:$BS,MATCH("cb_"&amp;BJ$12,データシート1!$A$1:$BS$1,0),0)</f>
        <v>0</v>
      </c>
      <c r="BK30" s="40">
        <f t="shared" si="3"/>
        <v>4235.1000000000004</v>
      </c>
      <c r="BL30" s="42"/>
      <c r="BM30" s="960" t="str">
        <f t="shared" si="4"/>
        <v>22205</v>
      </c>
      <c r="BN30" s="123" t="str">
        <f t="shared" si="5"/>
        <v>熱海市</v>
      </c>
      <c r="BO30" s="40">
        <f>BE30*VLOOKUP(BO$12,別紙!$B$4:$E$10,MATCH("設備利用率",別紙!$B$4:$E$4,0),0)/100*8760/10^3</f>
        <v>2500.3300080000004</v>
      </c>
      <c r="BP30" s="40">
        <f>BF30*VLOOKUP(BP$12,別紙!$B$4:$E$10,MATCH("設備利用率",別紙!$B$4:$E$4,0),0)/100*8760/10^3</f>
        <v>2817.081972</v>
      </c>
      <c r="BQ30" s="40">
        <f>BG30*VLOOKUP(BQ$12,別紙!$B$4:$E$10,MATCH("設備利用率",別紙!$B$4:$E$4,0),0)/100*8760/10^3</f>
        <v>0</v>
      </c>
      <c r="BR30" s="40">
        <f>BH30*VLOOKUP(BR$12,別紙!$B$4:$E$10,MATCH("設備利用率",別紙!$B$4:$E$4,0),0)/100*8760/10^3</f>
        <v>115.63200000000001</v>
      </c>
      <c r="BS30" s="40">
        <f>BI30*VLOOKUP(BS$12,別紙!$B$4:$E$10,MATCH("設備利用率",別紙!$B$4:$E$4,0),0)/100*8760/10^3</f>
        <v>0</v>
      </c>
      <c r="BT30" s="40">
        <f>BJ30*VLOOKUP(BT$12,別紙!$B$4:$E$10,MATCH("設備利用率",別紙!$B$4:$E$4,0),0)/100*8760/10^3</f>
        <v>0</v>
      </c>
      <c r="BU30" s="40">
        <f t="shared" si="6"/>
        <v>5433.0439800000004</v>
      </c>
      <c r="BV30" s="42"/>
      <c r="BW30" s="38" t="str">
        <f t="shared" si="7"/>
        <v>22205</v>
      </c>
      <c r="BX30" s="38" t="str">
        <f t="shared" si="8"/>
        <v>熱海市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209649.28701291318</v>
      </c>
      <c r="BZ30" s="42"/>
      <c r="CA30" s="38" t="str">
        <f t="shared" si="9"/>
        <v>22205</v>
      </c>
      <c r="CB30" s="38" t="str">
        <f t="shared" si="10"/>
        <v>熱海市</v>
      </c>
      <c r="CC30" s="260">
        <f t="shared" si="11"/>
        <v>1.1926250948070215E-2</v>
      </c>
      <c r="CD30" s="260">
        <f t="shared" si="16"/>
        <v>1.343711687331655E-2</v>
      </c>
      <c r="CE30" s="260">
        <f t="shared" si="17"/>
        <v>0</v>
      </c>
      <c r="CF30" s="260">
        <f t="shared" si="18"/>
        <v>5.5154969352639747E-4</v>
      </c>
      <c r="CG30" s="260">
        <f t="shared" si="19"/>
        <v>0</v>
      </c>
      <c r="CH30" s="260">
        <f t="shared" si="20"/>
        <v>0</v>
      </c>
      <c r="CI30" s="260">
        <f t="shared" si="12"/>
        <v>2.5914917514913163E-2</v>
      </c>
      <c r="CK30" s="20" t="str">
        <f t="shared" si="13"/>
        <v>22205</v>
      </c>
      <c r="CL30" s="20" t="str">
        <f t="shared" si="14"/>
        <v>熱海市</v>
      </c>
      <c r="CM30" s="20">
        <f>VLOOKUP($CK30&amp;"_"&amp;$AZ$7,データシート1!$A:$BS,MATCH("ca_太陽光発電（10kW未満）",データシート1!$A$1:$BS$1,0),0)</f>
        <v>462</v>
      </c>
      <c r="CN30" s="20">
        <f>VLOOKUP($CK30&amp;"_"&amp;$AZ$5,データシート1!$A:$BS,MATCH("ab_家庭",データシート1!$A$1:$BS$1,0),0)</f>
        <v>21152</v>
      </c>
      <c r="CO30" s="260">
        <f t="shared" si="15"/>
        <v>2.1841906202723145E-2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12235</v>
      </c>
      <c r="AY31" s="20" t="str">
        <f>IF(IFERROR(比較地域マスタ!$Z24,"")=0,"",IFERROR(比較地域マスタ!$Z24,""))</f>
        <v>匝瑳市</v>
      </c>
      <c r="BC31" s="960" t="str">
        <f t="shared" si="0"/>
        <v>12235</v>
      </c>
      <c r="BD31" s="123" t="str">
        <f t="shared" si="2"/>
        <v>匝瑳市</v>
      </c>
      <c r="BE31" s="40">
        <f>VLOOKUP($BC31&amp;"_"&amp;$AZ$7,データシート1!$A:$BS,MATCH("cb_"&amp;BE$12,データシート1!$A$1:$BS$1,0),0)</f>
        <v>4195.2000000000062</v>
      </c>
      <c r="BF31" s="40">
        <f>VLOOKUP($BC31&amp;"_"&amp;$AZ$7,データシート1!$A:$BS,MATCH("cb_"&amp;BF$12,データシート1!$A$1:$BS$1,0),0)</f>
        <v>42922.399999999965</v>
      </c>
      <c r="BG31" s="40">
        <f>VLOOKUP($BC31&amp;"_"&amp;$AZ$7,データシート1!$A:$BS,MATCH("cb_"&amp;BG$12,データシート1!$A$1:$BS$1,0),0)</f>
        <v>19.5</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47137.099999999969</v>
      </c>
      <c r="BL31" s="42"/>
      <c r="BM31" s="960" t="str">
        <f t="shared" si="4"/>
        <v>12235</v>
      </c>
      <c r="BN31" s="123" t="str">
        <f t="shared" si="5"/>
        <v>匝瑳市</v>
      </c>
      <c r="BO31" s="40">
        <f>BE31*VLOOKUP(BO$12,別紙!$B$4:$E$10,MATCH("設備利用率",別紙!$B$4:$E$4,0),0)/100*8760/10^3</f>
        <v>5034.7434240000084</v>
      </c>
      <c r="BP31" s="40">
        <f>BF31*VLOOKUP(BP$12,別紙!$B$4:$E$10,MATCH("設備利用率",別紙!$B$4:$E$4,0),0)/100*8760/10^3</f>
        <v>56776.03382399994</v>
      </c>
      <c r="BQ31" s="40">
        <f>BG31*VLOOKUP(BQ$12,別紙!$B$4:$E$10,MATCH("設備利用率",別紙!$B$4:$E$4,0),0)/100*8760/10^3</f>
        <v>42.36336</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61853.140607999951</v>
      </c>
      <c r="BV31" s="42"/>
      <c r="BW31" s="38" t="str">
        <f t="shared" si="7"/>
        <v>12235</v>
      </c>
      <c r="BX31" s="38" t="str">
        <f t="shared" si="8"/>
        <v>匝瑳市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189425.74618629564</v>
      </c>
      <c r="BZ31" s="42"/>
      <c r="CA31" s="38" t="str">
        <f t="shared" si="9"/>
        <v>12235</v>
      </c>
      <c r="CB31" s="38" t="str">
        <f t="shared" si="10"/>
        <v>匝瑳市</v>
      </c>
      <c r="CC31" s="260">
        <f t="shared" si="11"/>
        <v>2.6578981608173052E-2</v>
      </c>
      <c r="CD31" s="260">
        <f t="shared" si="16"/>
        <v>0.29972712245864447</v>
      </c>
      <c r="CE31" s="260">
        <f t="shared" si="17"/>
        <v>2.2364098256388368E-4</v>
      </c>
      <c r="CF31" s="260">
        <f t="shared" si="18"/>
        <v>0</v>
      </c>
      <c r="CG31" s="260">
        <f t="shared" si="19"/>
        <v>0</v>
      </c>
      <c r="CH31" s="260">
        <f t="shared" si="20"/>
        <v>0</v>
      </c>
      <c r="CI31" s="260">
        <f t="shared" si="12"/>
        <v>0.32652974504938143</v>
      </c>
      <c r="CK31" s="20" t="str">
        <f t="shared" si="13"/>
        <v>12235</v>
      </c>
      <c r="CL31" s="20" t="str">
        <f t="shared" si="14"/>
        <v>匝瑳市</v>
      </c>
      <c r="CM31" s="20">
        <f>VLOOKUP($CK31&amp;"_"&amp;$AZ$7,データシート1!$A:$BS,MATCH("ca_太陽光発電（10kW未満）",データシート1!$A$1:$BS$1,0),0)</f>
        <v>878</v>
      </c>
      <c r="CN31" s="20">
        <f>VLOOKUP($CK31&amp;"_"&amp;$AZ$5,データシート1!$A:$BS,MATCH("ab_家庭",データシート1!$A$1:$BS$1,0),0)</f>
        <v>14691</v>
      </c>
      <c r="CO31" s="260">
        <f t="shared" si="15"/>
        <v>5.9764481655435298E-2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07211</v>
      </c>
      <c r="AY32" s="20" t="str">
        <f>IF(IFERROR(比較地域マスタ!$Z25,"")=0,"",IFERROR(比較地域マスタ!$Z25,""))</f>
        <v>田村市</v>
      </c>
      <c r="AZ32" s="24"/>
      <c r="BA32" s="24"/>
      <c r="BB32" s="24"/>
      <c r="BC32" s="960" t="str">
        <f t="shared" si="0"/>
        <v>07211</v>
      </c>
      <c r="BD32" s="123" t="str">
        <f t="shared" si="2"/>
        <v>田村市</v>
      </c>
      <c r="BE32" s="40">
        <f>VLOOKUP($BC32&amp;"_"&amp;$AZ$7,データシート1!$A:$BS,MATCH("cb_"&amp;BE$12,データシート1!$A$1:$BS$1,0),0)</f>
        <v>5711.2000000000053</v>
      </c>
      <c r="BF32" s="40">
        <f>VLOOKUP($BC32&amp;"_"&amp;$AZ$7,データシート1!$A:$BS,MATCH("cb_"&amp;BF$12,データシート1!$A$1:$BS$1,0),0)</f>
        <v>25415</v>
      </c>
      <c r="BG32" s="40">
        <f>VLOOKUP($BC32&amp;"_"&amp;$AZ$7,データシート1!$A:$BS,MATCH("cb_"&amp;BG$12,データシート1!$A$1:$BS$1,0),0)</f>
        <v>74000</v>
      </c>
      <c r="BH32" s="40">
        <f>VLOOKUP($BC32&amp;"_"&amp;$AZ$7,データシート1!$A:$BS,MATCH("cb_"&amp;BH$12,データシート1!$A$1:$BS$1,0),0)</f>
        <v>872</v>
      </c>
      <c r="BI32" s="40">
        <f>VLOOKUP($BC32&amp;"_"&amp;$AZ$7,データシート1!$A:$BS,MATCH("cb_"&amp;BI$12,データシート1!$A$1:$BS$1,0),0)</f>
        <v>0</v>
      </c>
      <c r="BJ32" s="40">
        <f>VLOOKUP($BC32&amp;"_"&amp;$AZ$7,データシート1!$A:$BS,MATCH("cb_"&amp;BJ$12,データシート1!$A$1:$BS$1,0),0)</f>
        <v>7100</v>
      </c>
      <c r="BK32" s="40">
        <f t="shared" si="3"/>
        <v>113098.20000000001</v>
      </c>
      <c r="BL32" s="42"/>
      <c r="BM32" s="960" t="str">
        <f t="shared" si="4"/>
        <v>07211</v>
      </c>
      <c r="BN32" s="123" t="str">
        <f t="shared" si="5"/>
        <v>田村市</v>
      </c>
      <c r="BO32" s="40">
        <f>BE32*VLOOKUP(BO$12,別紙!$B$4:$E$10,MATCH("設備利用率",別紙!$B$4:$E$4,0),0)/100*8760/10^3</f>
        <v>6854.1253440000073</v>
      </c>
      <c r="BP32" s="40">
        <f>BF32*VLOOKUP(BP$12,別紙!$B$4:$E$10,MATCH("設備利用率",別紙!$B$4:$E$4,0),0)/100*8760/10^3</f>
        <v>33617.945399999997</v>
      </c>
      <c r="BQ32" s="40">
        <f>BG32*VLOOKUP(BQ$12,別紙!$B$4:$E$10,MATCH("設備利用率",別紙!$B$4:$E$4,0),0)/100*8760/10^3</f>
        <v>160763.51999999999</v>
      </c>
      <c r="BR32" s="40">
        <f>BH32*VLOOKUP(BR$12,別紙!$B$4:$E$10,MATCH("設備利用率",別紙!$B$4:$E$4,0),0)/100*8760/10^3</f>
        <v>4583.232</v>
      </c>
      <c r="BS32" s="40">
        <f>BI32*VLOOKUP(BS$12,別紙!$B$4:$E$10,MATCH("設備利用率",別紙!$B$4:$E$4,0),0)/100*8760/10^3</f>
        <v>0</v>
      </c>
      <c r="BT32" s="40">
        <f>BJ32*VLOOKUP(BT$12,別紙!$B$4:$E$10,MATCH("設備利用率",別紙!$B$4:$E$4,0),0)/100*8760/10^3</f>
        <v>49756.800000000003</v>
      </c>
      <c r="BU32" s="40">
        <f t="shared" si="6"/>
        <v>255575.62274399999</v>
      </c>
      <c r="BV32" s="42"/>
      <c r="BW32" s="38" t="str">
        <f t="shared" si="7"/>
        <v>07211</v>
      </c>
      <c r="BX32" s="38" t="str">
        <f t="shared" si="8"/>
        <v>田村市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211647.72638710876</v>
      </c>
      <c r="BZ32" s="42"/>
      <c r="CA32" s="38" t="str">
        <f t="shared" si="9"/>
        <v>07211</v>
      </c>
      <c r="CB32" s="38" t="str">
        <f t="shared" si="10"/>
        <v>田村市</v>
      </c>
      <c r="CC32" s="260">
        <f t="shared" si="11"/>
        <v>3.2384592364879214E-2</v>
      </c>
      <c r="CD32" s="260">
        <f t="shared" si="16"/>
        <v>0.15883915208478058</v>
      </c>
      <c r="CE32" s="260">
        <f t="shared" si="17"/>
        <v>0.75958066143342196</v>
      </c>
      <c r="CF32" s="260">
        <f t="shared" si="18"/>
        <v>2.1655002291955449E-2</v>
      </c>
      <c r="CG32" s="260">
        <f t="shared" si="19"/>
        <v>0</v>
      </c>
      <c r="CH32" s="260">
        <f t="shared" si="20"/>
        <v>0.2350925325273451</v>
      </c>
      <c r="CI32" s="260">
        <f t="shared" si="12"/>
        <v>1.2075519407023823</v>
      </c>
      <c r="CJ32" s="24"/>
      <c r="CK32" s="20" t="str">
        <f t="shared" si="13"/>
        <v>07211</v>
      </c>
      <c r="CL32" s="20" t="str">
        <f t="shared" si="14"/>
        <v>田村市</v>
      </c>
      <c r="CM32" s="20">
        <f>VLOOKUP($CK32&amp;"_"&amp;$AZ$7,データシート1!$A:$BS,MATCH("ca_太陽光発電（10kW未満）",データシート1!$A$1:$BS$1,0),0)</f>
        <v>1165</v>
      </c>
      <c r="CN32" s="20">
        <f>VLOOKUP($CK32&amp;"_"&amp;$AZ$5,データシート1!$A:$BS,MATCH("ab_家庭",データシート1!$A$1:$BS$1,0),0)</f>
        <v>12780</v>
      </c>
      <c r="CO32" s="260">
        <f t="shared" si="15"/>
        <v>9.115805946791862E-2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28464</v>
      </c>
      <c r="AY33" s="20" t="str">
        <f>IF(IFERROR(比較地域マスタ!$Z26,"")=0,"",IFERROR(比較地域マスタ!$Z26,""))</f>
        <v>太子町</v>
      </c>
      <c r="BC33" s="960" t="str">
        <f t="shared" si="0"/>
        <v>28464</v>
      </c>
      <c r="BD33" s="123" t="str">
        <f t="shared" si="2"/>
        <v>太子町</v>
      </c>
      <c r="BE33" s="40">
        <f>VLOOKUP($BC33&amp;"_"&amp;$AZ$7,データシート1!$A:$BS,MATCH("cb_"&amp;BE$12,データシート1!$A$1:$BS$1,0),0)</f>
        <v>6477.4000000000051</v>
      </c>
      <c r="BF33" s="40">
        <f>VLOOKUP($BC33&amp;"_"&amp;$AZ$7,データシート1!$A:$BS,MATCH("cb_"&amp;BF$12,データシート1!$A$1:$BS$1,0),0)</f>
        <v>11468.700000000004</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17946.100000000009</v>
      </c>
      <c r="BL33" s="42"/>
      <c r="BM33" s="960" t="str">
        <f t="shared" si="4"/>
        <v>28464</v>
      </c>
      <c r="BN33" s="123" t="str">
        <f t="shared" si="5"/>
        <v>太子町</v>
      </c>
      <c r="BO33" s="40">
        <f>BE33*VLOOKUP(BO$12,別紙!$B$4:$E$10,MATCH("設備利用率",別紙!$B$4:$E$4,0),0)/100*8760/10^3</f>
        <v>7773.6572880000049</v>
      </c>
      <c r="BP33" s="40">
        <f>BF33*VLOOKUP(BP$12,別紙!$B$4:$E$10,MATCH("設備利用率",別紙!$B$4:$E$4,0),0)/100*8760/10^3</f>
        <v>15170.337612000005</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22943.994900000009</v>
      </c>
      <c r="BV33" s="42"/>
      <c r="BW33" s="38" t="str">
        <f t="shared" si="7"/>
        <v>28464</v>
      </c>
      <c r="BX33" s="38" t="str">
        <f t="shared" si="8"/>
        <v>太子町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230758.7179191185</v>
      </c>
      <c r="BZ33" s="42"/>
      <c r="CA33" s="38" t="str">
        <f t="shared" si="9"/>
        <v>28464</v>
      </c>
      <c r="CB33" s="38" t="str">
        <f t="shared" si="10"/>
        <v>太子町</v>
      </c>
      <c r="CC33" s="260">
        <f t="shared" si="11"/>
        <v>3.3687382899764119E-2</v>
      </c>
      <c r="CD33" s="260">
        <f t="shared" si="16"/>
        <v>6.5741124533883241E-2</v>
      </c>
      <c r="CE33" s="260">
        <f t="shared" si="17"/>
        <v>0</v>
      </c>
      <c r="CF33" s="260">
        <f t="shared" si="18"/>
        <v>0</v>
      </c>
      <c r="CG33" s="260">
        <f t="shared" si="19"/>
        <v>0</v>
      </c>
      <c r="CH33" s="260">
        <f t="shared" si="20"/>
        <v>0</v>
      </c>
      <c r="CI33" s="260">
        <f t="shared" si="12"/>
        <v>9.9428507433647367E-2</v>
      </c>
      <c r="CK33" s="20" t="str">
        <f t="shared" si="13"/>
        <v>28464</v>
      </c>
      <c r="CL33" s="20" t="str">
        <f t="shared" si="14"/>
        <v>太子町</v>
      </c>
      <c r="CM33" s="20">
        <f>VLOOKUP($CK33&amp;"_"&amp;$AZ$7,データシート1!$A:$BS,MATCH("ca_太陽光発電（10kW未満）",データシート1!$A$1:$BS$1,0),0)</f>
        <v>1448</v>
      </c>
      <c r="CN33" s="20">
        <f>VLOOKUP($CK33&amp;"_"&amp;$AZ$5,データシート1!$A:$BS,MATCH("ab_家庭",データシート1!$A$1:$BS$1,0),0)</f>
        <v>13859</v>
      </c>
      <c r="CO33" s="260">
        <f t="shared" si="15"/>
        <v>0.1044808427736489</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15225</v>
      </c>
      <c r="AY34" s="20" t="str">
        <f>IF(IFERROR(比較地域マスタ!$Z27,"")=0,"",IFERROR(比較地域マスタ!$Z27,""))</f>
        <v>魚沼市</v>
      </c>
      <c r="BC34" s="960" t="str">
        <f t="shared" si="0"/>
        <v>15225</v>
      </c>
      <c r="BD34" s="123" t="str">
        <f t="shared" si="2"/>
        <v>魚沼市</v>
      </c>
      <c r="BE34" s="40">
        <f>VLOOKUP($BC34&amp;"_"&amp;$AZ$7,データシート1!$A:$BS,MATCH("cb_"&amp;BE$12,データシート1!$A$1:$BS$1,0),0)</f>
        <v>587.70000000000005</v>
      </c>
      <c r="BF34" s="40">
        <f>VLOOKUP($BC34&amp;"_"&amp;$AZ$7,データシート1!$A:$BS,MATCH("cb_"&amp;BF$12,データシート1!$A$1:$BS$1,0),0)</f>
        <v>164</v>
      </c>
      <c r="BG34" s="40">
        <f>VLOOKUP($BC34&amp;"_"&amp;$AZ$7,データシート1!$A:$BS,MATCH("cb_"&amp;BG$12,データシート1!$A$1:$BS$1,0),0)</f>
        <v>0</v>
      </c>
      <c r="BH34" s="40">
        <f>VLOOKUP($BC34&amp;"_"&amp;$AZ$7,データシート1!$A:$BS,MATCH("cb_"&amp;BH$12,データシート1!$A$1:$BS$1,0),0)</f>
        <v>2392.8000000000002</v>
      </c>
      <c r="BI34" s="40">
        <f>VLOOKUP($BC34&amp;"_"&amp;$AZ$7,データシート1!$A:$BS,MATCH("cb_"&amp;BI$12,データシート1!$A$1:$BS$1,0),0)</f>
        <v>0</v>
      </c>
      <c r="BJ34" s="40">
        <f>VLOOKUP($BC34&amp;"_"&amp;$AZ$7,データシート1!$A:$BS,MATCH("cb_"&amp;BJ$12,データシート1!$A$1:$BS$1,0),0)</f>
        <v>0</v>
      </c>
      <c r="BK34" s="40">
        <f t="shared" si="3"/>
        <v>3144.5</v>
      </c>
      <c r="BL34" s="42"/>
      <c r="BM34" s="960" t="str">
        <f t="shared" si="4"/>
        <v>15225</v>
      </c>
      <c r="BN34" s="123" t="str">
        <f t="shared" si="5"/>
        <v>魚沼市</v>
      </c>
      <c r="BO34" s="40">
        <f>BE34*VLOOKUP(BO$12,別紙!$B$4:$E$10,MATCH("設備利用率",別紙!$B$4:$E$4,0),0)/100*8760/10^3</f>
        <v>705.31052399999999</v>
      </c>
      <c r="BP34" s="40">
        <f>BF34*VLOOKUP(BP$12,別紙!$B$4:$E$10,MATCH("設備利用率",別紙!$B$4:$E$4,0),0)/100*8760/10^3</f>
        <v>216.93263999999999</v>
      </c>
      <c r="BQ34" s="40">
        <f>BG34*VLOOKUP(BQ$12,別紙!$B$4:$E$10,MATCH("設備利用率",別紙!$B$4:$E$4,0),0)/100*8760/10^3</f>
        <v>0</v>
      </c>
      <c r="BR34" s="40">
        <f>BH34*VLOOKUP(BR$12,別紙!$B$4:$E$10,MATCH("設備利用率",別紙!$B$4:$E$4,0),0)/100*8760/10^3</f>
        <v>12576.5568</v>
      </c>
      <c r="BS34" s="40">
        <f>BI34*VLOOKUP(BS$12,別紙!$B$4:$E$10,MATCH("設備利用率",別紙!$B$4:$E$4,0),0)/100*8760/10^3</f>
        <v>0</v>
      </c>
      <c r="BT34" s="40">
        <f>BJ34*VLOOKUP(BT$12,別紙!$B$4:$E$10,MATCH("設備利用率",別紙!$B$4:$E$4,0),0)/100*8760/10^3</f>
        <v>0</v>
      </c>
      <c r="BU34" s="40">
        <f t="shared" si="6"/>
        <v>13498.799964</v>
      </c>
      <c r="BV34" s="42"/>
      <c r="BW34" s="38" t="str">
        <f t="shared" si="7"/>
        <v>15225</v>
      </c>
      <c r="BX34" s="38" t="str">
        <f t="shared" si="8"/>
        <v>魚沼市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180500.273127744</v>
      </c>
      <c r="BZ34" s="42"/>
      <c r="CA34" s="38" t="str">
        <f t="shared" si="9"/>
        <v>15225</v>
      </c>
      <c r="CB34" s="38" t="str">
        <f t="shared" si="10"/>
        <v>魚沼市</v>
      </c>
      <c r="CC34" s="260">
        <f t="shared" si="11"/>
        <v>3.9075316163141548E-3</v>
      </c>
      <c r="CD34" s="260">
        <f t="shared" si="16"/>
        <v>1.2018410622928642E-3</v>
      </c>
      <c r="CE34" s="260">
        <f t="shared" si="17"/>
        <v>0</v>
      </c>
      <c r="CF34" s="260">
        <f t="shared" si="18"/>
        <v>6.9676109526434313E-2</v>
      </c>
      <c r="CG34" s="260">
        <f t="shared" si="19"/>
        <v>0</v>
      </c>
      <c r="CH34" s="260">
        <f t="shared" si="20"/>
        <v>0</v>
      </c>
      <c r="CI34" s="260">
        <f t="shared" si="12"/>
        <v>7.4785482205041331E-2</v>
      </c>
      <c r="CK34" s="20" t="str">
        <f t="shared" si="13"/>
        <v>15225</v>
      </c>
      <c r="CL34" s="20" t="str">
        <f t="shared" si="14"/>
        <v>魚沼市</v>
      </c>
      <c r="CM34" s="20">
        <f>VLOOKUP($CK34&amp;"_"&amp;$AZ$7,データシート1!$A:$BS,MATCH("ca_太陽光発電（10kW未満）",データシート1!$A$1:$BS$1,0),0)</f>
        <v>121</v>
      </c>
      <c r="CN34" s="20">
        <f>VLOOKUP($CK34&amp;"_"&amp;$AZ$5,データシート1!$A:$BS,MATCH("ab_家庭",データシート1!$A$1:$BS$1,0),0)</f>
        <v>13164</v>
      </c>
      <c r="CO34" s="260">
        <f t="shared" si="15"/>
        <v>9.1917350349437869E-3</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15208</v>
      </c>
      <c r="AY35" s="20" t="str">
        <f>IF(IFERROR(比較地域マスタ!$Z28,"")=0,"",IFERROR(比較地域マスタ!$Z28,""))</f>
        <v>小千谷市</v>
      </c>
      <c r="BC35" s="960" t="str">
        <f t="shared" si="0"/>
        <v>15208</v>
      </c>
      <c r="BD35" s="123" t="str">
        <f t="shared" si="2"/>
        <v>小千谷市</v>
      </c>
      <c r="BE35" s="40">
        <f>VLOOKUP($BC35&amp;"_"&amp;$AZ$7,データシート1!$A:$BS,MATCH("cb_"&amp;BE$12,データシート1!$A$1:$BS$1,0),0)</f>
        <v>416.10000000000014</v>
      </c>
      <c r="BF35" s="40">
        <f>VLOOKUP($BC35&amp;"_"&amp;$AZ$7,データシート1!$A:$BS,MATCH("cb_"&amp;BF$12,データシート1!$A$1:$BS$1,0),0)</f>
        <v>10</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426.10000000000014</v>
      </c>
      <c r="BL35" s="42"/>
      <c r="BM35" s="960" t="str">
        <f t="shared" si="4"/>
        <v>15208</v>
      </c>
      <c r="BN35" s="123" t="str">
        <f t="shared" si="5"/>
        <v>小千谷市</v>
      </c>
      <c r="BO35" s="40">
        <f>BE35*VLOOKUP(BO$12,別紙!$B$4:$E$10,MATCH("設備利用率",別紙!$B$4:$E$4,0),0)/100*8760/10^3</f>
        <v>499.36993200000012</v>
      </c>
      <c r="BP35" s="40">
        <f>BF35*VLOOKUP(BP$12,別紙!$B$4:$E$10,MATCH("設備利用率",別紙!$B$4:$E$4,0),0)/100*8760/10^3</f>
        <v>13.227600000000001</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512.59753200000011</v>
      </c>
      <c r="BV35" s="42"/>
      <c r="BW35" s="38" t="str">
        <f t="shared" si="7"/>
        <v>15208</v>
      </c>
      <c r="BX35" s="38" t="str">
        <f t="shared" si="8"/>
        <v>小千谷市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222824.13330930792</v>
      </c>
      <c r="BZ35" s="42"/>
      <c r="CA35" s="38" t="str">
        <f t="shared" si="9"/>
        <v>15208</v>
      </c>
      <c r="CB35" s="38" t="str">
        <f t="shared" si="10"/>
        <v>小千谷市</v>
      </c>
      <c r="CC35" s="260">
        <f t="shared" si="11"/>
        <v>2.2410944657723043E-3</v>
      </c>
      <c r="CD35" s="260">
        <f t="shared" si="16"/>
        <v>5.936340827875421E-5</v>
      </c>
      <c r="CE35" s="260">
        <f t="shared" si="17"/>
        <v>0</v>
      </c>
      <c r="CF35" s="260">
        <f t="shared" si="18"/>
        <v>0</v>
      </c>
      <c r="CG35" s="260">
        <f t="shared" si="19"/>
        <v>0</v>
      </c>
      <c r="CH35" s="260">
        <f t="shared" si="20"/>
        <v>0</v>
      </c>
      <c r="CI35" s="260">
        <f t="shared" si="12"/>
        <v>2.3004578740510582E-3</v>
      </c>
      <c r="CK35" s="20" t="str">
        <f t="shared" si="13"/>
        <v>15208</v>
      </c>
      <c r="CL35" s="20" t="str">
        <f t="shared" si="14"/>
        <v>小千谷市</v>
      </c>
      <c r="CM35" s="20">
        <f>VLOOKUP($CK35&amp;"_"&amp;$AZ$7,データシート1!$A:$BS,MATCH("ca_太陽光発電（10kW未満）",データシート1!$A$1:$BS$1,0),0)</f>
        <v>101</v>
      </c>
      <c r="CN35" s="20">
        <f>VLOOKUP($CK35&amp;"_"&amp;$AZ$5,データシート1!$A:$BS,MATCH("ab_家庭",データシート1!$A$1:$BS$1,0),0)</f>
        <v>12704</v>
      </c>
      <c r="CO35" s="260">
        <f t="shared" si="15"/>
        <v>7.9502518891687666E-3</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43443</v>
      </c>
      <c r="AY36" s="20" t="str">
        <f>IF(IFERROR(比較地域マスタ!$Z29,"")=0,"",IFERROR(比較地域マスタ!$Z29,""))</f>
        <v>益城町</v>
      </c>
      <c r="BC36" s="960" t="str">
        <f t="shared" si="0"/>
        <v>43443</v>
      </c>
      <c r="BD36" s="123" t="str">
        <f t="shared" si="2"/>
        <v>益城町</v>
      </c>
      <c r="BE36" s="40">
        <f>VLOOKUP($BC36&amp;"_"&amp;$AZ$7,データシート1!$A:$BS,MATCH("cb_"&amp;BE$12,データシート1!$A$1:$BS$1,0),0)</f>
        <v>11163.852999999977</v>
      </c>
      <c r="BF36" s="40">
        <f>VLOOKUP($BC36&amp;"_"&amp;$AZ$7,データシート1!$A:$BS,MATCH("cb_"&amp;BF$12,データシート1!$A$1:$BS$1,0),0)</f>
        <v>67611.799999999988</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78775.652999999962</v>
      </c>
      <c r="BL36" s="42"/>
      <c r="BM36" s="960" t="str">
        <f t="shared" si="4"/>
        <v>43443</v>
      </c>
      <c r="BN36" s="123" t="str">
        <f t="shared" si="5"/>
        <v>益城町</v>
      </c>
      <c r="BO36" s="40">
        <f>BE36*VLOOKUP(BO$12,別紙!$B$4:$E$10,MATCH("設備利用率",別紙!$B$4:$E$4,0),0)/100*8760/10^3</f>
        <v>13397.963262359972</v>
      </c>
      <c r="BP36" s="40">
        <f>BF36*VLOOKUP(BP$12,別紙!$B$4:$E$10,MATCH("設備利用率",別紙!$B$4:$E$4,0),0)/100*8760/10^3</f>
        <v>89434.184567999968</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102832.14783035994</v>
      </c>
      <c r="BV36" s="42"/>
      <c r="BW36" s="38" t="str">
        <f t="shared" si="7"/>
        <v>43443</v>
      </c>
      <c r="BX36" s="38" t="str">
        <f t="shared" si="8"/>
        <v>益城町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199133.02486176541</v>
      </c>
      <c r="BZ36" s="42"/>
      <c r="CA36" s="38" t="str">
        <f t="shared" si="9"/>
        <v>43443</v>
      </c>
      <c r="CB36" s="38" t="str">
        <f t="shared" si="10"/>
        <v>益城町</v>
      </c>
      <c r="CC36" s="260">
        <f t="shared" si="11"/>
        <v>6.7281473134155417E-2</v>
      </c>
      <c r="CD36" s="260">
        <f t="shared" si="16"/>
        <v>0.44911779264179602</v>
      </c>
      <c r="CE36" s="260">
        <f t="shared" si="17"/>
        <v>0</v>
      </c>
      <c r="CF36" s="260">
        <f t="shared" si="18"/>
        <v>0</v>
      </c>
      <c r="CG36" s="260">
        <f t="shared" si="19"/>
        <v>0</v>
      </c>
      <c r="CH36" s="260">
        <f t="shared" si="20"/>
        <v>0</v>
      </c>
      <c r="CI36" s="260">
        <f t="shared" si="12"/>
        <v>0.51639926577595141</v>
      </c>
      <c r="CK36" s="20" t="str">
        <f t="shared" si="13"/>
        <v>43443</v>
      </c>
      <c r="CL36" s="20" t="str">
        <f t="shared" si="14"/>
        <v>益城町</v>
      </c>
      <c r="CM36" s="20">
        <f>VLOOKUP($CK36&amp;"_"&amp;$AZ$7,データシート1!$A:$BS,MATCH("ca_太陽光発電（10kW未満）",データシート1!$A$1:$BS$1,0),0)</f>
        <v>2248</v>
      </c>
      <c r="CN36" s="20">
        <f>VLOOKUP($CK36&amp;"_"&amp;$AZ$5,データシート1!$A:$BS,MATCH("ab_家庭",データシート1!$A$1:$BS$1,0),0)</f>
        <v>13888</v>
      </c>
      <c r="CO36" s="260">
        <f t="shared" si="15"/>
        <v>0.16186635944700462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46217</v>
      </c>
      <c r="AY37" s="20" t="str">
        <f>IF(IFERROR(比較地域マスタ!$Z30,"")=0,"",IFERROR(比較地域マスタ!$Z30,""))</f>
        <v>曽於市</v>
      </c>
      <c r="BC37" s="960" t="str">
        <f t="shared" si="0"/>
        <v>46217</v>
      </c>
      <c r="BD37" s="123" t="str">
        <f t="shared" si="2"/>
        <v>曽於市</v>
      </c>
      <c r="BE37" s="40">
        <f>VLOOKUP($BC37&amp;"_"&amp;$AZ$7,データシート1!$A:$BS,MATCH("cb_"&amp;BE$12,データシート1!$A$1:$BS$1,0),0)</f>
        <v>8837.2609999999913</v>
      </c>
      <c r="BF37" s="40">
        <f>VLOOKUP($BC37&amp;"_"&amp;$AZ$7,データシート1!$A:$BS,MATCH("cb_"&amp;BF$12,データシート1!$A$1:$BS$1,0),0)</f>
        <v>95725.599999999948</v>
      </c>
      <c r="BG37" s="40">
        <f>VLOOKUP($BC37&amp;"_"&amp;$AZ$7,データシート1!$A:$BS,MATCH("cb_"&amp;BG$12,データシート1!$A$1:$BS$1,0),0)</f>
        <v>0</v>
      </c>
      <c r="BH37" s="40">
        <f>VLOOKUP($BC37&amp;"_"&amp;$AZ$7,データシート1!$A:$BS,MATCH("cb_"&amp;BH$12,データシート1!$A$1:$BS$1,0),0)</f>
        <v>49.9</v>
      </c>
      <c r="BI37" s="40">
        <f>VLOOKUP($BC37&amp;"_"&amp;$AZ$7,データシート1!$A:$BS,MATCH("cb_"&amp;BI$12,データシート1!$A$1:$BS$1,0),0)</f>
        <v>0</v>
      </c>
      <c r="BJ37" s="40">
        <f>VLOOKUP($BC37&amp;"_"&amp;$AZ$7,データシート1!$A:$BS,MATCH("cb_"&amp;BJ$12,データシート1!$A$1:$BS$1,0),0)</f>
        <v>0</v>
      </c>
      <c r="BK37" s="40">
        <f t="shared" si="3"/>
        <v>104612.76099999994</v>
      </c>
      <c r="BL37" s="42"/>
      <c r="BM37" s="960" t="str">
        <f t="shared" si="4"/>
        <v>46217</v>
      </c>
      <c r="BN37" s="123" t="str">
        <f t="shared" si="5"/>
        <v>曽於市</v>
      </c>
      <c r="BO37" s="40">
        <f>BE37*VLOOKUP(BO$12,別紙!$B$4:$E$10,MATCH("設備利用率",別紙!$B$4:$E$4,0),0)/100*8760/10^3</f>
        <v>10605.77367131999</v>
      </c>
      <c r="BP37" s="40">
        <f>BF37*VLOOKUP(BP$12,別紙!$B$4:$E$10,MATCH("設備利用率",別紙!$B$4:$E$4,0),0)/100*8760/10^3</f>
        <v>126621.99465599991</v>
      </c>
      <c r="BQ37" s="40">
        <f>BG37*VLOOKUP(BQ$12,別紙!$B$4:$E$10,MATCH("設備利用率",別紙!$B$4:$E$4,0),0)/100*8760/10^3</f>
        <v>0</v>
      </c>
      <c r="BR37" s="40">
        <f>BH37*VLOOKUP(BR$12,別紙!$B$4:$E$10,MATCH("設備利用率",別紙!$B$4:$E$4,0),0)/100*8760/10^3</f>
        <v>262.27440000000001</v>
      </c>
      <c r="BS37" s="40">
        <f>BI37*VLOOKUP(BS$12,別紙!$B$4:$E$10,MATCH("設備利用率",別紙!$B$4:$E$4,0),0)/100*8760/10^3</f>
        <v>0</v>
      </c>
      <c r="BT37" s="40">
        <f>BJ37*VLOOKUP(BT$12,別紙!$B$4:$E$10,MATCH("設備利用率",別紙!$B$4:$E$4,0),0)/100*8760/10^3</f>
        <v>0</v>
      </c>
      <c r="BU37" s="40">
        <f t="shared" si="6"/>
        <v>137490.0427273199</v>
      </c>
      <c r="BV37" s="42"/>
      <c r="BW37" s="38" t="str">
        <f t="shared" si="7"/>
        <v>46217</v>
      </c>
      <c r="BX37" s="38" t="str">
        <f t="shared" si="8"/>
        <v>曽於市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215074.68505528357</v>
      </c>
      <c r="BZ37" s="42"/>
      <c r="CA37" s="38" t="str">
        <f t="shared" si="9"/>
        <v>46217</v>
      </c>
      <c r="CB37" s="38" t="str">
        <f t="shared" si="10"/>
        <v>曽於市</v>
      </c>
      <c r="CC37" s="260">
        <f t="shared" si="11"/>
        <v>4.9312050223827335E-2</v>
      </c>
      <c r="CD37" s="260">
        <f t="shared" si="16"/>
        <v>0.58873499976741817</v>
      </c>
      <c r="CE37" s="260">
        <f t="shared" si="17"/>
        <v>0</v>
      </c>
      <c r="CF37" s="260">
        <f t="shared" si="18"/>
        <v>1.2194573244758398E-3</v>
      </c>
      <c r="CG37" s="260">
        <f t="shared" si="19"/>
        <v>0</v>
      </c>
      <c r="CH37" s="260">
        <f t="shared" si="20"/>
        <v>0</v>
      </c>
      <c r="CI37" s="260">
        <f t="shared" si="12"/>
        <v>0.63926650731572132</v>
      </c>
      <c r="CK37" s="20" t="str">
        <f t="shared" si="13"/>
        <v>46217</v>
      </c>
      <c r="CL37" s="20" t="str">
        <f t="shared" si="14"/>
        <v>曽於市</v>
      </c>
      <c r="CM37" s="20">
        <f>VLOOKUP($CK37&amp;"_"&amp;$AZ$7,データシート1!$A:$BS,MATCH("ca_太陽光発電（10kW未満）",データシート1!$A$1:$BS$1,0),0)</f>
        <v>1671</v>
      </c>
      <c r="CN37" s="20">
        <f>VLOOKUP($CK37&amp;"_"&amp;$AZ$5,データシート1!$A:$BS,MATCH("ab_家庭",データシート1!$A$1:$BS$1,0),0)</f>
        <v>17473</v>
      </c>
      <c r="CO37" s="260">
        <f t="shared" si="15"/>
        <v>9.5633262748240147E-2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03203</v>
      </c>
      <c r="AY38" s="20" t="str">
        <f>IF(IFERROR(比較地域マスタ!$Z31,"")=0,"",IFERROR(比較地域マスタ!$Z31,""))</f>
        <v>大船渡市</v>
      </c>
      <c r="BC38" s="960" t="str">
        <f t="shared" si="0"/>
        <v>03203</v>
      </c>
      <c r="BD38" s="123" t="str">
        <f t="shared" si="2"/>
        <v>大船渡市</v>
      </c>
      <c r="BE38" s="40">
        <f>VLOOKUP($BC38&amp;"_"&amp;$AZ$7,データシート1!$A:$BS,MATCH("cb_"&amp;BE$12,データシート1!$A$1:$BS$1,0),0)</f>
        <v>6087.5000000000009</v>
      </c>
      <c r="BF38" s="40">
        <f>VLOOKUP($BC38&amp;"_"&amp;$AZ$7,データシート1!$A:$BS,MATCH("cb_"&amp;BF$12,データシート1!$A$1:$BS$1,0),0)</f>
        <v>22613.899999999991</v>
      </c>
      <c r="BG38" s="40">
        <f>VLOOKUP($BC38&amp;"_"&amp;$AZ$7,データシート1!$A:$BS,MATCH("cb_"&amp;BG$12,データシート1!$A$1:$BS$1,0),0)</f>
        <v>39</v>
      </c>
      <c r="BH38" s="40">
        <f>VLOOKUP($BC38&amp;"_"&amp;$AZ$7,データシート1!$A:$BS,MATCH("cb_"&amp;BH$12,データシート1!$A$1:$BS$1,0),0)</f>
        <v>280</v>
      </c>
      <c r="BI38" s="40">
        <f>VLOOKUP($BC38&amp;"_"&amp;$AZ$7,データシート1!$A:$BS,MATCH("cb_"&amp;BI$12,データシート1!$A$1:$BS$1,0),0)</f>
        <v>0</v>
      </c>
      <c r="BJ38" s="40">
        <f>VLOOKUP($BC38&amp;"_"&amp;$AZ$7,データシート1!$A:$BS,MATCH("cb_"&amp;BJ$12,データシート1!$A$1:$BS$1,0),0)</f>
        <v>74625</v>
      </c>
      <c r="BK38" s="40">
        <f t="shared" si="3"/>
        <v>103645.4</v>
      </c>
      <c r="BL38" s="42"/>
      <c r="BM38" s="960" t="str">
        <f t="shared" si="4"/>
        <v>03203</v>
      </c>
      <c r="BN38" s="123" t="str">
        <f t="shared" si="5"/>
        <v>大船渡市</v>
      </c>
      <c r="BO38" s="40">
        <f>BE38*VLOOKUP(BO$12,別紙!$B$4:$E$10,MATCH("設備利用率",別紙!$B$4:$E$4,0),0)/100*8760/10^3</f>
        <v>7305.7305000000015</v>
      </c>
      <c r="BP38" s="40">
        <f>BF38*VLOOKUP(BP$12,別紙!$B$4:$E$10,MATCH("設備利用率",別紙!$B$4:$E$4,0),0)/100*8760/10^3</f>
        <v>29912.762363999984</v>
      </c>
      <c r="BQ38" s="40">
        <f>BG38*VLOOKUP(BQ$12,別紙!$B$4:$E$10,MATCH("設備利用率",別紙!$B$4:$E$4,0),0)/100*8760/10^3</f>
        <v>84.72672</v>
      </c>
      <c r="BR38" s="40">
        <f>BH38*VLOOKUP(BR$12,別紙!$B$4:$E$10,MATCH("設備利用率",別紙!$B$4:$E$4,0),0)/100*8760/10^3</f>
        <v>1471.68</v>
      </c>
      <c r="BS38" s="40">
        <f>BI38*VLOOKUP(BS$12,別紙!$B$4:$E$10,MATCH("設備利用率",別紙!$B$4:$E$4,0),0)/100*8760/10^3</f>
        <v>0</v>
      </c>
      <c r="BT38" s="40">
        <f>BJ38*VLOOKUP(BT$12,別紙!$B$4:$E$10,MATCH("設備利用率",別紙!$B$4:$E$4,0),0)/100*8760/10^3</f>
        <v>522972</v>
      </c>
      <c r="BU38" s="40">
        <f t="shared" si="6"/>
        <v>561746.899584</v>
      </c>
      <c r="BV38" s="42"/>
      <c r="BW38" s="38" t="str">
        <f t="shared" si="7"/>
        <v>03203</v>
      </c>
      <c r="BX38" s="38" t="str">
        <f t="shared" si="8"/>
        <v>大船渡市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196185.08969979605</v>
      </c>
      <c r="BZ38" s="42"/>
      <c r="CA38" s="38" t="str">
        <f t="shared" si="9"/>
        <v>03203</v>
      </c>
      <c r="CB38" s="38" t="str">
        <f t="shared" si="10"/>
        <v>大船渡市</v>
      </c>
      <c r="CC38" s="260">
        <f t="shared" si="11"/>
        <v>3.7238969134602874E-2</v>
      </c>
      <c r="CD38" s="260">
        <f t="shared" si="16"/>
        <v>0.1524721496917667</v>
      </c>
      <c r="CE38" s="260">
        <f t="shared" si="17"/>
        <v>4.3187135235225817E-4</v>
      </c>
      <c r="CF38" s="260">
        <f t="shared" si="18"/>
        <v>7.5014875098407133E-3</v>
      </c>
      <c r="CG38" s="260">
        <f t="shared" si="19"/>
        <v>0</v>
      </c>
      <c r="CH38" s="260">
        <f t="shared" si="20"/>
        <v>2.6657071686755391</v>
      </c>
      <c r="CI38" s="260">
        <f t="shared" si="12"/>
        <v>2.8633516463641016</v>
      </c>
      <c r="CK38" s="20" t="str">
        <f t="shared" si="13"/>
        <v>03203</v>
      </c>
      <c r="CL38" s="20" t="str">
        <f t="shared" si="14"/>
        <v>大船渡市</v>
      </c>
      <c r="CM38" s="20">
        <f>VLOOKUP($CK38&amp;"_"&amp;$AZ$7,データシート1!$A:$BS,MATCH("ca_太陽光発電（10kW未満）",データシート1!$A$1:$BS$1,0),0)</f>
        <v>1220</v>
      </c>
      <c r="CN38" s="20">
        <f>VLOOKUP($CK38&amp;"_"&amp;$AZ$5,データシート1!$A:$BS,MATCH("ab_家庭",データシート1!$A$1:$BS$1,0),0)</f>
        <v>14801</v>
      </c>
      <c r="CO38" s="260">
        <f t="shared" si="15"/>
        <v>8.2426863049793936E-2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44213</v>
      </c>
      <c r="AY39" s="20" t="str">
        <f>IF(IFERROR(比較地域マスタ!$Z32,"")=0,"",IFERROR(比較地域マスタ!$Z32,""))</f>
        <v>由布市</v>
      </c>
      <c r="BC39" s="960" t="str">
        <f t="shared" si="0"/>
        <v>44213</v>
      </c>
      <c r="BD39" s="123" t="str">
        <f t="shared" si="2"/>
        <v>由布市</v>
      </c>
      <c r="BE39" s="40">
        <f>VLOOKUP($BC39&amp;"_"&amp;$AZ$7,データシート1!$A:$BS,MATCH("cb_"&amp;BE$12,データシート1!$A$1:$BS$1,0),0)</f>
        <v>8316.242000000002</v>
      </c>
      <c r="BF39" s="40">
        <f>VLOOKUP($BC39&amp;"_"&amp;$AZ$7,データシート1!$A:$BS,MATCH("cb_"&amp;BF$12,データシート1!$A$1:$BS$1,0),0)</f>
        <v>55905.000000000029</v>
      </c>
      <c r="BG39" s="40">
        <f>VLOOKUP($BC39&amp;"_"&amp;$AZ$7,データシート1!$A:$BS,MATCH("cb_"&amp;BG$12,データシート1!$A$1:$BS$1,0),0)</f>
        <v>0</v>
      </c>
      <c r="BH39" s="40">
        <f>VLOOKUP($BC39&amp;"_"&amp;$AZ$7,データシート1!$A:$BS,MATCH("cb_"&amp;BH$12,データシート1!$A$1:$BS$1,0),0)</f>
        <v>3942</v>
      </c>
      <c r="BI39" s="40">
        <f>VLOOKUP($BC39&amp;"_"&amp;$AZ$7,データシート1!$A:$BS,MATCH("cb_"&amp;BI$12,データシート1!$A$1:$BS$1,0),0)</f>
        <v>248.9</v>
      </c>
      <c r="BJ39" s="40">
        <f>VLOOKUP($BC39&amp;"_"&amp;$AZ$7,データシート1!$A:$BS,MATCH("cb_"&amp;BJ$12,データシート1!$A$1:$BS$1,0),0)</f>
        <v>0</v>
      </c>
      <c r="BK39" s="40">
        <f t="shared" si="3"/>
        <v>68412.142000000022</v>
      </c>
      <c r="BL39" s="42"/>
      <c r="BM39" s="960" t="str">
        <f t="shared" si="4"/>
        <v>44213</v>
      </c>
      <c r="BN39" s="123" t="str">
        <f t="shared" si="5"/>
        <v>由布市</v>
      </c>
      <c r="BO39" s="40">
        <f>BE39*VLOOKUP(BO$12,別紙!$B$4:$E$10,MATCH("設備利用率",別紙!$B$4:$E$4,0),0)/100*8760/10^3</f>
        <v>9980.4883490400025</v>
      </c>
      <c r="BP39" s="40">
        <f>BF39*VLOOKUP(BP$12,別紙!$B$4:$E$10,MATCH("設備利用率",別紙!$B$4:$E$4,0),0)/100*8760/10^3</f>
        <v>73948.897800000035</v>
      </c>
      <c r="BQ39" s="40">
        <f>BG39*VLOOKUP(BQ$12,別紙!$B$4:$E$10,MATCH("設備利用率",別紙!$B$4:$E$4,0),0)/100*8760/10^3</f>
        <v>0</v>
      </c>
      <c r="BR39" s="40">
        <f>BH39*VLOOKUP(BR$12,別紙!$B$4:$E$10,MATCH("設備利用率",別紙!$B$4:$E$4,0),0)/100*8760/10^3</f>
        <v>20719.151999999998</v>
      </c>
      <c r="BS39" s="40">
        <f>BI39*VLOOKUP(BS$12,別紙!$B$4:$E$10,MATCH("設備利用率",別紙!$B$4:$E$4,0),0)/100*8760/10^3</f>
        <v>1744.2911999999999</v>
      </c>
      <c r="BT39" s="40">
        <f>BJ39*VLOOKUP(BT$12,別紙!$B$4:$E$10,MATCH("設備利用率",別紙!$B$4:$E$4,0),0)/100*8760/10^3</f>
        <v>0</v>
      </c>
      <c r="BU39" s="40">
        <f t="shared" si="6"/>
        <v>106392.82934904005</v>
      </c>
      <c r="BV39" s="42"/>
      <c r="BW39" s="38" t="str">
        <f t="shared" si="7"/>
        <v>44213</v>
      </c>
      <c r="BX39" s="38" t="str">
        <f t="shared" si="8"/>
        <v>由布市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206444.73951012842</v>
      </c>
      <c r="BZ39" s="42"/>
      <c r="CA39" s="38" t="str">
        <f t="shared" si="9"/>
        <v>44213</v>
      </c>
      <c r="CB39" s="38" t="str">
        <f t="shared" si="10"/>
        <v>由布市</v>
      </c>
      <c r="CC39" s="260">
        <f t="shared" si="11"/>
        <v>4.8344599977323946E-2</v>
      </c>
      <c r="CD39" s="260">
        <f t="shared" si="16"/>
        <v>0.3582018993338022</v>
      </c>
      <c r="CE39" s="260">
        <f t="shared" si="17"/>
        <v>0</v>
      </c>
      <c r="CF39" s="260">
        <f t="shared" si="18"/>
        <v>0.10036173384298558</v>
      </c>
      <c r="CG39" s="260">
        <f t="shared" si="19"/>
        <v>8.4491917989241039E-3</v>
      </c>
      <c r="CH39" s="260">
        <f t="shared" si="20"/>
        <v>0</v>
      </c>
      <c r="CI39" s="260">
        <f t="shared" si="12"/>
        <v>0.51535742495303594</v>
      </c>
      <c r="CK39" s="20" t="str">
        <f t="shared" si="13"/>
        <v>44213</v>
      </c>
      <c r="CL39" s="20" t="str">
        <f t="shared" si="14"/>
        <v>由布市</v>
      </c>
      <c r="CM39" s="20">
        <f>VLOOKUP($CK39&amp;"_"&amp;$AZ$7,データシート1!$A:$BS,MATCH("ca_太陽光発電（10kW未満）",データシート1!$A$1:$BS$1,0),0)</f>
        <v>1682</v>
      </c>
      <c r="CN39" s="20">
        <f>VLOOKUP($CK39&amp;"_"&amp;$AZ$5,データシート1!$A:$BS,MATCH("ab_家庭",データシート1!$A$1:$BS$1,0),0)</f>
        <v>15651</v>
      </c>
      <c r="CO39" s="260">
        <f t="shared" si="15"/>
        <v>0.10746917129895853</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11442</v>
      </c>
      <c r="AY40" s="20" t="str">
        <f>IF(IFERROR(比較地域マスタ!$Z33,"")=0,"",IFERROR(比較地域マスタ!$Z33,""))</f>
        <v>宮代町</v>
      </c>
      <c r="BC40" s="960" t="str">
        <f t="shared" si="0"/>
        <v>11442</v>
      </c>
      <c r="BD40" s="123" t="str">
        <f t="shared" si="2"/>
        <v>宮代町</v>
      </c>
      <c r="BE40" s="40">
        <f>VLOOKUP($BC40&amp;"_"&amp;$AZ$7,データシート1!$A:$BS,MATCH("cb_"&amp;BE$12,データシート1!$A$1:$BS$1,0),0)</f>
        <v>3978.8000000000038</v>
      </c>
      <c r="BF40" s="40">
        <f>VLOOKUP($BC40&amp;"_"&amp;$AZ$7,データシート1!$A:$BS,MATCH("cb_"&amp;BF$12,データシート1!$A$1:$BS$1,0),0)</f>
        <v>2480.4999999999995</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6459.3000000000029</v>
      </c>
      <c r="BL40" s="42"/>
      <c r="BM40" s="960" t="str">
        <f t="shared" si="4"/>
        <v>11442</v>
      </c>
      <c r="BN40" s="123" t="str">
        <f t="shared" si="5"/>
        <v>宮代町</v>
      </c>
      <c r="BO40" s="40">
        <f>BE40*VLOOKUP(BO$12,別紙!$B$4:$E$10,MATCH("設備利用率",別紙!$B$4:$E$4,0),0)/100*8760/10^3</f>
        <v>4775.0374560000037</v>
      </c>
      <c r="BP40" s="40">
        <f>BF40*VLOOKUP(BP$12,別紙!$B$4:$E$10,MATCH("設備利用率",別紙!$B$4:$E$4,0),0)/100*8760/10^3</f>
        <v>3281.1061799999993</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8056.1436360000025</v>
      </c>
      <c r="BV40" s="42"/>
      <c r="BW40" s="38" t="str">
        <f t="shared" si="7"/>
        <v>11442</v>
      </c>
      <c r="BX40" s="38" t="str">
        <f t="shared" si="8"/>
        <v>宮代町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106448.87959877706</v>
      </c>
      <c r="BZ40" s="42"/>
      <c r="CA40" s="38" t="str">
        <f t="shared" si="9"/>
        <v>11442</v>
      </c>
      <c r="CB40" s="38" t="str">
        <f t="shared" si="10"/>
        <v>宮代町</v>
      </c>
      <c r="CC40" s="260">
        <f t="shared" si="11"/>
        <v>4.4857564250538731E-2</v>
      </c>
      <c r="CD40" s="260">
        <f t="shared" si="16"/>
        <v>3.082330403445312E-2</v>
      </c>
      <c r="CE40" s="260">
        <f t="shared" si="17"/>
        <v>0</v>
      </c>
      <c r="CF40" s="260">
        <f t="shared" si="18"/>
        <v>0</v>
      </c>
      <c r="CG40" s="260">
        <f t="shared" si="19"/>
        <v>0</v>
      </c>
      <c r="CH40" s="260">
        <f t="shared" si="20"/>
        <v>0</v>
      </c>
      <c r="CI40" s="260">
        <f t="shared" si="12"/>
        <v>7.5680868284991848E-2</v>
      </c>
      <c r="CK40" s="20" t="str">
        <f t="shared" si="13"/>
        <v>11442</v>
      </c>
      <c r="CL40" s="20" t="str">
        <f t="shared" si="14"/>
        <v>宮代町</v>
      </c>
      <c r="CM40" s="20">
        <f>VLOOKUP($CK40&amp;"_"&amp;$AZ$7,データシート1!$A:$BS,MATCH("ca_太陽光発電（10kW未満）",データシート1!$A$1:$BS$1,0),0)</f>
        <v>855</v>
      </c>
      <c r="CN40" s="20">
        <f>VLOOKUP($CK40&amp;"_"&amp;$AZ$5,データシート1!$A:$BS,MATCH("ab_家庭",データシート1!$A$1:$BS$1,0),0)</f>
        <v>15317</v>
      </c>
      <c r="CO40" s="260">
        <f t="shared" si="15"/>
        <v>5.5820330351896583E-2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19205</v>
      </c>
      <c r="AY41" s="20" t="str">
        <f>IF(IFERROR(比較地域マスタ!$Z34,"")=0,"",IFERROR(比較地域マスタ!$Z34,""))</f>
        <v>山梨市</v>
      </c>
      <c r="BC41" s="960" t="str">
        <f t="shared" si="0"/>
        <v>19205</v>
      </c>
      <c r="BD41" s="123" t="str">
        <f t="shared" si="2"/>
        <v>山梨市</v>
      </c>
      <c r="BE41" s="40">
        <f>VLOOKUP($BC41&amp;"_"&amp;$AZ$7,データシート1!$A:$BS,MATCH("cb_"&amp;BE$12,データシート1!$A$1:$BS$1,0),0)</f>
        <v>7636.0000000000018</v>
      </c>
      <c r="BF41" s="40">
        <f>VLOOKUP($BC41&amp;"_"&amp;$AZ$7,データシート1!$A:$BS,MATCH("cb_"&amp;BF$12,データシート1!$A$1:$BS$1,0),0)</f>
        <v>37954.799999999988</v>
      </c>
      <c r="BG41" s="40">
        <f>VLOOKUP($BC41&amp;"_"&amp;$AZ$7,データシート1!$A:$BS,MATCH("cb_"&amp;BG$12,データシート1!$A$1:$BS$1,0),0)</f>
        <v>0</v>
      </c>
      <c r="BH41" s="40">
        <f>VLOOKUP($BC41&amp;"_"&amp;$AZ$7,データシート1!$A:$BS,MATCH("cb_"&amp;BH$12,データシート1!$A$1:$BS$1,0),0)</f>
        <v>2078.5</v>
      </c>
      <c r="BI41" s="40">
        <f>VLOOKUP($BC41&amp;"_"&amp;$AZ$7,データシート1!$A:$BS,MATCH("cb_"&amp;BI$12,データシート1!$A$1:$BS$1,0),0)</f>
        <v>0</v>
      </c>
      <c r="BJ41" s="40">
        <f>VLOOKUP($BC41&amp;"_"&amp;$AZ$7,データシート1!$A:$BS,MATCH("cb_"&amp;BJ$12,データシート1!$A$1:$BS$1,0),0)</f>
        <v>0</v>
      </c>
      <c r="BK41" s="40">
        <f t="shared" si="3"/>
        <v>47669.299999999988</v>
      </c>
      <c r="BL41" s="42"/>
      <c r="BM41" s="960" t="str">
        <f t="shared" si="4"/>
        <v>19205</v>
      </c>
      <c r="BN41" s="123" t="str">
        <f t="shared" si="5"/>
        <v>山梨市</v>
      </c>
      <c r="BO41" s="40">
        <f>BE41*VLOOKUP(BO$12,別紙!$B$4:$E$10,MATCH("設備利用率",別紙!$B$4:$E$4,0),0)/100*8760/10^3</f>
        <v>9164.1163200000028</v>
      </c>
      <c r="BP41" s="40">
        <f>BF41*VLOOKUP(BP$12,別紙!$B$4:$E$10,MATCH("設備利用率",別紙!$B$4:$E$4,0),0)/100*8760/10^3</f>
        <v>50205.09124799999</v>
      </c>
      <c r="BQ41" s="40">
        <f>BG41*VLOOKUP(BQ$12,別紙!$B$4:$E$10,MATCH("設備利用率",別紙!$B$4:$E$4,0),0)/100*8760/10^3</f>
        <v>0</v>
      </c>
      <c r="BR41" s="40">
        <f>BH41*VLOOKUP(BR$12,別紙!$B$4:$E$10,MATCH("設備利用率",別紙!$B$4:$E$4,0),0)/100*8760/10^3</f>
        <v>10924.596</v>
      </c>
      <c r="BS41" s="40">
        <f>BI41*VLOOKUP(BS$12,別紙!$B$4:$E$10,MATCH("設備利用率",別紙!$B$4:$E$4,0),0)/100*8760/10^3</f>
        <v>0</v>
      </c>
      <c r="BT41" s="40">
        <f>BJ41*VLOOKUP(BT$12,別紙!$B$4:$E$10,MATCH("設備利用率",別紙!$B$4:$E$4,0),0)/100*8760/10^3</f>
        <v>0</v>
      </c>
      <c r="BU41" s="40">
        <f t="shared" si="6"/>
        <v>70293.803567999988</v>
      </c>
      <c r="BV41" s="42"/>
      <c r="BW41" s="38" t="str">
        <f t="shared" si="7"/>
        <v>19205</v>
      </c>
      <c r="BX41" s="38" t="str">
        <f t="shared" si="8"/>
        <v>山梨市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154811.19345117142</v>
      </c>
      <c r="BZ41" s="42"/>
      <c r="CA41" s="38" t="str">
        <f t="shared" si="9"/>
        <v>19205</v>
      </c>
      <c r="CB41" s="38" t="str">
        <f t="shared" si="10"/>
        <v>山梨市</v>
      </c>
      <c r="CC41" s="260">
        <f t="shared" si="11"/>
        <v>5.9195437459697846E-2</v>
      </c>
      <c r="CD41" s="260">
        <f t="shared" si="16"/>
        <v>0.3242988451208797</v>
      </c>
      <c r="CE41" s="260">
        <f t="shared" si="17"/>
        <v>0</v>
      </c>
      <c r="CF41" s="260">
        <f t="shared" si="18"/>
        <v>7.0567222927880188E-2</v>
      </c>
      <c r="CG41" s="260">
        <f t="shared" si="19"/>
        <v>0</v>
      </c>
      <c r="CH41" s="260">
        <f t="shared" si="20"/>
        <v>0</v>
      </c>
      <c r="CI41" s="260">
        <f t="shared" si="12"/>
        <v>0.45406150550845775</v>
      </c>
      <c r="CK41" s="20" t="str">
        <f t="shared" si="13"/>
        <v>19205</v>
      </c>
      <c r="CL41" s="20" t="str">
        <f t="shared" si="14"/>
        <v>山梨市</v>
      </c>
      <c r="CM41" s="20">
        <f>VLOOKUP($CK41&amp;"_"&amp;$AZ$7,データシート1!$A:$BS,MATCH("ca_太陽光発電（10kW未満）",データシート1!$A$1:$BS$1,0),0)</f>
        <v>1565</v>
      </c>
      <c r="CN41" s="20">
        <f>VLOOKUP($CK41&amp;"_"&amp;$AZ$5,データシート1!$A:$BS,MATCH("ab_家庭",データシート1!$A$1:$BS$1,0),0)</f>
        <v>14740</v>
      </c>
      <c r="CO41" s="260">
        <f t="shared" si="15"/>
        <v>0.10617367706919946</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11219</v>
      </c>
      <c r="AY72" s="20" t="str">
        <f>IF(IFERROR(比較地域マスタ!$AE7,"")=0,"",IFERROR(比較地域マスタ!$AE7,""))</f>
        <v>上尾市</v>
      </c>
      <c r="AZ72" s="18"/>
      <c r="BA72" s="24">
        <v>1</v>
      </c>
      <c r="BB72" s="24">
        <v>1</v>
      </c>
      <c r="BC72" s="20" t="str">
        <f>AX72</f>
        <v>11219</v>
      </c>
      <c r="BD72" s="20" t="str">
        <f>AY72</f>
        <v>上尾市</v>
      </c>
      <c r="BE72" s="953">
        <f>VLOOKUP(BC72&amp;"_令和4年度",データシート3!A:AB,MATCH("ea_"&amp;"太陽光（建物系）"&amp;"_年間発電",データシート3!$A$1:$AB$1,0),0)/10^3+VLOOKUP(BC72&amp;"_令和4年度",データシート3!A:AB,MATCH("ea_"&amp;"太陽光（土地系）"&amp;"_年間発電",データシート3!$A$1:$AB$1,0),0)/10^3</f>
        <v>873563.96600000001</v>
      </c>
      <c r="BF72" s="953">
        <f>VLOOKUP(BC72&amp;"_令和4年度",データシート3!A:AB,MATCH("ea_"&amp;"風力（陸上）"&amp;"_年間発電",データシート3!$A$1:$AB$1,0),0)/10^3</f>
        <v>0</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268.827</v>
      </c>
      <c r="BI72" s="953">
        <f>SUM(BE72:BH72)</f>
        <v>873832.79300000006</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1080789.423795084</v>
      </c>
      <c r="BK72" s="953">
        <f t="shared" ref="BK72:BK103" si="21">BI72-BJ72</f>
        <v>-206956.63079508394</v>
      </c>
      <c r="BL72" s="953">
        <f t="shared" ref="BL72:BL103" si="22">IF(BK72&gt;0,0,BK72)</f>
        <v>-206956.63079508394</v>
      </c>
      <c r="BM72" s="953">
        <f t="shared" ref="BM72:BM103" si="23">IF(BK72&gt;0,BK72,0)</f>
        <v>0</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11227</v>
      </c>
      <c r="AY73" s="20" t="str">
        <f>IF(IFERROR(比較地域マスタ!$AE8,"")=0,"",IFERROR(比較地域マスタ!$AE8,""))</f>
        <v>朝霞市</v>
      </c>
      <c r="AZ73" s="18"/>
      <c r="BA73" s="24">
        <v>2</v>
      </c>
      <c r="BB73" s="24">
        <v>1</v>
      </c>
      <c r="BC73" s="20" t="str">
        <f t="shared" ref="BC73:BC136" si="24">AX73</f>
        <v>11227</v>
      </c>
      <c r="BD73" s="20" t="str">
        <f t="shared" ref="BD73:BD136" si="25">AY73</f>
        <v>朝霞市</v>
      </c>
      <c r="BE73" s="953">
        <f>VLOOKUP(BC73&amp;"_令和4年度",データシート3!A:AB,MATCH("ea_"&amp;"太陽光（建物系）"&amp;"_年間発電",データシート3!$A$1:$AB$1,0),0)/10^3+VLOOKUP(BC73&amp;"_令和4年度",データシート3!A:AB,MATCH("ea_"&amp;"太陽光（土地系）"&amp;"_年間発電",データシート3!$A$1:$AB$1,0),0)/10^3</f>
        <v>324884.85800000007</v>
      </c>
      <c r="BF73" s="953">
        <f>VLOOKUP(BC73&amp;"_令和4年度",データシート3!A:AB,MATCH("ea_"&amp;"風力（陸上）"&amp;"_年間発電",データシート3!$A$1:$AB$1,0),0)/10^3</f>
        <v>0</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240.374</v>
      </c>
      <c r="BI73" s="953">
        <f t="shared" ref="BI73:BI136" si="26">SUM(BE73:BH73)</f>
        <v>325125.23200000008</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557654.2979475304</v>
      </c>
      <c r="BK73" s="953">
        <f t="shared" si="21"/>
        <v>-232529.06594753033</v>
      </c>
      <c r="BL73" s="953">
        <f t="shared" si="22"/>
        <v>-232529.06594753033</v>
      </c>
      <c r="BM73" s="953">
        <f t="shared" si="23"/>
        <v>0</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11301</v>
      </c>
      <c r="AY74" s="20" t="str">
        <f>IF(IFERROR(比較地域マスタ!$AE9,"")=0,"",IFERROR(比較地域マスタ!$AE9,""))</f>
        <v>伊奈町</v>
      </c>
      <c r="AZ74" s="18"/>
      <c r="BA74" s="24">
        <v>3</v>
      </c>
      <c r="BB74" s="24">
        <v>1</v>
      </c>
      <c r="BC74" s="20" t="str">
        <f t="shared" si="24"/>
        <v>11301</v>
      </c>
      <c r="BD74" s="20" t="str">
        <f t="shared" si="25"/>
        <v>伊奈町</v>
      </c>
      <c r="BE74" s="953">
        <f>VLOOKUP(BC74&amp;"_令和4年度",データシート3!A:AB,MATCH("ea_"&amp;"太陽光（建物系）"&amp;"_年間発電",データシート3!$A$1:$AB$1,0),0)/10^3+VLOOKUP(BC74&amp;"_令和4年度",データシート3!A:AB,MATCH("ea_"&amp;"太陽光（土地系）"&amp;"_年間発電",データシート3!$A$1:$AB$1,0),0)/10^3</f>
        <v>229077.96300000005</v>
      </c>
      <c r="BF74" s="953">
        <f>VLOOKUP(BC74&amp;"_令和4年度",データシート3!A:AB,MATCH("ea_"&amp;"風力（陸上）"&amp;"_年間発電",データシート3!$A$1:$AB$1,0),0)/10^3</f>
        <v>0</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254.84600000000003</v>
      </c>
      <c r="BI74" s="953">
        <f t="shared" si="26"/>
        <v>229332.80900000004</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204056.71665180771</v>
      </c>
      <c r="BK74" s="953">
        <f t="shared" si="21"/>
        <v>25276.092348192324</v>
      </c>
      <c r="BL74" s="953">
        <f t="shared" si="22"/>
        <v>0</v>
      </c>
      <c r="BM74" s="953">
        <f t="shared" si="23"/>
        <v>25276.092348192324</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11225</v>
      </c>
      <c r="AY75" s="20" t="str">
        <f>IF(IFERROR(比較地域マスタ!$AE10,"")=0,"",IFERROR(比較地域マスタ!$AE10,""))</f>
        <v>入間市</v>
      </c>
      <c r="AZ75" s="18"/>
      <c r="BA75" s="24">
        <v>4</v>
      </c>
      <c r="BB75" s="24">
        <v>1</v>
      </c>
      <c r="BC75" s="20" t="str">
        <f t="shared" si="24"/>
        <v>11225</v>
      </c>
      <c r="BD75" s="20" t="str">
        <f t="shared" si="25"/>
        <v>入間市</v>
      </c>
      <c r="BE75" s="953">
        <f>VLOOKUP(BC75&amp;"_令和4年度",データシート3!A:AB,MATCH("ea_"&amp;"太陽光（建物系）"&amp;"_年間発電",データシート3!$A$1:$AB$1,0),0)/10^3+VLOOKUP(BC75&amp;"_令和4年度",データシート3!A:AB,MATCH("ea_"&amp;"太陽光（土地系）"&amp;"_年間発電",データシート3!$A$1:$AB$1,0),0)/10^3</f>
        <v>746247.61100000003</v>
      </c>
      <c r="BF75" s="953">
        <f>VLOOKUP(BC75&amp;"_令和4年度",データシート3!A:AB,MATCH("ea_"&amp;"風力（陸上）"&amp;"_年間発電",データシート3!$A$1:$AB$1,0),0)/10^3</f>
        <v>0</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746247.61100000003</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825680.41300765332</v>
      </c>
      <c r="BK75" s="953">
        <f t="shared" si="21"/>
        <v>-79432.802007653285</v>
      </c>
      <c r="BL75" s="953">
        <f t="shared" si="22"/>
        <v>-79432.802007653285</v>
      </c>
      <c r="BM75" s="953">
        <f t="shared" si="23"/>
        <v>0</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11365</v>
      </c>
      <c r="AY76" s="20" t="str">
        <f>IF(IFERROR(比較地域マスタ!$AE11,"")=0,"",IFERROR(比較地域マスタ!$AE11,""))</f>
        <v>小鹿野町</v>
      </c>
      <c r="AZ76" s="18"/>
      <c r="BA76" s="24">
        <v>5</v>
      </c>
      <c r="BB76" s="24">
        <v>1</v>
      </c>
      <c r="BC76" s="20" t="str">
        <f t="shared" si="24"/>
        <v>11365</v>
      </c>
      <c r="BD76" s="20" t="str">
        <f t="shared" si="25"/>
        <v>小鹿野町</v>
      </c>
      <c r="BE76" s="953">
        <f>VLOOKUP(BC76&amp;"_令和4年度",データシート3!A:AB,MATCH("ea_"&amp;"太陽光（建物系）"&amp;"_年間発電",データシート3!$A$1:$AB$1,0),0)/10^3+VLOOKUP(BC76&amp;"_令和4年度",データシート3!A:AB,MATCH("ea_"&amp;"太陽光（土地系）"&amp;"_年間発電",データシート3!$A$1:$AB$1,0),0)/10^3</f>
        <v>213304.342</v>
      </c>
      <c r="BF76" s="953">
        <f>VLOOKUP(BC76&amp;"_令和4年度",データシート3!A:AB,MATCH("ea_"&amp;"風力（陸上）"&amp;"_年間発電",データシート3!$A$1:$AB$1,0),0)/10^3</f>
        <v>0</v>
      </c>
      <c r="BG76" s="953">
        <f>VLOOKUP(BC76&amp;"_令和4年度",データシート3!A:AB,MATCH("ea_"&amp;"中小水（河川）"&amp;"_年間発電",データシート3!$A$1:$AB$1,0),0)/10^3+VLOOKUP(BC76&amp;"_令和4年度",データシート3!A:AB,MATCH("ea_"&amp;"中小水（農業用水路）"&amp;"_年間発電",データシート3!$A$1:$AB$1,0),0)/10^3</f>
        <v>3199.8980000000001</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216504.24</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52593.463532372305</v>
      </c>
      <c r="BK76" s="953">
        <f t="shared" si="21"/>
        <v>163910.77646762767</v>
      </c>
      <c r="BL76" s="953">
        <f t="shared" si="22"/>
        <v>0</v>
      </c>
      <c r="BM76" s="953">
        <f t="shared" si="23"/>
        <v>163910.77646762767</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11343</v>
      </c>
      <c r="AY77" s="20" t="str">
        <f>IF(IFERROR(比較地域マスタ!$AE12,"")=0,"",IFERROR(比較地域マスタ!$AE12,""))</f>
        <v>小川町</v>
      </c>
      <c r="AZ77" s="18"/>
      <c r="BA77" s="24">
        <v>6</v>
      </c>
      <c r="BB77" s="24">
        <v>1</v>
      </c>
      <c r="BC77" s="20" t="str">
        <f t="shared" si="24"/>
        <v>11343</v>
      </c>
      <c r="BD77" s="20" t="str">
        <f t="shared" si="25"/>
        <v>小川町</v>
      </c>
      <c r="BE77" s="953">
        <f>VLOOKUP(BC77&amp;"_令和4年度",データシート3!A:AB,MATCH("ea_"&amp;"太陽光（建物系）"&amp;"_年間発電",データシート3!$A$1:$AB$1,0),0)/10^3+VLOOKUP(BC77&amp;"_令和4年度",データシート3!A:AB,MATCH("ea_"&amp;"太陽光（土地系）"&amp;"_年間発電",データシート3!$A$1:$AB$1,0),0)/10^3</f>
        <v>358911.49300000007</v>
      </c>
      <c r="BF77" s="953">
        <f>VLOOKUP(BC77&amp;"_令和4年度",データシート3!A:AB,MATCH("ea_"&amp;"風力（陸上）"&amp;"_年間発電",データシート3!$A$1:$AB$1,0),0)/10^3</f>
        <v>14147.986999999997</v>
      </c>
      <c r="BG77" s="953">
        <f>VLOOKUP(BC77&amp;"_令和4年度",データシート3!A:AB,MATCH("ea_"&amp;"中小水（河川）"&amp;"_年間発電",データシート3!$A$1:$AB$1,0),0)/10^3+VLOOKUP(BC77&amp;"_令和4年度",データシート3!A:AB,MATCH("ea_"&amp;"中小水（農業用水路）"&amp;"_年間発電",データシート3!$A$1:$AB$1,0),0)/10^3</f>
        <v>343.31200000000001</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373402.79200000007</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161749.74462435071</v>
      </c>
      <c r="BK77" s="953">
        <f t="shared" si="21"/>
        <v>211653.04737564936</v>
      </c>
      <c r="BL77" s="953">
        <f t="shared" si="22"/>
        <v>0</v>
      </c>
      <c r="BM77" s="953">
        <f t="shared" si="23"/>
        <v>211653.04737564936</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11231</v>
      </c>
      <c r="AY78" s="20" t="str">
        <f>IF(IFERROR(比較地域マスタ!$AE13,"")=0,"",IFERROR(比較地域マスタ!$AE13,""))</f>
        <v>桶川市</v>
      </c>
      <c r="AZ78" s="18"/>
      <c r="BA78" s="24">
        <v>7</v>
      </c>
      <c r="BB78" s="24">
        <v>1</v>
      </c>
      <c r="BC78" s="20" t="str">
        <f t="shared" si="24"/>
        <v>11231</v>
      </c>
      <c r="BD78" s="20" t="str">
        <f t="shared" si="25"/>
        <v>桶川市</v>
      </c>
      <c r="BE78" s="953">
        <f>VLOOKUP(BC78&amp;"_令和4年度",データシート3!A:AB,MATCH("ea_"&amp;"太陽光（建物系）"&amp;"_年間発電",データシート3!$A$1:$AB$1,0),0)/10^3+VLOOKUP(BC78&amp;"_令和4年度",データシート3!A:AB,MATCH("ea_"&amp;"太陽光（土地系）"&amp;"_年間発電",データシート3!$A$1:$AB$1,0),0)/10^3</f>
        <v>439135.73100000015</v>
      </c>
      <c r="BF78" s="953">
        <f>VLOOKUP(BC78&amp;"_令和4年度",データシート3!A:AB,MATCH("ea_"&amp;"風力（陸上）"&amp;"_年間発電",データシート3!$A$1:$AB$1,0),0)/10^3</f>
        <v>0</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439135.73100000015</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331510.02773794008</v>
      </c>
      <c r="BK78" s="953">
        <f t="shared" si="21"/>
        <v>107625.70326206007</v>
      </c>
      <c r="BL78" s="953">
        <f t="shared" si="22"/>
        <v>0</v>
      </c>
      <c r="BM78" s="953">
        <f t="shared" si="23"/>
        <v>107625.70326206007</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11327</v>
      </c>
      <c r="AY79" s="20" t="str">
        <f>IF(IFERROR(比較地域マスタ!$AE14,"")=0,"",IFERROR(比較地域マスタ!$AE14,""))</f>
        <v>越生町</v>
      </c>
      <c r="AZ79" s="18"/>
      <c r="BA79" s="24">
        <v>8</v>
      </c>
      <c r="BB79" s="24">
        <v>1</v>
      </c>
      <c r="BC79" s="20" t="str">
        <f t="shared" si="24"/>
        <v>11327</v>
      </c>
      <c r="BD79" s="20" t="str">
        <f t="shared" si="25"/>
        <v>越生町</v>
      </c>
      <c r="BE79" s="953">
        <f>VLOOKUP(BC79&amp;"_令和4年度",データシート3!A:AB,MATCH("ea_"&amp;"太陽光（建物系）"&amp;"_年間発電",データシート3!$A$1:$AB$1,0),0)/10^3+VLOOKUP(BC79&amp;"_令和4年度",データシート3!A:AB,MATCH("ea_"&amp;"太陽光（土地系）"&amp;"_年間発電",データシート3!$A$1:$AB$1,0),0)/10^3</f>
        <v>144374.541</v>
      </c>
      <c r="BF79" s="953">
        <f>VLOOKUP(BC79&amp;"_令和4年度",データシート3!A:AB,MATCH("ea_"&amp;"風力（陸上）"&amp;"_年間発電",データシート3!$A$1:$AB$1,0),0)/10^3</f>
        <v>8551.4840000000004</v>
      </c>
      <c r="BG79" s="953">
        <f>VLOOKUP(BC79&amp;"_令和4年度",データシート3!A:AB,MATCH("ea_"&amp;"中小水（河川）"&amp;"_年間発電",データシート3!$A$1:$AB$1,0),0)/10^3+VLOOKUP(BC79&amp;"_令和4年度",データシート3!A:AB,MATCH("ea_"&amp;"中小水（農業用水路）"&amp;"_年間発電",データシート3!$A$1:$AB$1,0),0)/10^3</f>
        <v>552.54899999999998</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153478.57399999999</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41173.105296996735</v>
      </c>
      <c r="BK79" s="953">
        <f t="shared" si="21"/>
        <v>112305.46870300325</v>
      </c>
      <c r="BL79" s="953">
        <f>IF(BK79&gt;0,0,BK79)</f>
        <v>0</v>
      </c>
      <c r="BM79" s="953">
        <f>IF(BK79&gt;0,BK79,0)</f>
        <v>112305.46870300325</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11214</v>
      </c>
      <c r="AY80" s="20" t="str">
        <f>IF(IFERROR(比較地域マスタ!$AE15,"")=0,"",IFERROR(比較地域マスタ!$AE15,""))</f>
        <v>春日部市</v>
      </c>
      <c r="AZ80" s="18"/>
      <c r="BA80" s="24">
        <v>9</v>
      </c>
      <c r="BB80" s="24">
        <v>1</v>
      </c>
      <c r="BC80" s="20" t="str">
        <f t="shared" si="24"/>
        <v>11214</v>
      </c>
      <c r="BD80" s="20" t="str">
        <f t="shared" si="25"/>
        <v>春日部市</v>
      </c>
      <c r="BE80" s="953">
        <f>VLOOKUP(BC80&amp;"_令和4年度",データシート3!A:AB,MATCH("ea_"&amp;"太陽光（建物系）"&amp;"_年間発電",データシート3!$A$1:$AB$1,0),0)/10^3+VLOOKUP(BC80&amp;"_令和4年度",データシート3!A:AB,MATCH("ea_"&amp;"太陽光（土地系）"&amp;"_年間発電",データシート3!$A$1:$AB$1,0),0)/10^3</f>
        <v>899096.23399999994</v>
      </c>
      <c r="BF80" s="953">
        <f>VLOOKUP(BC80&amp;"_令和4年度",データシート3!A:AB,MATCH("ea_"&amp;"風力（陸上）"&amp;"_年間発電",データシート3!$A$1:$AB$1,0),0)/10^3</f>
        <v>0</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241.35599999999999</v>
      </c>
      <c r="BI80" s="953">
        <f t="shared" si="26"/>
        <v>899337.59</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956764.00035103539</v>
      </c>
      <c r="BK80" s="953">
        <f t="shared" si="21"/>
        <v>-57426.410351035418</v>
      </c>
      <c r="BL80" s="953">
        <f t="shared" si="22"/>
        <v>-57426.410351035418</v>
      </c>
      <c r="BM80" s="953">
        <f t="shared" si="23"/>
        <v>0</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11210</v>
      </c>
      <c r="AY81" s="20" t="str">
        <f>IF(IFERROR(比較地域マスタ!$AE16,"")=0,"",IFERROR(比較地域マスタ!$AE16,""))</f>
        <v>加須市</v>
      </c>
      <c r="AZ81" s="18"/>
      <c r="BA81" s="24">
        <v>10</v>
      </c>
      <c r="BB81" s="24">
        <v>1</v>
      </c>
      <c r="BC81" s="20" t="str">
        <f t="shared" si="24"/>
        <v>11210</v>
      </c>
      <c r="BD81" s="20" t="str">
        <f t="shared" si="25"/>
        <v>加須市</v>
      </c>
      <c r="BE81" s="953">
        <f>VLOOKUP(BC81&amp;"_令和4年度",データシート3!A:AB,MATCH("ea_"&amp;"太陽光（建物系）"&amp;"_年間発電",データシート3!$A$1:$AB$1,0),0)/10^3+VLOOKUP(BC81&amp;"_令和4年度",データシート3!A:AB,MATCH("ea_"&amp;"太陽光（土地系）"&amp;"_年間発電",データシート3!$A$1:$AB$1,0),0)/10^3</f>
        <v>1056518.5850000002</v>
      </c>
      <c r="BF81" s="953">
        <f>VLOOKUP(BC81&amp;"_令和4年度",データシート3!A:AB,MATCH("ea_"&amp;"風力（陸上）"&amp;"_年間発電",データシート3!$A$1:$AB$1,0),0)/10^3</f>
        <v>0</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1056518.5850000002</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690936.76048462174</v>
      </c>
      <c r="BK81" s="953">
        <f t="shared" si="21"/>
        <v>365581.82451537845</v>
      </c>
      <c r="BL81" s="953">
        <f t="shared" si="22"/>
        <v>0</v>
      </c>
      <c r="BM81" s="953">
        <f t="shared" si="23"/>
        <v>365581.82451537845</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11383</v>
      </c>
      <c r="AY82" s="20" t="str">
        <f>IF(IFERROR(比較地域マスタ!$AE17,"")=0,"",IFERROR(比較地域マスタ!$AE17,""))</f>
        <v>神川町</v>
      </c>
      <c r="AZ82" s="18"/>
      <c r="BA82" s="24">
        <v>11</v>
      </c>
      <c r="BB82" s="24">
        <v>1</v>
      </c>
      <c r="BC82" s="20" t="str">
        <f t="shared" si="24"/>
        <v>11383</v>
      </c>
      <c r="BD82" s="20" t="str">
        <f t="shared" si="25"/>
        <v>神川町</v>
      </c>
      <c r="BE82" s="953">
        <f>VLOOKUP(BC82&amp;"_令和4年度",データシート3!A:AB,MATCH("ea_"&amp;"太陽光（建物系）"&amp;"_年間発電",データシート3!$A$1:$AB$1,0),0)/10^3+VLOOKUP(BC82&amp;"_令和4年度",データシート3!A:AB,MATCH("ea_"&amp;"太陽光（土地系）"&amp;"_年間発電",データシート3!$A$1:$AB$1,0),0)/10^3</f>
        <v>361164.97699999996</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585.70500000000004</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361750.68199999997</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80612.061952348013</v>
      </c>
      <c r="BK82" s="953">
        <f t="shared" si="21"/>
        <v>281138.62004765193</v>
      </c>
      <c r="BL82" s="953">
        <f t="shared" si="22"/>
        <v>0</v>
      </c>
      <c r="BM82" s="953">
        <f t="shared" si="23"/>
        <v>281138.62004765193</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11385</v>
      </c>
      <c r="AY83" s="20" t="str">
        <f>IF(IFERROR(比較地域マスタ!$AE18,"")=0,"",IFERROR(比較地域マスタ!$AE18,""))</f>
        <v>上里町</v>
      </c>
      <c r="AZ83" s="18"/>
      <c r="BA83" s="24">
        <v>12</v>
      </c>
      <c r="BB83" s="24">
        <v>1</v>
      </c>
      <c r="BC83" s="20" t="str">
        <f t="shared" si="24"/>
        <v>11385</v>
      </c>
      <c r="BD83" s="20" t="str">
        <f t="shared" si="25"/>
        <v>上里町</v>
      </c>
      <c r="BE83" s="953">
        <f>VLOOKUP(BC83&amp;"_令和4年度",データシート3!A:AB,MATCH("ea_"&amp;"太陽光（建物系）"&amp;"_年間発電",データシート3!$A$1:$AB$1,0),0)/10^3+VLOOKUP(BC83&amp;"_令和4年度",データシート3!A:AB,MATCH("ea_"&amp;"太陽光（土地系）"&amp;"_年間発電",データシート3!$A$1:$AB$1,0),0)/10^3</f>
        <v>424491.80499999999</v>
      </c>
      <c r="BF83" s="953">
        <f>VLOOKUP(BC83&amp;"_令和4年度",データシート3!A:AB,MATCH("ea_"&amp;"風力（陸上）"&amp;"_年間発電",データシート3!$A$1:$AB$1,0),0)/10^3</f>
        <v>0</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424491.80499999999</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183277.2724948918</v>
      </c>
      <c r="BK83" s="953">
        <f t="shared" si="21"/>
        <v>241214.53250510819</v>
      </c>
      <c r="BL83" s="953">
        <f t="shared" si="22"/>
        <v>0</v>
      </c>
      <c r="BM83" s="953">
        <f t="shared" si="23"/>
        <v>241214.53250510819</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11203</v>
      </c>
      <c r="AY84" s="20" t="str">
        <f>IF(IFERROR(比較地域マスタ!$AE19,"")=0,"",IFERROR(比較地域マスタ!$AE19,""))</f>
        <v>川口市</v>
      </c>
      <c r="AZ84" s="18"/>
      <c r="BA84" s="24">
        <v>13</v>
      </c>
      <c r="BB84" s="24">
        <v>1</v>
      </c>
      <c r="BC84" s="20" t="str">
        <f t="shared" si="24"/>
        <v>11203</v>
      </c>
      <c r="BD84" s="20" t="str">
        <f t="shared" si="25"/>
        <v>川口市</v>
      </c>
      <c r="BE84" s="953">
        <f>VLOOKUP(BC84&amp;"_令和4年度",データシート3!A:AB,MATCH("ea_"&amp;"太陽光（建物系）"&amp;"_年間発電",データシート3!$A$1:$AB$1,0),0)/10^3+VLOOKUP(BC84&amp;"_令和4年度",データシート3!A:AB,MATCH("ea_"&amp;"太陽光（土地系）"&amp;"_年間発電",データシート3!$A$1:$AB$1,0),0)/10^3</f>
        <v>1445307.9750000001</v>
      </c>
      <c r="BF84" s="953">
        <f>VLOOKUP(BC84&amp;"_令和4年度",データシート3!A:AB,MATCH("ea_"&amp;"風力（陸上）"&amp;"_年間発電",データシート3!$A$1:$AB$1,0),0)/10^3</f>
        <v>0</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1158.212</v>
      </c>
      <c r="BI84" s="953">
        <f t="shared" si="26"/>
        <v>1446466.1870000002</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2399534.0529408283</v>
      </c>
      <c r="BK84" s="953">
        <f t="shared" si="21"/>
        <v>-953067.86594082811</v>
      </c>
      <c r="BL84" s="953">
        <f t="shared" si="22"/>
        <v>-953067.86594082811</v>
      </c>
      <c r="BM84" s="953">
        <f t="shared" si="23"/>
        <v>0</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11201</v>
      </c>
      <c r="AY85" s="20" t="str">
        <f>IF(IFERROR(比較地域マスタ!$AE20,"")=0,"",IFERROR(比較地域マスタ!$AE20,""))</f>
        <v>川越市</v>
      </c>
      <c r="AZ85" s="18"/>
      <c r="BA85" s="24">
        <v>14</v>
      </c>
      <c r="BB85" s="24">
        <v>1</v>
      </c>
      <c r="BC85" s="20" t="str">
        <f t="shared" si="24"/>
        <v>11201</v>
      </c>
      <c r="BD85" s="20" t="str">
        <f t="shared" si="25"/>
        <v>川越市</v>
      </c>
      <c r="BE85" s="953">
        <f>VLOOKUP(BC85&amp;"_令和4年度",データシート3!A:AB,MATCH("ea_"&amp;"太陽光（建物系）"&amp;"_年間発電",データシート3!$A$1:$AB$1,0),0)/10^3+VLOOKUP(BC85&amp;"_令和4年度",データシート3!A:AB,MATCH("ea_"&amp;"太陽光（土地系）"&amp;"_年間発電",データシート3!$A$1:$AB$1,0),0)/10^3</f>
        <v>1704001.5459999999</v>
      </c>
      <c r="BF85" s="953">
        <f>VLOOKUP(BC85&amp;"_令和4年度",データシート3!A:AB,MATCH("ea_"&amp;"風力（陸上）"&amp;"_年間発電",データシート3!$A$1:$AB$1,0),0)/10^3</f>
        <v>0</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1704001.5459999999</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2028788.0482701957</v>
      </c>
      <c r="BK85" s="953">
        <f t="shared" si="21"/>
        <v>-324786.50227019587</v>
      </c>
      <c r="BL85" s="953">
        <f t="shared" si="22"/>
        <v>-324786.50227019587</v>
      </c>
      <c r="BM85" s="953">
        <f t="shared" si="23"/>
        <v>0</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11346</v>
      </c>
      <c r="AY86" s="20" t="str">
        <f>IF(IFERROR(比較地域マスタ!$AE21,"")=0,"",IFERROR(比較地域マスタ!$AE21,""))</f>
        <v>川島町</v>
      </c>
      <c r="AZ86" s="18"/>
      <c r="BA86" s="24">
        <v>15</v>
      </c>
      <c r="BB86" s="24">
        <v>1</v>
      </c>
      <c r="BC86" s="20" t="str">
        <f t="shared" si="24"/>
        <v>11346</v>
      </c>
      <c r="BD86" s="20" t="str">
        <f t="shared" si="25"/>
        <v>川島町</v>
      </c>
      <c r="BE86" s="953">
        <f>VLOOKUP(BC86&amp;"_令和4年度",データシート3!A:AB,MATCH("ea_"&amp;"太陽光（建物系）"&amp;"_年間発電",データシート3!$A$1:$AB$1,0),0)/10^3+VLOOKUP(BC86&amp;"_令和4年度",データシート3!A:AB,MATCH("ea_"&amp;"太陽光（土地系）"&amp;"_年間発電",データシート3!$A$1:$AB$1,0),0)/10^3</f>
        <v>358481.75599999994</v>
      </c>
      <c r="BF86" s="953">
        <f>VLOOKUP(BC86&amp;"_令和4年度",データシート3!A:AB,MATCH("ea_"&amp;"風力（陸上）"&amp;"_年間発電",データシート3!$A$1:$AB$1,0),0)/10^3</f>
        <v>0</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358481.75599999994</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148115.22010329398</v>
      </c>
      <c r="BK86" s="953">
        <f t="shared" si="21"/>
        <v>210366.53589670596</v>
      </c>
      <c r="BL86" s="953">
        <f t="shared" si="22"/>
        <v>0</v>
      </c>
      <c r="BM86" s="953">
        <f t="shared" si="23"/>
        <v>210366.53589670596</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11233</v>
      </c>
      <c r="AY87" s="20" t="str">
        <f>IF(IFERROR(比較地域マスタ!$AE22,"")=0,"",IFERROR(比較地域マスタ!$AE22,""))</f>
        <v>北本市</v>
      </c>
      <c r="AZ87" s="18"/>
      <c r="BA87" s="24">
        <v>16</v>
      </c>
      <c r="BB87" s="24">
        <v>1</v>
      </c>
      <c r="BC87" s="20" t="str">
        <f t="shared" si="24"/>
        <v>11233</v>
      </c>
      <c r="BD87" s="20" t="str">
        <f t="shared" si="25"/>
        <v>北本市</v>
      </c>
      <c r="BE87" s="953">
        <f>VLOOKUP(BC87&amp;"_令和4年度",データシート3!A:AB,MATCH("ea_"&amp;"太陽光（建物系）"&amp;"_年間発電",データシート3!$A$1:$AB$1,0),0)/10^3+VLOOKUP(BC87&amp;"_令和4年度",データシート3!A:AB,MATCH("ea_"&amp;"太陽光（土地系）"&amp;"_年間発電",データシート3!$A$1:$AB$1,0),0)/10^3</f>
        <v>400279.25400000007</v>
      </c>
      <c r="BF87" s="953">
        <f>VLOOKUP(BC87&amp;"_令和4年度",データシート3!A:AB,MATCH("ea_"&amp;"風力（陸上）"&amp;"_年間発電",データシート3!$A$1:$AB$1,0),0)/10^3</f>
        <v>0</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400279.25400000007</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257777.95574360903</v>
      </c>
      <c r="BK87" s="953">
        <f t="shared" si="21"/>
        <v>142501.29825639105</v>
      </c>
      <c r="BL87" s="953">
        <f t="shared" si="22"/>
        <v>0</v>
      </c>
      <c r="BM87" s="953">
        <f t="shared" si="23"/>
        <v>142501.29825639105</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11206</v>
      </c>
      <c r="AY88" s="20" t="str">
        <f>IF(IFERROR(比較地域マスタ!$AE23,"")=0,"",IFERROR(比較地域マスタ!$AE23,""))</f>
        <v>行田市</v>
      </c>
      <c r="AZ88" s="18"/>
      <c r="BA88" s="24">
        <v>17</v>
      </c>
      <c r="BB88" s="24">
        <v>1</v>
      </c>
      <c r="BC88" s="20" t="str">
        <f t="shared" si="24"/>
        <v>11206</v>
      </c>
      <c r="BD88" s="20" t="str">
        <f t="shared" si="25"/>
        <v>行田市</v>
      </c>
      <c r="BE88" s="953">
        <f>VLOOKUP(BC88&amp;"_令和4年度",データシート3!A:AB,MATCH("ea_"&amp;"太陽光（建物系）"&amp;"_年間発電",データシート3!$A$1:$AB$1,0),0)/10^3+VLOOKUP(BC88&amp;"_令和4年度",データシート3!A:AB,MATCH("ea_"&amp;"太陽光（土地系）"&amp;"_年間発電",データシート3!$A$1:$AB$1,0),0)/10^3</f>
        <v>605084.70500000007</v>
      </c>
      <c r="BF88" s="953">
        <f>VLOOKUP(BC88&amp;"_令和4年度",データシート3!A:AB,MATCH("ea_"&amp;"風力（陸上）"&amp;"_年間発電",データシート3!$A$1:$AB$1,0),0)/10^3</f>
        <v>0</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605084.70500000007</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493897.45160461712</v>
      </c>
      <c r="BK88" s="953">
        <f t="shared" si="21"/>
        <v>111187.25339538296</v>
      </c>
      <c r="BL88" s="953">
        <f t="shared" si="22"/>
        <v>0</v>
      </c>
      <c r="BM88" s="953">
        <f t="shared" si="23"/>
        <v>111187.25339538296</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11232</v>
      </c>
      <c r="AY89" s="20" t="str">
        <f>IF(IFERROR(比較地域マスタ!$AE24,"")=0,"",IFERROR(比較地域マスタ!$AE24,""))</f>
        <v>久喜市</v>
      </c>
      <c r="AZ89" s="18"/>
      <c r="BA89" s="24">
        <v>18</v>
      </c>
      <c r="BB89" s="24">
        <v>1</v>
      </c>
      <c r="BC89" s="20" t="str">
        <f t="shared" si="24"/>
        <v>11232</v>
      </c>
      <c r="BD89" s="20" t="str">
        <f t="shared" si="25"/>
        <v>久喜市</v>
      </c>
      <c r="BE89" s="953">
        <f>VLOOKUP(BC89&amp;"_令和4年度",データシート3!A:AB,MATCH("ea_"&amp;"太陽光（建物系）"&amp;"_年間発電",データシート3!$A$1:$AB$1,0),0)/10^3+VLOOKUP(BC89&amp;"_令和4年度",データシート3!A:AB,MATCH("ea_"&amp;"太陽光（土地系）"&amp;"_年間発電",データシート3!$A$1:$AB$1,0),0)/10^3</f>
        <v>824867.41</v>
      </c>
      <c r="BF89" s="953">
        <f>VLOOKUP(BC89&amp;"_令和4年度",データシート3!A:AB,MATCH("ea_"&amp;"風力（陸上）"&amp;"_年間発電",データシート3!$A$1:$AB$1,0),0)/10^3</f>
        <v>0</v>
      </c>
      <c r="BG89" s="953">
        <f>VLOOKUP(BC89&amp;"_令和4年度",データシート3!A:AB,MATCH("ea_"&amp;"中小水（河川）"&amp;"_年間発電",データシート3!$A$1:$AB$1,0),0)/10^3+VLOOKUP(BC89&amp;"_令和4年度",データシート3!A:AB,MATCH("ea_"&amp;"中小水（農業用水路）"&amp;"_年間発電",データシート3!$A$1:$AB$1,0),0)/10^3</f>
        <v>0</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824867.41</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876600.5369382404</v>
      </c>
      <c r="BK89" s="953">
        <f t="shared" si="21"/>
        <v>-51733.12693824037</v>
      </c>
      <c r="BL89" s="953">
        <f t="shared" si="22"/>
        <v>-51733.12693824037</v>
      </c>
      <c r="BM89" s="953">
        <f t="shared" si="23"/>
        <v>0</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11202</v>
      </c>
      <c r="AY90" s="20" t="str">
        <f>IF(IFERROR(比較地域マスタ!$AE25,"")=0,"",IFERROR(比較地域マスタ!$AE25,""))</f>
        <v>熊谷市</v>
      </c>
      <c r="AZ90" s="18"/>
      <c r="BA90" s="24">
        <v>19</v>
      </c>
      <c r="BB90" s="24">
        <v>1</v>
      </c>
      <c r="BC90" s="20" t="str">
        <f t="shared" si="24"/>
        <v>11202</v>
      </c>
      <c r="BD90" s="20" t="str">
        <f t="shared" si="25"/>
        <v>熊谷市</v>
      </c>
      <c r="BE90" s="953">
        <f>VLOOKUP(BC90&amp;"_令和4年度",データシート3!A:AB,MATCH("ea_"&amp;"太陽光（建物系）"&amp;"_年間発電",データシート3!$A$1:$AB$1,0),0)/10^3+VLOOKUP(BC90&amp;"_令和4年度",データシート3!A:AB,MATCH("ea_"&amp;"太陽光（土地系）"&amp;"_年間発電",データシート3!$A$1:$AB$1,0),0)/10^3</f>
        <v>1949121.2349999999</v>
      </c>
      <c r="BF90" s="953">
        <f>VLOOKUP(BC90&amp;"_令和4年度",データシート3!A:AB,MATCH("ea_"&amp;"風力（陸上）"&amp;"_年間発電",データシート3!$A$1:$AB$1,0),0)/10^3</f>
        <v>0</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1949121.2349999999</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1324860.0886317592</v>
      </c>
      <c r="BK90" s="953">
        <f t="shared" si="21"/>
        <v>624261.1463682407</v>
      </c>
      <c r="BL90" s="953">
        <f t="shared" si="22"/>
        <v>0</v>
      </c>
      <c r="BM90" s="953">
        <f t="shared" si="23"/>
        <v>624261.1463682407</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11217</v>
      </c>
      <c r="AY91" s="20" t="str">
        <f>IF(IFERROR(比較地域マスタ!$AE26,"")=0,"",IFERROR(比較地域マスタ!$AE26,""))</f>
        <v>鴻巣市</v>
      </c>
      <c r="BA91" s="24">
        <v>20</v>
      </c>
      <c r="BB91" s="24">
        <v>1</v>
      </c>
      <c r="BC91" s="20" t="str">
        <f t="shared" si="24"/>
        <v>11217</v>
      </c>
      <c r="BD91" s="20" t="str">
        <f t="shared" si="25"/>
        <v>鴻巣市</v>
      </c>
      <c r="BE91" s="953">
        <f>VLOOKUP(BC91&amp;"_令和4年度",データシート3!A:AB,MATCH("ea_"&amp;"太陽光（建物系）"&amp;"_年間発電",データシート3!$A$1:$AB$1,0),0)/10^3+VLOOKUP(BC91&amp;"_令和4年度",データシート3!A:AB,MATCH("ea_"&amp;"太陽光（土地系）"&amp;"_年間発電",データシート3!$A$1:$AB$1,0),0)/10^3</f>
        <v>808473.02099999995</v>
      </c>
      <c r="BF91" s="953">
        <f>VLOOKUP(BC91&amp;"_令和4年度",データシート3!A:AB,MATCH("ea_"&amp;"風力（陸上）"&amp;"_年間発電",データシート3!$A$1:$AB$1,0),0)/10^3</f>
        <v>0</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808473.02099999995</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502474.94453559228</v>
      </c>
      <c r="BK91" s="953">
        <f t="shared" si="21"/>
        <v>305998.07646440767</v>
      </c>
      <c r="BL91" s="953">
        <f t="shared" si="22"/>
        <v>0</v>
      </c>
      <c r="BM91" s="953">
        <f t="shared" si="23"/>
        <v>305998.07646440767</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11222</v>
      </c>
      <c r="AY92" s="20" t="str">
        <f>IF(IFERROR(比較地域マスタ!$AE27,"")=0,"",IFERROR(比較地域マスタ!$AE27,""))</f>
        <v>越谷市</v>
      </c>
      <c r="AZ92" s="18"/>
      <c r="BA92" s="24">
        <v>21</v>
      </c>
      <c r="BB92" s="24">
        <v>1</v>
      </c>
      <c r="BC92" s="20" t="str">
        <f t="shared" si="24"/>
        <v>11222</v>
      </c>
      <c r="BD92" s="20" t="str">
        <f t="shared" si="25"/>
        <v>越谷市</v>
      </c>
      <c r="BE92" s="953">
        <f>VLOOKUP(BC92&amp;"_令和4年度",データシート3!A:AB,MATCH("ea_"&amp;"太陽光（建物系）"&amp;"_年間発電",データシート3!$A$1:$AB$1,0),0)/10^3+VLOOKUP(BC92&amp;"_令和4年度",データシート3!A:AB,MATCH("ea_"&amp;"太陽光（土地系）"&amp;"_年間発電",データシート3!$A$1:$AB$1,0),0)/10^3</f>
        <v>1028250.068</v>
      </c>
      <c r="BF92" s="953">
        <f>VLOOKUP(BC92&amp;"_令和4年度",データシート3!A:AB,MATCH("ea_"&amp;"風力（陸上）"&amp;"_年間発電",データシート3!$A$1:$AB$1,0),0)/10^3</f>
        <v>0</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105.22499999999999</v>
      </c>
      <c r="BI92" s="953">
        <f t="shared" si="26"/>
        <v>1028355.2929999999</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1410547.7716236832</v>
      </c>
      <c r="BK92" s="953">
        <f>BI92-BJ92</f>
        <v>-382192.47862368322</v>
      </c>
      <c r="BL92" s="953">
        <f t="shared" si="22"/>
        <v>-382192.47862368322</v>
      </c>
      <c r="BM92" s="953">
        <f t="shared" si="23"/>
        <v>0</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11100</v>
      </c>
      <c r="AY93" s="20" t="str">
        <f>IF(IFERROR(比較地域マスタ!$AE28,"")=0,"",IFERROR(比較地域マスタ!$AE28,""))</f>
        <v>さいたま市</v>
      </c>
      <c r="AZ93" s="18"/>
      <c r="BA93" s="24">
        <v>22</v>
      </c>
      <c r="BB93" s="24">
        <v>1</v>
      </c>
      <c r="BC93" s="20" t="str">
        <f t="shared" si="24"/>
        <v>11100</v>
      </c>
      <c r="BD93" s="20" t="str">
        <f t="shared" si="25"/>
        <v>さいたま市</v>
      </c>
      <c r="BE93" s="953">
        <f>VLOOKUP(BC93&amp;"_令和4年度",データシート3!A:AB,MATCH("ea_"&amp;"太陽光（建物系）"&amp;"_年間発電",データシート3!$A$1:$AB$1,0),0)/10^3+VLOOKUP(BC93&amp;"_令和4年度",データシート3!A:AB,MATCH("ea_"&amp;"太陽光（土地系）"&amp;"_年間発電",データシート3!$A$1:$AB$1,0),0)/10^3</f>
        <v>3924630.8389999997</v>
      </c>
      <c r="BF93" s="953">
        <f>VLOOKUP(BC93&amp;"_令和4年度",データシート3!A:AB,MATCH("ea_"&amp;"風力（陸上）"&amp;"_年間発電",データシート3!$A$1:$AB$1,0),0)/10^3</f>
        <v>0</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6381.45</v>
      </c>
      <c r="BI93" s="953">
        <f t="shared" si="26"/>
        <v>3931012.2889999999</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6101499.1242225235</v>
      </c>
      <c r="BK93" s="953">
        <f t="shared" si="21"/>
        <v>-2170486.8352225237</v>
      </c>
      <c r="BL93" s="953">
        <f t="shared" si="22"/>
        <v>-2170486.8352225237</v>
      </c>
      <c r="BM93" s="953">
        <f t="shared" si="23"/>
        <v>0</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11239</v>
      </c>
      <c r="AY94" s="20" t="str">
        <f>IF(IFERROR(比較地域マスタ!$AE29,"")=0,"",IFERROR(比較地域マスタ!$AE29,""))</f>
        <v>坂戸市</v>
      </c>
      <c r="AZ94" s="18"/>
      <c r="BA94" s="24">
        <v>23</v>
      </c>
      <c r="BB94" s="24">
        <v>1</v>
      </c>
      <c r="BC94" s="20" t="str">
        <f t="shared" si="24"/>
        <v>11239</v>
      </c>
      <c r="BD94" s="20" t="str">
        <f t="shared" si="25"/>
        <v>坂戸市</v>
      </c>
      <c r="BE94" s="953">
        <f>VLOOKUP(BC94&amp;"_令和4年度",データシート3!A:AB,MATCH("ea_"&amp;"太陽光（建物系）"&amp;"_年間発電",データシート3!$A$1:$AB$1,0),0)/10^3+VLOOKUP(BC94&amp;"_令和4年度",データシート3!A:AB,MATCH("ea_"&amp;"太陽光（土地系）"&amp;"_年間発電",データシート3!$A$1:$AB$1,0),0)/10^3</f>
        <v>526607.25600000005</v>
      </c>
      <c r="BF94" s="953">
        <f>VLOOKUP(BC94&amp;"_令和4年度",データシート3!A:AB,MATCH("ea_"&amp;"風力（陸上）"&amp;"_年間発電",データシート3!$A$1:$AB$1,0),0)/10^3</f>
        <v>0</v>
      </c>
      <c r="BG94" s="953">
        <f>VLOOKUP(BC94&amp;"_令和4年度",データシート3!A:AB,MATCH("ea_"&amp;"中小水（河川）"&amp;"_年間発電",データシート3!$A$1:$AB$1,0),0)/10^3+VLOOKUP(BC94&amp;"_令和4年度",データシート3!A:AB,MATCH("ea_"&amp;"中小水（農業用水路）"&amp;"_年間発電",データシート3!$A$1:$AB$1,0),0)/10^3</f>
        <v>0</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526607.25600000005</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443847.3879276439</v>
      </c>
      <c r="BK94" s="953">
        <f t="shared" si="21"/>
        <v>82759.868072356156</v>
      </c>
      <c r="BL94" s="953">
        <f t="shared" si="22"/>
        <v>0</v>
      </c>
      <c r="BM94" s="953">
        <f t="shared" si="23"/>
        <v>82759.868072356156</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11240</v>
      </c>
      <c r="AY95" s="20" t="str">
        <f>IF(IFERROR(比較地域マスタ!$AE30,"")=0,"",IFERROR(比較地域マスタ!$AE30,""))</f>
        <v>幸手市</v>
      </c>
      <c r="AZ95" s="18"/>
      <c r="BA95" s="24">
        <v>24</v>
      </c>
      <c r="BB95" s="24">
        <v>1</v>
      </c>
      <c r="BC95" s="20" t="str">
        <f t="shared" si="24"/>
        <v>11240</v>
      </c>
      <c r="BD95" s="20" t="str">
        <f t="shared" si="25"/>
        <v>幸手市</v>
      </c>
      <c r="BE95" s="953">
        <f>VLOOKUP(BC95&amp;"_令和4年度",データシート3!A:AB,MATCH("ea_"&amp;"太陽光（建物系）"&amp;"_年間発電",データシート3!$A$1:$AB$1,0),0)/10^3+VLOOKUP(BC95&amp;"_令和4年度",データシート3!A:AB,MATCH("ea_"&amp;"太陽光（土地系）"&amp;"_年間発電",データシート3!$A$1:$AB$1,0),0)/10^3</f>
        <v>312990.25300000003</v>
      </c>
      <c r="BF95" s="953">
        <f>VLOOKUP(BC95&amp;"_令和4年度",データシート3!A:AB,MATCH("ea_"&amp;"風力（陸上）"&amp;"_年間発電",データシート3!$A$1:$AB$1,0),0)/10^3</f>
        <v>0</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312990.25300000003</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251909.6650501331</v>
      </c>
      <c r="BK95" s="953">
        <f t="shared" si="21"/>
        <v>61080.587949866924</v>
      </c>
      <c r="BL95" s="953">
        <f t="shared" si="22"/>
        <v>0</v>
      </c>
      <c r="BM95" s="953">
        <f t="shared" si="23"/>
        <v>61080.587949866924</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11215</v>
      </c>
      <c r="AY96" s="20" t="str">
        <f>IF(IFERROR(比較地域マスタ!$AE31,"")=0,"",IFERROR(比較地域マスタ!$AE31,""))</f>
        <v>狭山市</v>
      </c>
      <c r="AZ96" s="18"/>
      <c r="BA96" s="24">
        <v>25</v>
      </c>
      <c r="BB96" s="24">
        <v>1</v>
      </c>
      <c r="BC96" s="20" t="str">
        <f t="shared" si="24"/>
        <v>11215</v>
      </c>
      <c r="BD96" s="20" t="str">
        <f t="shared" si="25"/>
        <v>狭山市</v>
      </c>
      <c r="BE96" s="953">
        <f>VLOOKUP(BC96&amp;"_令和4年度",データシート3!A:AB,MATCH("ea_"&amp;"太陽光（建物系）"&amp;"_年間発電",データシート3!$A$1:$AB$1,0),0)/10^3+VLOOKUP(BC96&amp;"_令和4年度",データシート3!A:AB,MATCH("ea_"&amp;"太陽光（土地系）"&amp;"_年間発電",データシート3!$A$1:$AB$1,0),0)/10^3</f>
        <v>862798.72100000002</v>
      </c>
      <c r="BF96" s="953">
        <f>VLOOKUP(BC96&amp;"_令和4年度",データシート3!A:AB,MATCH("ea_"&amp;"風力（陸上）"&amp;"_年間発電",データシート3!$A$1:$AB$1,0),0)/10^3</f>
        <v>0</v>
      </c>
      <c r="BG96" s="953">
        <f>VLOOKUP(BC96&amp;"_令和4年度",データシート3!A:AB,MATCH("ea_"&amp;"中小水（河川）"&amp;"_年間発電",データシート3!$A$1:$AB$1,0),0)/10^3+VLOOKUP(BC96&amp;"_令和4年度",データシート3!A:AB,MATCH("ea_"&amp;"中小水（農業用水路）"&amp;"_年間発電",データシート3!$A$1:$AB$1,0),0)/10^3</f>
        <v>0</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862798.72100000002</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1253865.0183071499</v>
      </c>
      <c r="BK96" s="953">
        <f t="shared" si="21"/>
        <v>-391066.29730714986</v>
      </c>
      <c r="BL96" s="953">
        <f t="shared" si="22"/>
        <v>-391066.29730714986</v>
      </c>
      <c r="BM96" s="953">
        <f t="shared" si="23"/>
        <v>0</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11228</v>
      </c>
      <c r="AY97" s="20" t="str">
        <f>IF(IFERROR(比較地域マスタ!$AE32,"")=0,"",IFERROR(比較地域マスタ!$AE32,""))</f>
        <v>志木市</v>
      </c>
      <c r="AZ97" s="18"/>
      <c r="BA97" s="24">
        <v>26</v>
      </c>
      <c r="BB97" s="24">
        <v>1</v>
      </c>
      <c r="BC97" s="20" t="str">
        <f t="shared" si="24"/>
        <v>11228</v>
      </c>
      <c r="BD97" s="20" t="str">
        <f t="shared" si="25"/>
        <v>志木市</v>
      </c>
      <c r="BE97" s="953">
        <f>VLOOKUP(BC97&amp;"_令和4年度",データシート3!A:AB,MATCH("ea_"&amp;"太陽光（建物系）"&amp;"_年間発電",データシート3!$A$1:$AB$1,0),0)/10^3+VLOOKUP(BC97&amp;"_令和4年度",データシート3!A:AB,MATCH("ea_"&amp;"太陽光（土地系）"&amp;"_年間発電",データシート3!$A$1:$AB$1,0),0)/10^3</f>
        <v>182934.72700000004</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0</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83.15</v>
      </c>
      <c r="BI97" s="953">
        <f t="shared" si="26"/>
        <v>183017.87700000004</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251130.19995423217</v>
      </c>
      <c r="BK97" s="953">
        <f t="shared" si="21"/>
        <v>-68112.322954232135</v>
      </c>
      <c r="BL97" s="953">
        <f t="shared" si="22"/>
        <v>-68112.322954232135</v>
      </c>
      <c r="BM97" s="953">
        <f t="shared" si="23"/>
        <v>0</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11246</v>
      </c>
      <c r="AY98" s="20" t="str">
        <f>IF(IFERROR(比較地域マスタ!$AE33,"")=0,"",IFERROR(比較地域マスタ!$AE33,""))</f>
        <v>白岡市</v>
      </c>
      <c r="AZ98" s="18"/>
      <c r="BA98" s="24">
        <v>27</v>
      </c>
      <c r="BB98" s="24">
        <v>1</v>
      </c>
      <c r="BC98" s="20" t="str">
        <f t="shared" si="24"/>
        <v>11246</v>
      </c>
      <c r="BD98" s="20" t="str">
        <f t="shared" si="25"/>
        <v>白岡市</v>
      </c>
      <c r="BE98" s="953">
        <f>VLOOKUP(BC98&amp;"_令和4年度",データシート3!A:AB,MATCH("ea_"&amp;"太陽光（建物系）"&amp;"_年間発電",データシート3!$A$1:$AB$1,0),0)/10^3+VLOOKUP(BC98&amp;"_令和4年度",データシート3!A:AB,MATCH("ea_"&amp;"太陽光（土地系）"&amp;"_年間発電",データシート3!$A$1:$AB$1,0),0)/10^3</f>
        <v>277013.05299999996</v>
      </c>
      <c r="BF98" s="953">
        <f>VLOOKUP(BC98&amp;"_令和4年度",データシート3!A:AB,MATCH("ea_"&amp;"風力（陸上）"&amp;"_年間発電",データシート3!$A$1:$AB$1,0),0)/10^3</f>
        <v>0</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477.315</v>
      </c>
      <c r="BI98" s="953">
        <f t="shared" si="26"/>
        <v>277490.36799999996</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202912.4556592869</v>
      </c>
      <c r="BK98" s="953">
        <f t="shared" si="21"/>
        <v>74577.912340713054</v>
      </c>
      <c r="BL98" s="953">
        <f t="shared" si="22"/>
        <v>0</v>
      </c>
      <c r="BM98" s="953">
        <f t="shared" si="23"/>
        <v>74577.912340713054</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11464</v>
      </c>
      <c r="AY99" s="20" t="str">
        <f>IF(IFERROR(比較地域マスタ!$AE34,"")=0,"",IFERROR(比較地域マスタ!$AE34,""))</f>
        <v>杉戸町</v>
      </c>
      <c r="AZ99" s="18"/>
      <c r="BA99" s="24">
        <v>28</v>
      </c>
      <c r="BB99" s="24">
        <v>1</v>
      </c>
      <c r="BC99" s="20" t="str">
        <f t="shared" si="24"/>
        <v>11464</v>
      </c>
      <c r="BD99" s="20" t="str">
        <f t="shared" si="25"/>
        <v>杉戸町</v>
      </c>
      <c r="BE99" s="953">
        <f>VLOOKUP(BC99&amp;"_令和4年度",データシート3!A:AB,MATCH("ea_"&amp;"太陽光（建物系）"&amp;"_年間発電",データシート3!$A$1:$AB$1,0),0)/10^3+VLOOKUP(BC99&amp;"_令和4年度",データシート3!A:AB,MATCH("ea_"&amp;"太陽光（土地系）"&amp;"_年間発電",データシート3!$A$1:$AB$1,0),0)/10^3</f>
        <v>267735.30699999997</v>
      </c>
      <c r="BF99" s="953">
        <f>VLOOKUP(BC99&amp;"_令和4年度",データシート3!A:AB,MATCH("ea_"&amp;"風力（陸上）"&amp;"_年間発電",データシート3!$A$1:$AB$1,0),0)/10^3</f>
        <v>0</v>
      </c>
      <c r="BG99" s="953">
        <f>VLOOKUP(BC99&amp;"_令和4年度",データシート3!A:AB,MATCH("ea_"&amp;"中小水（河川）"&amp;"_年間発電",データシート3!$A$1:$AB$1,0),0)/10^3+VLOOKUP(BC99&amp;"_令和4年度",データシート3!A:AB,MATCH("ea_"&amp;"中小水（農業用水路）"&amp;"_年間発電",データシート3!$A$1:$AB$1,0),0)/10^3</f>
        <v>0</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2.9430000000000001</v>
      </c>
      <c r="BI99" s="953">
        <f t="shared" si="26"/>
        <v>267738.25</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191328.86167847415</v>
      </c>
      <c r="BK99" s="953">
        <f t="shared" si="21"/>
        <v>76409.388321525854</v>
      </c>
      <c r="BL99" s="953">
        <f t="shared" si="22"/>
        <v>0</v>
      </c>
      <c r="BM99" s="953">
        <f t="shared" si="23"/>
        <v>76409.388321525854</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11221</v>
      </c>
      <c r="AY100" s="20" t="str">
        <f>IF(IFERROR(比較地域マスタ!$AE35,"")=0,"",IFERROR(比較地域マスタ!$AE35,""))</f>
        <v>草加市</v>
      </c>
      <c r="AZ100" s="18"/>
      <c r="BA100" s="24">
        <v>29</v>
      </c>
      <c r="BB100" s="24">
        <v>1</v>
      </c>
      <c r="BC100" s="20" t="str">
        <f t="shared" si="24"/>
        <v>11221</v>
      </c>
      <c r="BD100" s="20" t="str">
        <f t="shared" si="25"/>
        <v>草加市</v>
      </c>
      <c r="BE100" s="953">
        <f>VLOOKUP(BC100&amp;"_令和4年度",データシート3!A:AB,MATCH("ea_"&amp;"太陽光（建物系）"&amp;"_年間発電",データシート3!$A$1:$AB$1,0),0)/10^3+VLOOKUP(BC100&amp;"_令和4年度",データシート3!A:AB,MATCH("ea_"&amp;"太陽光（土地系）"&amp;"_年間発電",データシート3!$A$1:$AB$1,0),0)/10^3</f>
        <v>640753.478</v>
      </c>
      <c r="BF100" s="953">
        <f>VLOOKUP(BC100&amp;"_令和4年度",データシート3!A:AB,MATCH("ea_"&amp;"風力（陸上）"&amp;"_年間発電",データシート3!$A$1:$AB$1,0),0)/10^3</f>
        <v>0</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7.1130000000000004</v>
      </c>
      <c r="BI100" s="953">
        <f t="shared" si="26"/>
        <v>640760.59100000001</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1185258.0042839008</v>
      </c>
      <c r="BK100" s="953">
        <f t="shared" si="21"/>
        <v>-544497.41328390082</v>
      </c>
      <c r="BL100" s="953">
        <f t="shared" si="22"/>
        <v>-544497.41328390082</v>
      </c>
      <c r="BM100" s="953">
        <f t="shared" si="23"/>
        <v>0</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11207</v>
      </c>
      <c r="AY101" s="20" t="str">
        <f>IF(IFERROR(比較地域マスタ!$AE36,"")=0,"",IFERROR(比較地域マスタ!$AE36,""))</f>
        <v>秩父市</v>
      </c>
      <c r="AZ101" s="18"/>
      <c r="BA101" s="24">
        <v>30</v>
      </c>
      <c r="BB101" s="24">
        <v>1</v>
      </c>
      <c r="BC101" s="20" t="str">
        <f t="shared" si="24"/>
        <v>11207</v>
      </c>
      <c r="BD101" s="20" t="str">
        <f t="shared" si="25"/>
        <v>秩父市</v>
      </c>
      <c r="BE101" s="953">
        <f>VLOOKUP(BC101&amp;"_令和4年度",データシート3!A:AB,MATCH("ea_"&amp;"太陽光（建物系）"&amp;"_年間発電",データシート3!$A$1:$AB$1,0),0)/10^3+VLOOKUP(BC101&amp;"_令和4年度",データシート3!A:AB,MATCH("ea_"&amp;"太陽光（土地系）"&amp;"_年間発電",データシート3!$A$1:$AB$1,0),0)/10^3</f>
        <v>712798.62599999993</v>
      </c>
      <c r="BF101" s="953">
        <f>VLOOKUP(BC101&amp;"_令和4年度",データシート3!A:AB,MATCH("ea_"&amp;"風力（陸上）"&amp;"_年間発電",データシート3!$A$1:$AB$1,0),0)/10^3</f>
        <v>6104.2240000000002</v>
      </c>
      <c r="BG101" s="953">
        <f>VLOOKUP(BC101&amp;"_令和4年度",データシート3!A:AB,MATCH("ea_"&amp;"中小水（河川）"&amp;"_年間発電",データシート3!$A$1:$AB$1,0),0)/10^3+VLOOKUP(BC101&amp;"_令和4年度",データシート3!A:AB,MATCH("ea_"&amp;"中小水（農業用水路）"&amp;"_年間発電",データシート3!$A$1:$AB$1,0),0)/10^3</f>
        <v>35601.567000000003</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754504.41700000002</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302636.17911900819</v>
      </c>
      <c r="BK101" s="953">
        <f t="shared" si="21"/>
        <v>451868.23788099183</v>
      </c>
      <c r="BL101" s="953">
        <f t="shared" si="22"/>
        <v>0</v>
      </c>
      <c r="BM101" s="953">
        <f t="shared" si="23"/>
        <v>451868.23788099183</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11241</v>
      </c>
      <c r="AY102" s="20" t="str">
        <f>IF(IFERROR(比較地域マスタ!$AE37,"")=0,"",IFERROR(比較地域マスタ!$AE37,""))</f>
        <v>鶴ヶ島市</v>
      </c>
      <c r="AZ102" s="18"/>
      <c r="BA102" s="24">
        <v>31</v>
      </c>
      <c r="BB102" s="24">
        <v>1</v>
      </c>
      <c r="BC102" s="20" t="str">
        <f t="shared" si="24"/>
        <v>11241</v>
      </c>
      <c r="BD102" s="20" t="str">
        <f t="shared" si="25"/>
        <v>鶴ヶ島市</v>
      </c>
      <c r="BE102" s="953">
        <f>VLOOKUP(BC102&amp;"_令和4年度",データシート3!A:AB,MATCH("ea_"&amp;"太陽光（建物系）"&amp;"_年間発電",データシート3!$A$1:$AB$1,0),0)/10^3+VLOOKUP(BC102&amp;"_令和4年度",データシート3!A:AB,MATCH("ea_"&amp;"太陽光（土地系）"&amp;"_年間発電",データシート3!$A$1:$AB$1,0),0)/10^3</f>
        <v>327345.74500000005</v>
      </c>
      <c r="BF102" s="953">
        <f>VLOOKUP(BC102&amp;"_令和4年度",データシート3!A:AB,MATCH("ea_"&amp;"風力（陸上）"&amp;"_年間発電",データシート3!$A$1:$AB$1,0),0)/10^3</f>
        <v>0</v>
      </c>
      <c r="BG102" s="953">
        <f>VLOOKUP(BC102&amp;"_令和4年度",データシート3!A:AB,MATCH("ea_"&amp;"中小水（河川）"&amp;"_年間発電",データシート3!$A$1:$AB$1,0),0)/10^3+VLOOKUP(BC102&amp;"_令和4年度",データシート3!A:AB,MATCH("ea_"&amp;"中小水（農業用水路）"&amp;"_年間発電",データシート3!$A$1:$AB$1,0),0)/10^3</f>
        <v>0</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327345.74500000005</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286228.69585650816</v>
      </c>
      <c r="BK102" s="953">
        <f t="shared" si="21"/>
        <v>41117.049143491895</v>
      </c>
      <c r="BL102" s="953">
        <f t="shared" si="22"/>
        <v>0</v>
      </c>
      <c r="BM102" s="953">
        <f t="shared" si="23"/>
        <v>41117.049143491895</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11349</v>
      </c>
      <c r="AY103" s="20" t="str">
        <f>IF(IFERROR(比較地域マスタ!$AE38,"")=0,"",IFERROR(比較地域マスタ!$AE38,""))</f>
        <v>ときがわ町</v>
      </c>
      <c r="AZ103" s="18"/>
      <c r="BA103" s="24">
        <v>32</v>
      </c>
      <c r="BB103" s="24">
        <v>1</v>
      </c>
      <c r="BC103" s="20" t="str">
        <f t="shared" si="24"/>
        <v>11349</v>
      </c>
      <c r="BD103" s="20" t="str">
        <f t="shared" si="25"/>
        <v>ときがわ町</v>
      </c>
      <c r="BE103" s="953">
        <f>VLOOKUP(BC103&amp;"_令和4年度",データシート3!A:AB,MATCH("ea_"&amp;"太陽光（建物系）"&amp;"_年間発電",データシート3!$A$1:$AB$1,0),0)/10^3+VLOOKUP(BC103&amp;"_令和4年度",データシート3!A:AB,MATCH("ea_"&amp;"太陽光（土地系）"&amp;"_年間発電",データシート3!$A$1:$AB$1,0),0)/10^3</f>
        <v>166770.68000000002</v>
      </c>
      <c r="BF103" s="953">
        <f>VLOOKUP(BC103&amp;"_令和4年度",データシート3!A:AB,MATCH("ea_"&amp;"風力（陸上）"&amp;"_年間発電",データシート3!$A$1:$AB$1,0),0)/10^3</f>
        <v>20409.865000000002</v>
      </c>
      <c r="BG103" s="953">
        <f>VLOOKUP(BC103&amp;"_令和4年度",データシート3!A:AB,MATCH("ea_"&amp;"中小水（河川）"&amp;"_年間発電",データシート3!$A$1:$AB$1,0),0)/10^3+VLOOKUP(BC103&amp;"_令和4年度",データシート3!A:AB,MATCH("ea_"&amp;"中小水（農業用水路）"&amp;"_年間発電",データシート3!$A$1:$AB$1,0),0)/10^3</f>
        <v>1988.9890000000003</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189169.53400000001</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70974.139766760753</v>
      </c>
      <c r="BK103" s="953">
        <f t="shared" si="21"/>
        <v>118195.39423323926</v>
      </c>
      <c r="BL103" s="953">
        <f t="shared" si="22"/>
        <v>0</v>
      </c>
      <c r="BM103" s="953">
        <f t="shared" si="23"/>
        <v>118195.39423323926</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11208</v>
      </c>
      <c r="AY104" s="20" t="str">
        <f>IF(IFERROR(比較地域マスタ!$AE39,"")=0,"",IFERROR(比較地域マスタ!$AE39,""))</f>
        <v>所沢市</v>
      </c>
      <c r="AZ104" s="18"/>
      <c r="BA104" s="24">
        <v>33</v>
      </c>
      <c r="BB104" s="24">
        <v>1</v>
      </c>
      <c r="BC104" s="20" t="str">
        <f t="shared" si="24"/>
        <v>11208</v>
      </c>
      <c r="BD104" s="20" t="str">
        <f t="shared" si="25"/>
        <v>所沢市</v>
      </c>
      <c r="BE104" s="953">
        <f>VLOOKUP(BC104&amp;"_令和4年度",データシート3!A:AB,MATCH("ea_"&amp;"太陽光（建物系）"&amp;"_年間発電",データシート3!$A$1:$AB$1,0),0)/10^3+VLOOKUP(BC104&amp;"_令和4年度",データシート3!A:AB,MATCH("ea_"&amp;"太陽光（土地系）"&amp;"_年間発電",データシート3!$A$1:$AB$1,0),0)/10^3</f>
        <v>1398593.6069999998</v>
      </c>
      <c r="BF104" s="953">
        <f>VLOOKUP(BC104&amp;"_令和4年度",データシート3!A:AB,MATCH("ea_"&amp;"風力（陸上）"&amp;"_年間発電",データシート3!$A$1:$AB$1,0),0)/10^3</f>
        <v>0</v>
      </c>
      <c r="BG104" s="953">
        <f>VLOOKUP(BC104&amp;"_令和4年度",データシート3!A:AB,MATCH("ea_"&amp;"中小水（河川）"&amp;"_年間発電",データシート3!$A$1:$AB$1,0),0)/10^3+VLOOKUP(BC104&amp;"_令和4年度",データシート3!A:AB,MATCH("ea_"&amp;"中小水（農業用水路）"&amp;"_年間発電",データシート3!$A$1:$AB$1,0),0)/10^3</f>
        <v>0</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10.792</v>
      </c>
      <c r="BI104" s="953">
        <f t="shared" si="26"/>
        <v>1398604.3989999997</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1381771.7610245345</v>
      </c>
      <c r="BK104" s="953">
        <f t="shared" ref="BK104:BK135" si="27">BI104-BJ104</f>
        <v>16832.637975465273</v>
      </c>
      <c r="BL104" s="953">
        <f t="shared" ref="BL104:BL135" si="28">IF(BK104&gt;0,0,BK104)</f>
        <v>0</v>
      </c>
      <c r="BM104" s="953">
        <f t="shared" ref="BM104:BM135" si="29">IF(BK104&gt;0,BK104,0)</f>
        <v>16832.637975465273</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11224</v>
      </c>
      <c r="AY105" s="20" t="str">
        <f>IF(IFERROR(比較地域マスタ!$AE40,"")=0,"",IFERROR(比較地域マスタ!$AE40,""))</f>
        <v>戸田市</v>
      </c>
      <c r="AZ105" s="18"/>
      <c r="BA105" s="24">
        <v>34</v>
      </c>
      <c r="BB105" s="24">
        <v>1</v>
      </c>
      <c r="BC105" s="20" t="str">
        <f t="shared" si="24"/>
        <v>11224</v>
      </c>
      <c r="BD105" s="20" t="str">
        <f t="shared" si="25"/>
        <v>戸田市</v>
      </c>
      <c r="BE105" s="953">
        <f>VLOOKUP(BC105&amp;"_令和4年度",データシート3!A:AB,MATCH("ea_"&amp;"太陽光（建物系）"&amp;"_年間発電",データシート3!$A$1:$AB$1,0),0)/10^3+VLOOKUP(BC105&amp;"_令和4年度",データシート3!A:AB,MATCH("ea_"&amp;"太陽光（土地系）"&amp;"_年間発電",データシート3!$A$1:$AB$1,0),0)/10^3</f>
        <v>326421.87300000008</v>
      </c>
      <c r="BF105" s="953">
        <f>VLOOKUP(BC105&amp;"_令和4年度",データシート3!A:AB,MATCH("ea_"&amp;"風力（陸上）"&amp;"_年間発電",データシート3!$A$1:$AB$1,0),0)/10^3</f>
        <v>0</v>
      </c>
      <c r="BG105" s="953">
        <f>VLOOKUP(BC105&amp;"_令和4年度",データシート3!A:AB,MATCH("ea_"&amp;"中小水（河川）"&amp;"_年間発電",データシート3!$A$1:$AB$1,0),0)/10^3+VLOOKUP(BC105&amp;"_令和4年度",データシート3!A:AB,MATCH("ea_"&amp;"中小水（農業用水路）"&amp;"_年間発電",データシート3!$A$1:$AB$1,0),0)/10^3</f>
        <v>0</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0</v>
      </c>
      <c r="BI105" s="953">
        <f t="shared" si="26"/>
        <v>326421.87300000008</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738598.32901606907</v>
      </c>
      <c r="BK105" s="953">
        <f t="shared" si="27"/>
        <v>-412176.45601606899</v>
      </c>
      <c r="BL105" s="953">
        <f t="shared" si="28"/>
        <v>-412176.45601606899</v>
      </c>
      <c r="BM105" s="953">
        <f t="shared" si="29"/>
        <v>0</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11363</v>
      </c>
      <c r="AY106" s="20" t="str">
        <f>IF(IFERROR(比較地域マスタ!$AE41,"")=0,"",IFERROR(比較地域マスタ!$AE41,""))</f>
        <v>長瀞町</v>
      </c>
      <c r="AZ106" s="18"/>
      <c r="BA106" s="24">
        <v>35</v>
      </c>
      <c r="BB106" s="24">
        <v>1</v>
      </c>
      <c r="BC106" s="20" t="str">
        <f t="shared" si="24"/>
        <v>11363</v>
      </c>
      <c r="BD106" s="20" t="str">
        <f t="shared" si="25"/>
        <v>長瀞町</v>
      </c>
      <c r="BE106" s="953">
        <f>VLOOKUP(BC106&amp;"_令和4年度",データシート3!A:AB,MATCH("ea_"&amp;"太陽光（建物系）"&amp;"_年間発電",データシート3!$A$1:$AB$1,0),0)/10^3+VLOOKUP(BC106&amp;"_令和4年度",データシート3!A:AB,MATCH("ea_"&amp;"太陽光（土地系）"&amp;"_年間発電",データシート3!$A$1:$AB$1,0),0)/10^3</f>
        <v>103376.35200000001</v>
      </c>
      <c r="BF106" s="953">
        <f>VLOOKUP(BC106&amp;"_令和4年度",データシート3!A:AB,MATCH("ea_"&amp;"風力（陸上）"&amp;"_年間発電",データシート3!$A$1:$AB$1,0),0)/10^3</f>
        <v>1865.567</v>
      </c>
      <c r="BG106" s="953">
        <f>VLOOKUP(BC106&amp;"_令和4年度",データシート3!A:AB,MATCH("ea_"&amp;"中小水（河川）"&amp;"_年間発電",データシート3!$A$1:$AB$1,0),0)/10^3+VLOOKUP(BC106&amp;"_令和4年度",データシート3!A:AB,MATCH("ea_"&amp;"中小水（農業用水路）"&amp;"_年間発電",データシート3!$A$1:$AB$1,0),0)/10^3</f>
        <v>0</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105241.91900000001</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30378.956857835314</v>
      </c>
      <c r="BK106" s="953">
        <f t="shared" si="27"/>
        <v>74862.962142164703</v>
      </c>
      <c r="BL106" s="953">
        <f t="shared" si="28"/>
        <v>0</v>
      </c>
      <c r="BM106" s="953">
        <f t="shared" si="29"/>
        <v>74862.962142164703</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11341</v>
      </c>
      <c r="AY107" s="20" t="str">
        <f>IF(IFERROR(比較地域マスタ!$AE42,"")=0,"",IFERROR(比較地域マスタ!$AE42,""))</f>
        <v>滑川町</v>
      </c>
      <c r="AZ107" s="18"/>
      <c r="BA107" s="24">
        <v>36</v>
      </c>
      <c r="BB107" s="24">
        <v>1</v>
      </c>
      <c r="BC107" s="20" t="str">
        <f t="shared" si="24"/>
        <v>11341</v>
      </c>
      <c r="BD107" s="20" t="str">
        <f t="shared" si="25"/>
        <v>滑川町</v>
      </c>
      <c r="BE107" s="953">
        <f>VLOOKUP(BC107&amp;"_令和4年度",データシート3!A:AB,MATCH("ea_"&amp;"太陽光（建物系）"&amp;"_年間発電",データシート3!$A$1:$AB$1,0),0)/10^3+VLOOKUP(BC107&amp;"_令和4年度",データシート3!A:AB,MATCH("ea_"&amp;"太陽光（土地系）"&amp;"_年間発電",データシート3!$A$1:$AB$1,0),0)/10^3</f>
        <v>314565.00800000003</v>
      </c>
      <c r="BF107" s="953">
        <f>VLOOKUP(BC107&amp;"_令和4年度",データシート3!A:AB,MATCH("ea_"&amp;"風力（陸上）"&amp;"_年間発電",データシート3!$A$1:$AB$1,0),0)/10^3</f>
        <v>0</v>
      </c>
      <c r="BG107" s="953">
        <f>VLOOKUP(BC107&amp;"_令和4年度",データシート3!A:AB,MATCH("ea_"&amp;"中小水（河川）"&amp;"_年間発電",データシート3!$A$1:$AB$1,0),0)/10^3+VLOOKUP(BC107&amp;"_令和4年度",データシート3!A:AB,MATCH("ea_"&amp;"中小水（農業用水路）"&amp;"_年間発電",データシート3!$A$1:$AB$1,0),0)/10^3</f>
        <v>0</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314565.00800000003</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134661.20014013437</v>
      </c>
      <c r="BK107" s="953">
        <f t="shared" si="27"/>
        <v>179903.80785986566</v>
      </c>
      <c r="BL107" s="953">
        <f t="shared" si="28"/>
        <v>0</v>
      </c>
      <c r="BM107" s="953">
        <f t="shared" si="29"/>
        <v>179903.80785986566</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11230</v>
      </c>
      <c r="AY108" s="20" t="str">
        <f>IF(IFERROR(比較地域マスタ!$AE43,"")=0,"",IFERROR(比較地域マスタ!$AE43,""))</f>
        <v>新座市</v>
      </c>
      <c r="AZ108" s="18"/>
      <c r="BA108" s="24">
        <v>37</v>
      </c>
      <c r="BB108" s="24">
        <v>1</v>
      </c>
      <c r="BC108" s="20" t="str">
        <f t="shared" si="24"/>
        <v>11230</v>
      </c>
      <c r="BD108" s="20" t="str">
        <f t="shared" si="25"/>
        <v>新座市</v>
      </c>
      <c r="BE108" s="953">
        <f>VLOOKUP(BC108&amp;"_令和4年度",データシート3!A:AB,MATCH("ea_"&amp;"太陽光（建物系）"&amp;"_年間発電",データシート3!$A$1:$AB$1,0),0)/10^3+VLOOKUP(BC108&amp;"_令和4年度",データシート3!A:AB,MATCH("ea_"&amp;"太陽光（土地系）"&amp;"_年間発電",データシート3!$A$1:$AB$1,0),0)/10^3</f>
        <v>528824.56700000004</v>
      </c>
      <c r="BF108" s="953">
        <f>VLOOKUP(BC108&amp;"_令和4年度",データシート3!A:AB,MATCH("ea_"&amp;"風力（陸上）"&amp;"_年間発電",データシート3!$A$1:$AB$1,0),0)/10^3</f>
        <v>0</v>
      </c>
      <c r="BG108" s="953">
        <f>VLOOKUP(BC108&amp;"_令和4年度",データシート3!A:AB,MATCH("ea_"&amp;"中小水（河川）"&amp;"_年間発電",データシート3!$A$1:$AB$1,0),0)/10^3+VLOOKUP(BC108&amp;"_令和4年度",データシート3!A:AB,MATCH("ea_"&amp;"中小水（農業用水路）"&amp;"_年間発電",データシート3!$A$1:$AB$1,0),0)/10^3</f>
        <v>0</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528824.56700000004</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654765.1118315733</v>
      </c>
      <c r="BK108" s="953">
        <f t="shared" si="27"/>
        <v>-125940.54483157326</v>
      </c>
      <c r="BL108" s="953">
        <f t="shared" si="28"/>
        <v>-125940.54483157326</v>
      </c>
      <c r="BM108" s="953">
        <f t="shared" si="29"/>
        <v>0</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11238</v>
      </c>
      <c r="AY109" s="20" t="str">
        <f>IF(IFERROR(比較地域マスタ!$AE44,"")=0,"",IFERROR(比較地域マスタ!$AE44,""))</f>
        <v>蓮田市</v>
      </c>
      <c r="AZ109" s="18"/>
      <c r="BA109" s="24">
        <v>38</v>
      </c>
      <c r="BB109" s="24">
        <v>1</v>
      </c>
      <c r="BC109" s="20" t="str">
        <f t="shared" si="24"/>
        <v>11238</v>
      </c>
      <c r="BD109" s="20" t="str">
        <f t="shared" si="25"/>
        <v>蓮田市</v>
      </c>
      <c r="BE109" s="953">
        <f>VLOOKUP(BC109&amp;"_令和4年度",データシート3!A:AB,MATCH("ea_"&amp;"太陽光（建物系）"&amp;"_年間発電",データシート3!$A$1:$AB$1,0),0)/10^3+VLOOKUP(BC109&amp;"_令和4年度",データシート3!A:AB,MATCH("ea_"&amp;"太陽光（土地系）"&amp;"_年間発電",データシート3!$A$1:$AB$1,0),0)/10^3</f>
        <v>363766.58500000008</v>
      </c>
      <c r="BF109" s="953">
        <f>VLOOKUP(BC109&amp;"_令和4年度",データシート3!A:AB,MATCH("ea_"&amp;"風力（陸上）"&amp;"_年間発電",データシート3!$A$1:$AB$1,0),0)/10^3</f>
        <v>0</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726.274</v>
      </c>
      <c r="BI109" s="953">
        <f t="shared" si="26"/>
        <v>364492.85900000005</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296956.37500928773</v>
      </c>
      <c r="BK109" s="953">
        <f t="shared" si="27"/>
        <v>67536.483990712324</v>
      </c>
      <c r="BL109" s="953">
        <f t="shared" si="28"/>
        <v>0</v>
      </c>
      <c r="BM109" s="953">
        <f t="shared" si="29"/>
        <v>67536.483990712324</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11348</v>
      </c>
      <c r="AY110" s="20" t="str">
        <f>IF(IFERROR(比較地域マスタ!$AE45,"")=0,"",IFERROR(比較地域マスタ!$AE45,""))</f>
        <v>鳩山町</v>
      </c>
      <c r="AZ110" s="18"/>
      <c r="BA110" s="24">
        <v>39</v>
      </c>
      <c r="BB110" s="24">
        <v>1</v>
      </c>
      <c r="BC110" s="20" t="str">
        <f t="shared" si="24"/>
        <v>11348</v>
      </c>
      <c r="BD110" s="20" t="str">
        <f t="shared" si="25"/>
        <v>鳩山町</v>
      </c>
      <c r="BE110" s="953">
        <f>VLOOKUP(BC110&amp;"_令和4年度",データシート3!A:AB,MATCH("ea_"&amp;"太陽光（建物系）"&amp;"_年間発電",データシート3!$A$1:$AB$1,0),0)/10^3+VLOOKUP(BC110&amp;"_令和4年度",データシート3!A:AB,MATCH("ea_"&amp;"太陽光（土地系）"&amp;"_年間発電",データシート3!$A$1:$AB$1,0),0)/10^3</f>
        <v>196343.16699999996</v>
      </c>
      <c r="BF110" s="953">
        <f>VLOOKUP(BC110&amp;"_令和4年度",データシート3!A:AB,MATCH("ea_"&amp;"風力（陸上）"&amp;"_年間発電",データシート3!$A$1:$AB$1,0),0)/10^3</f>
        <v>0</v>
      </c>
      <c r="BG110" s="953">
        <f>VLOOKUP(BC110&amp;"_令和4年度",データシート3!A:AB,MATCH("ea_"&amp;"中小水（河川）"&amp;"_年間発電",データシート3!$A$1:$AB$1,0),0)/10^3+VLOOKUP(BC110&amp;"_令和4年度",データシート3!A:AB,MATCH("ea_"&amp;"中小水（農業用水路）"&amp;"_年間発電",データシート3!$A$1:$AB$1,0),0)/10^3</f>
        <v>0</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196343.16699999996</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47498.895381975039</v>
      </c>
      <c r="BK110" s="953">
        <f t="shared" si="27"/>
        <v>148844.27161802491</v>
      </c>
      <c r="BL110" s="953">
        <f t="shared" si="28"/>
        <v>0</v>
      </c>
      <c r="BM110" s="953">
        <f t="shared" si="29"/>
        <v>148844.27161802491</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11216</v>
      </c>
      <c r="AY111" s="20" t="str">
        <f>IF(IFERROR(比較地域マスタ!$AE46,"")=0,"",IFERROR(比較地域マスタ!$AE46,""))</f>
        <v>羽生市</v>
      </c>
      <c r="AZ111" s="18"/>
      <c r="BA111" s="24">
        <v>40</v>
      </c>
      <c r="BB111" s="24">
        <v>1</v>
      </c>
      <c r="BC111" s="20" t="str">
        <f t="shared" si="24"/>
        <v>11216</v>
      </c>
      <c r="BD111" s="20" t="str">
        <f t="shared" si="25"/>
        <v>羽生市</v>
      </c>
      <c r="BE111" s="953">
        <f>VLOOKUP(BC111&amp;"_令和4年度",データシート3!A:AB,MATCH("ea_"&amp;"太陽光（建物系）"&amp;"_年間発電",データシート3!$A$1:$AB$1,0),0)/10^3+VLOOKUP(BC111&amp;"_令和4年度",データシート3!A:AB,MATCH("ea_"&amp;"太陽光（土地系）"&amp;"_年間発電",データシート3!$A$1:$AB$1,0),0)/10^3</f>
        <v>483545.33200000005</v>
      </c>
      <c r="BF111" s="953">
        <f>VLOOKUP(BC111&amp;"_令和4年度",データシート3!A:AB,MATCH("ea_"&amp;"風力（陸上）"&amp;"_年間発電",データシート3!$A$1:$AB$1,0),0)/10^3</f>
        <v>0</v>
      </c>
      <c r="BG111" s="953">
        <f>VLOOKUP(BC111&amp;"_令和4年度",データシート3!A:AB,MATCH("ea_"&amp;"中小水（河川）"&amp;"_年間発電",データシート3!$A$1:$AB$1,0),0)/10^3+VLOOKUP(BC111&amp;"_令和4年度",データシート3!A:AB,MATCH("ea_"&amp;"中小水（農業用水路）"&amp;"_年間発電",データシート3!$A$1:$AB$1,0),0)/10^3</f>
        <v>0</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483545.33200000005</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356063.81917574099</v>
      </c>
      <c r="BK111" s="953">
        <f t="shared" si="27"/>
        <v>127481.51282425906</v>
      </c>
      <c r="BL111" s="953">
        <f t="shared" si="28"/>
        <v>0</v>
      </c>
      <c r="BM111" s="953">
        <f t="shared" si="29"/>
        <v>127481.51282425906</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11209</v>
      </c>
      <c r="AY112" s="20" t="str">
        <f>IF(IFERROR(比較地域マスタ!$AE47,"")=0,"",IFERROR(比較地域マスタ!$AE47,""))</f>
        <v>飯能市</v>
      </c>
      <c r="AZ112" s="18"/>
      <c r="BA112" s="24">
        <v>41</v>
      </c>
      <c r="BB112" s="24">
        <v>1</v>
      </c>
      <c r="BC112" s="20" t="str">
        <f t="shared" si="24"/>
        <v>11209</v>
      </c>
      <c r="BD112" s="20" t="str">
        <f t="shared" si="25"/>
        <v>飯能市</v>
      </c>
      <c r="BE112" s="953">
        <f>VLOOKUP(BC112&amp;"_令和4年度",データシート3!A:AB,MATCH("ea_"&amp;"太陽光（建物系）"&amp;"_年間発電",データシート3!$A$1:$AB$1,0),0)/10^3+VLOOKUP(BC112&amp;"_令和4年度",データシート3!A:AB,MATCH("ea_"&amp;"太陽光（土地系）"&amp;"_年間発電",データシート3!$A$1:$AB$1,0),0)/10^3</f>
        <v>507619.81300000002</v>
      </c>
      <c r="BF112" s="953">
        <f>VLOOKUP(BC112&amp;"_令和4年度",データシート3!A:AB,MATCH("ea_"&amp;"風力（陸上）"&amp;"_年間発電",データシート3!$A$1:$AB$1,0),0)/10^3</f>
        <v>38414.112000000001</v>
      </c>
      <c r="BG112" s="953">
        <f>VLOOKUP(BC112&amp;"_令和4年度",データシート3!A:AB,MATCH("ea_"&amp;"中小水（河川）"&amp;"_年間発電",データシート3!$A$1:$AB$1,0),0)/10^3+VLOOKUP(BC112&amp;"_令和4年度",データシート3!A:AB,MATCH("ea_"&amp;"中小水（農業用水路）"&amp;"_年間発電",データシート3!$A$1:$AB$1,0),0)/10^3</f>
        <v>6261.6549999999988</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0</v>
      </c>
      <c r="BI112" s="953">
        <f t="shared" si="26"/>
        <v>552295.58000000007</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391071.0717816882</v>
      </c>
      <c r="BK112" s="953">
        <f t="shared" si="27"/>
        <v>161224.50821831188</v>
      </c>
      <c r="BL112" s="953">
        <f t="shared" si="28"/>
        <v>0</v>
      </c>
      <c r="BM112" s="953">
        <f t="shared" si="29"/>
        <v>161224.50821831188</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11369</v>
      </c>
      <c r="AY113" s="20" t="str">
        <f>IF(IFERROR(比較地域マスタ!$AE48,"")=0,"",IFERROR(比較地域マスタ!$AE48,""))</f>
        <v>東秩父村</v>
      </c>
      <c r="AZ113" s="18"/>
      <c r="BA113" s="24">
        <v>42</v>
      </c>
      <c r="BB113" s="24">
        <v>1</v>
      </c>
      <c r="BC113" s="20" t="str">
        <f t="shared" si="24"/>
        <v>11369</v>
      </c>
      <c r="BD113" s="20" t="str">
        <f t="shared" si="25"/>
        <v>東秩父村</v>
      </c>
      <c r="BE113" s="953">
        <f>VLOOKUP(BC113&amp;"_令和4年度",データシート3!A:AB,MATCH("ea_"&amp;"太陽光（建物系）"&amp;"_年間発電",データシート3!$A$1:$AB$1,0),0)/10^3+VLOOKUP(BC113&amp;"_令和4年度",データシート3!A:AB,MATCH("ea_"&amp;"太陽光（土地系）"&amp;"_年間発電",データシート3!$A$1:$AB$1,0),0)/10^3</f>
        <v>61602.957999999999</v>
      </c>
      <c r="BF113" s="953">
        <f>VLOOKUP(BC113&amp;"_令和4年度",データシート3!A:AB,MATCH("ea_"&amp;"風力（陸上）"&amp;"_年間発電",データシート3!$A$1:$AB$1,0),0)/10^3</f>
        <v>10784.528</v>
      </c>
      <c r="BG113" s="953">
        <f>VLOOKUP(BC113&amp;"_令和4年度",データシート3!A:AB,MATCH("ea_"&amp;"中小水（河川）"&amp;"_年間発電",データシート3!$A$1:$AB$1,0),0)/10^3+VLOOKUP(BC113&amp;"_令和4年度",データシート3!A:AB,MATCH("ea_"&amp;"中小水（農業用水路）"&amp;"_年間発電",データシート3!$A$1:$AB$1,0),0)/10^3</f>
        <v>89.099000000000004</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0</v>
      </c>
      <c r="BI113" s="953">
        <f t="shared" si="26"/>
        <v>72476.585000000006</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9011.7457727476885</v>
      </c>
      <c r="BK113" s="953">
        <f t="shared" si="27"/>
        <v>63464.83922725232</v>
      </c>
      <c r="BL113" s="953">
        <f t="shared" si="28"/>
        <v>0</v>
      </c>
      <c r="BM113" s="953">
        <f t="shared" si="29"/>
        <v>63464.83922725232</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11212</v>
      </c>
      <c r="AY114" s="20" t="str">
        <f>IF(IFERROR(比較地域マスタ!$AE49,"")=0,"",IFERROR(比較地域マスタ!$AE49,""))</f>
        <v>東松山市</v>
      </c>
      <c r="AZ114" s="18"/>
      <c r="BA114" s="24">
        <v>43</v>
      </c>
      <c r="BB114" s="24">
        <v>1</v>
      </c>
      <c r="BC114" s="20" t="str">
        <f t="shared" si="24"/>
        <v>11212</v>
      </c>
      <c r="BD114" s="20" t="str">
        <f t="shared" si="25"/>
        <v>東松山市</v>
      </c>
      <c r="BE114" s="953">
        <f>VLOOKUP(BC114&amp;"_令和4年度",データシート3!A:AB,MATCH("ea_"&amp;"太陽光（建物系）"&amp;"_年間発電",データシート3!$A$1:$AB$1,0),0)/10^3+VLOOKUP(BC114&amp;"_令和4年度",データシート3!A:AB,MATCH("ea_"&amp;"太陽光（土地系）"&amp;"_年間発電",データシート3!$A$1:$AB$1,0),0)/10^3</f>
        <v>725118.42500000005</v>
      </c>
      <c r="BF114" s="953">
        <f>VLOOKUP(BC114&amp;"_令和4年度",データシート3!A:AB,MATCH("ea_"&amp;"風力（陸上）"&amp;"_年間発電",データシート3!$A$1:$AB$1,0),0)/10^3</f>
        <v>0</v>
      </c>
      <c r="BG114" s="953">
        <f>VLOOKUP(BC114&amp;"_令和4年度",データシート3!A:AB,MATCH("ea_"&amp;"中小水（河川）"&amp;"_年間発電",データシート3!$A$1:$AB$1,0),0)/10^3+VLOOKUP(BC114&amp;"_令和4年度",データシート3!A:AB,MATCH("ea_"&amp;"中小水（農業用水路）"&amp;"_年間発電",データシート3!$A$1:$AB$1,0),0)/10^3</f>
        <v>0</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0</v>
      </c>
      <c r="BI114" s="953">
        <f t="shared" si="26"/>
        <v>725118.42500000005</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559141.17672830098</v>
      </c>
      <c r="BK114" s="953">
        <f t="shared" si="27"/>
        <v>165977.24827169906</v>
      </c>
      <c r="BL114" s="953">
        <f t="shared" si="28"/>
        <v>0</v>
      </c>
      <c r="BM114" s="953">
        <f t="shared" si="29"/>
        <v>165977.24827169906</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t="str">
        <f>比較地域マスタ!AD50</f>
        <v>11242</v>
      </c>
      <c r="AY115" s="20" t="str">
        <f>IF(IFERROR(比較地域マスタ!$AE50,"")=0,"",IFERROR(比較地域マスタ!$AE50,""))</f>
        <v>日高市</v>
      </c>
      <c r="AZ115" s="18"/>
      <c r="BA115" s="24">
        <v>44</v>
      </c>
      <c r="BB115" s="24">
        <v>1</v>
      </c>
      <c r="BC115" s="20" t="str">
        <f t="shared" si="24"/>
        <v>11242</v>
      </c>
      <c r="BD115" s="20" t="str">
        <f t="shared" si="25"/>
        <v>日高市</v>
      </c>
      <c r="BE115" s="953">
        <f>VLOOKUP(BC115&amp;"_令和4年度",データシート3!A:AB,MATCH("ea_"&amp;"太陽光（建物系）"&amp;"_年間発電",データシート3!$A$1:$AB$1,0),0)/10^3+VLOOKUP(BC115&amp;"_令和4年度",データシート3!A:AB,MATCH("ea_"&amp;"太陽光（土地系）"&amp;"_年間発電",データシート3!$A$1:$AB$1,0),0)/10^3</f>
        <v>575729.08299999998</v>
      </c>
      <c r="BF115" s="953">
        <f>VLOOKUP(BC115&amp;"_令和4年度",データシート3!A:AB,MATCH("ea_"&amp;"風力（陸上）"&amp;"_年間発電",データシート3!$A$1:$AB$1,0),0)/10^3</f>
        <v>1189.769</v>
      </c>
      <c r="BG115" s="953">
        <f>VLOOKUP(BC115&amp;"_令和4年度",データシート3!A:AB,MATCH("ea_"&amp;"中小水（河川）"&amp;"_年間発電",データシート3!$A$1:$AB$1,0),0)/10^3+VLOOKUP(BC115&amp;"_令和4年度",データシート3!A:AB,MATCH("ea_"&amp;"中小水（農業用水路）"&amp;"_年間発電",データシート3!$A$1:$AB$1,0),0)/10^3</f>
        <v>0</v>
      </c>
      <c r="BH115" s="953">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0</v>
      </c>
      <c r="BI115" s="953">
        <f t="shared" si="26"/>
        <v>576918.85199999996</v>
      </c>
      <c r="BJ115" s="953">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330004.17711270583</v>
      </c>
      <c r="BK115" s="953">
        <f t="shared" si="27"/>
        <v>246914.67488729412</v>
      </c>
      <c r="BL115" s="953">
        <f t="shared" si="28"/>
        <v>0</v>
      </c>
      <c r="BM115" s="953">
        <f t="shared" si="29"/>
        <v>246914.67488729412</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t="str">
        <f>比較地域マスタ!AD51</f>
        <v>11218</v>
      </c>
      <c r="AY116" s="20" t="str">
        <f>IF(IFERROR(比較地域マスタ!$AE51,"")=0,"",IFERROR(比較地域マスタ!$AE51,""))</f>
        <v>深谷市</v>
      </c>
      <c r="AZ116" s="18"/>
      <c r="BA116" s="24">
        <v>45</v>
      </c>
      <c r="BB116" s="24">
        <v>1</v>
      </c>
      <c r="BC116" s="20" t="str">
        <f t="shared" si="24"/>
        <v>11218</v>
      </c>
      <c r="BD116" s="20" t="str">
        <f t="shared" si="25"/>
        <v>深谷市</v>
      </c>
      <c r="BE116" s="953">
        <f>VLOOKUP(BC116&amp;"_令和4年度",データシート3!A:AB,MATCH("ea_"&amp;"太陽光（建物系）"&amp;"_年間発電",データシート3!$A$1:$AB$1,0),0)/10^3+VLOOKUP(BC116&amp;"_令和4年度",データシート3!A:AB,MATCH("ea_"&amp;"太陽光（土地系）"&amp;"_年間発電",データシート3!$A$1:$AB$1,0),0)/10^3</f>
        <v>2473357.02</v>
      </c>
      <c r="BF116" s="953">
        <f>VLOOKUP(BC116&amp;"_令和4年度",データシート3!A:AB,MATCH("ea_"&amp;"風力（陸上）"&amp;"_年間発電",データシート3!$A$1:$AB$1,0),0)/10^3</f>
        <v>0</v>
      </c>
      <c r="BG116" s="953">
        <f>VLOOKUP(BC116&amp;"_令和4年度",データシート3!A:AB,MATCH("ea_"&amp;"中小水（河川）"&amp;"_年間発電",データシート3!$A$1:$AB$1,0),0)/10^3+VLOOKUP(BC116&amp;"_令和4年度",データシート3!A:AB,MATCH("ea_"&amp;"中小水（農業用水路）"&amp;"_年間発電",データシート3!$A$1:$AB$1,0),0)/10^3</f>
        <v>479.77028094999997</v>
      </c>
      <c r="BH116" s="953">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0</v>
      </c>
      <c r="BI116" s="953">
        <f t="shared" si="26"/>
        <v>2473836.7902809498</v>
      </c>
      <c r="BJ116" s="953">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810262.02439680055</v>
      </c>
      <c r="BK116" s="953">
        <f t="shared" si="27"/>
        <v>1663574.7658841494</v>
      </c>
      <c r="BL116" s="953">
        <f t="shared" si="28"/>
        <v>0</v>
      </c>
      <c r="BM116" s="953">
        <f t="shared" si="29"/>
        <v>1663574.7658841494</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t="str">
        <f>比較地域マスタ!AD52</f>
        <v>11235</v>
      </c>
      <c r="AY117" s="20" t="str">
        <f>IF(IFERROR(比較地域マスタ!$AE52,"")=0,"",IFERROR(比較地域マスタ!$AE52,""))</f>
        <v>富士見市</v>
      </c>
      <c r="AZ117" s="18"/>
      <c r="BA117" s="24">
        <v>46</v>
      </c>
      <c r="BB117" s="24">
        <v>1</v>
      </c>
      <c r="BC117" s="20" t="str">
        <f t="shared" si="24"/>
        <v>11235</v>
      </c>
      <c r="BD117" s="20" t="str">
        <f t="shared" si="25"/>
        <v>富士見市</v>
      </c>
      <c r="BE117" s="953">
        <f>VLOOKUP(BC117&amp;"_令和4年度",データシート3!A:AB,MATCH("ea_"&amp;"太陽光（建物系）"&amp;"_年間発電",データシート3!$A$1:$AB$1,0),0)/10^3+VLOOKUP(BC117&amp;"_令和4年度",データシート3!A:AB,MATCH("ea_"&amp;"太陽光（土地系）"&amp;"_年間発電",データシート3!$A$1:$AB$1,0),0)/10^3</f>
        <v>303698.99400000001</v>
      </c>
      <c r="BF117" s="953">
        <f>VLOOKUP(BC117&amp;"_令和4年度",データシート3!A:AB,MATCH("ea_"&amp;"風力（陸上）"&amp;"_年間発電",データシート3!$A$1:$AB$1,0),0)/10^3</f>
        <v>0</v>
      </c>
      <c r="BG117" s="953">
        <f>VLOOKUP(BC117&amp;"_令和4年度",データシート3!A:AB,MATCH("ea_"&amp;"中小水（河川）"&amp;"_年間発電",データシート3!$A$1:$AB$1,0),0)/10^3+VLOOKUP(BC117&amp;"_令和4年度",データシート3!A:AB,MATCH("ea_"&amp;"中小水（農業用水路）"&amp;"_年間発電",データシート3!$A$1:$AB$1,0),0)/10^3</f>
        <v>0</v>
      </c>
      <c r="BH117" s="953">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64.509</v>
      </c>
      <c r="BI117" s="953">
        <f t="shared" si="26"/>
        <v>303763.50300000003</v>
      </c>
      <c r="BJ117" s="953">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385117.3789069273</v>
      </c>
      <c r="BK117" s="953">
        <f t="shared" si="27"/>
        <v>-81353.875906927278</v>
      </c>
      <c r="BL117" s="953">
        <f t="shared" si="28"/>
        <v>-81353.875906927278</v>
      </c>
      <c r="BM117" s="953">
        <f t="shared" si="29"/>
        <v>0</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t="str">
        <f>比較地域マスタ!AD53</f>
        <v>11245</v>
      </c>
      <c r="AY118" s="20" t="str">
        <f>IF(IFERROR(比較地域マスタ!$AE53,"")=0,"",IFERROR(比較地域マスタ!$AE53,""))</f>
        <v>ふじみ野市</v>
      </c>
      <c r="AZ118" s="18"/>
      <c r="BA118" s="24">
        <v>47</v>
      </c>
      <c r="BB118" s="24">
        <v>1</v>
      </c>
      <c r="BC118" s="20" t="str">
        <f t="shared" si="24"/>
        <v>11245</v>
      </c>
      <c r="BD118" s="20" t="str">
        <f t="shared" si="25"/>
        <v>ふじみ野市</v>
      </c>
      <c r="BE118" s="953">
        <f>VLOOKUP(BC118&amp;"_令和4年度",データシート3!A:AB,MATCH("ea_"&amp;"太陽光（建物系）"&amp;"_年間発電",データシート3!$A$1:$AB$1,0),0)/10^3+VLOOKUP(BC118&amp;"_令和4年度",データシート3!A:AB,MATCH("ea_"&amp;"太陽光（土地系）"&amp;"_年間発電",データシート3!$A$1:$AB$1,0),0)/10^3</f>
        <v>342712.86499999999</v>
      </c>
      <c r="BF118" s="953">
        <f>VLOOKUP(BC118&amp;"_令和4年度",データシート3!A:AB,MATCH("ea_"&amp;"風力（陸上）"&amp;"_年間発電",データシート3!$A$1:$AB$1,0),0)/10^3</f>
        <v>0</v>
      </c>
      <c r="BG118" s="953">
        <f>VLOOKUP(BC118&amp;"_令和4年度",データシート3!A:AB,MATCH("ea_"&amp;"中小水（河川）"&amp;"_年間発電",データシート3!$A$1:$AB$1,0),0)/10^3+VLOOKUP(BC118&amp;"_令和4年度",データシート3!A:AB,MATCH("ea_"&amp;"中小水（農業用水路）"&amp;"_年間発電",データシート3!$A$1:$AB$1,0),0)/10^3</f>
        <v>0</v>
      </c>
      <c r="BH118" s="953">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0</v>
      </c>
      <c r="BI118" s="953">
        <f t="shared" si="26"/>
        <v>342712.86499999999</v>
      </c>
      <c r="BJ118" s="953">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442214.23770550708</v>
      </c>
      <c r="BK118" s="953">
        <f t="shared" si="27"/>
        <v>-99501.372705507092</v>
      </c>
      <c r="BL118" s="953">
        <f t="shared" si="28"/>
        <v>-99501.372705507092</v>
      </c>
      <c r="BM118" s="953">
        <f t="shared" si="29"/>
        <v>0</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t="str">
        <f>比較地域マスタ!AD54</f>
        <v>11211</v>
      </c>
      <c r="AY119" s="20" t="str">
        <f>IF(IFERROR(比較地域マスタ!$AE54,"")=0,"",IFERROR(比較地域マスタ!$AE54,""))</f>
        <v>本庄市</v>
      </c>
      <c r="AZ119" s="18"/>
      <c r="BA119" s="24">
        <v>48</v>
      </c>
      <c r="BB119" s="24">
        <v>1</v>
      </c>
      <c r="BC119" s="20" t="str">
        <f>AX119</f>
        <v>11211</v>
      </c>
      <c r="BD119" s="20" t="str">
        <f t="shared" si="25"/>
        <v>本庄市</v>
      </c>
      <c r="BE119" s="953">
        <f>VLOOKUP(BC119&amp;"_令和4年度",データシート3!A:AB,MATCH("ea_"&amp;"太陽光（建物系）"&amp;"_年間発電",データシート3!$A$1:$AB$1,0),0)/10^3+VLOOKUP(BC119&amp;"_令和4年度",データシート3!A:AB,MATCH("ea_"&amp;"太陽光（土地系）"&amp;"_年間発電",データシート3!$A$1:$AB$1,0),0)/10^3</f>
        <v>941702.09199999995</v>
      </c>
      <c r="BF119" s="953">
        <f>VLOOKUP(BC119&amp;"_令和4年度",データシート3!A:AB,MATCH("ea_"&amp;"風力（陸上）"&amp;"_年間発電",データシート3!$A$1:$AB$1,0),0)/10^3</f>
        <v>6481.5379999999996</v>
      </c>
      <c r="BG119" s="953">
        <f>VLOOKUP(BC119&amp;"_令和4年度",データシート3!A:AB,MATCH("ea_"&amp;"中小水（河川）"&amp;"_年間発電",データシート3!$A$1:$AB$1,0),0)/10^3+VLOOKUP(BC119&amp;"_令和4年度",データシート3!A:AB,MATCH("ea_"&amp;"中小水（農業用水路）"&amp;"_年間発電",データシート3!$A$1:$AB$1,0),0)/10^3</f>
        <v>0</v>
      </c>
      <c r="BH119" s="953">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0</v>
      </c>
      <c r="BI119" s="953">
        <f t="shared" si="26"/>
        <v>948183.62999999989</v>
      </c>
      <c r="BJ119" s="953">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537017.33415052423</v>
      </c>
      <c r="BK119" s="953">
        <f t="shared" si="27"/>
        <v>411166.29584947566</v>
      </c>
      <c r="BL119" s="953">
        <f t="shared" si="28"/>
        <v>0</v>
      </c>
      <c r="BM119" s="953">
        <f t="shared" si="29"/>
        <v>411166.29584947566</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t="str">
        <f>比較地域マスタ!AD55</f>
        <v>11465</v>
      </c>
      <c r="AY120" s="20" t="str">
        <f>IF(IFERROR(比較地域マスタ!$AE55,"")=0,"",IFERROR(比較地域マスタ!$AE55,""))</f>
        <v>松伏町</v>
      </c>
      <c r="AZ120" s="18"/>
      <c r="BA120" s="24">
        <v>49</v>
      </c>
      <c r="BB120" s="24">
        <v>1</v>
      </c>
      <c r="BC120" s="20" t="str">
        <f t="shared" si="24"/>
        <v>11465</v>
      </c>
      <c r="BD120" s="20" t="str">
        <f t="shared" si="25"/>
        <v>松伏町</v>
      </c>
      <c r="BE120" s="953">
        <f>VLOOKUP(BC120&amp;"_令和4年度",データシート3!A:AB,MATCH("ea_"&amp;"太陽光（建物系）"&amp;"_年間発電",データシート3!$A$1:$AB$1,0),0)/10^3+VLOOKUP(BC120&amp;"_令和4年度",データシート3!A:AB,MATCH("ea_"&amp;"太陽光（土地系）"&amp;"_年間発電",データシート3!$A$1:$AB$1,0),0)/10^3</f>
        <v>160027.04700000005</v>
      </c>
      <c r="BF120" s="953">
        <f>VLOOKUP(BC120&amp;"_令和4年度",データシート3!A:AB,MATCH("ea_"&amp;"風力（陸上）"&amp;"_年間発電",データシート3!$A$1:$AB$1,0),0)/10^3</f>
        <v>0</v>
      </c>
      <c r="BG120" s="953">
        <f>VLOOKUP(BC120&amp;"_令和4年度",データシート3!A:AB,MATCH("ea_"&amp;"中小水（河川）"&amp;"_年間発電",データシート3!$A$1:$AB$1,0),0)/10^3+VLOOKUP(BC120&amp;"_令和4年度",データシート3!A:AB,MATCH("ea_"&amp;"中小水（農業用水路）"&amp;"_年間発電",データシート3!$A$1:$AB$1,0),0)/10^3</f>
        <v>0</v>
      </c>
      <c r="BH120" s="953">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3.9239999999999995</v>
      </c>
      <c r="BI120" s="953">
        <f t="shared" si="26"/>
        <v>160030.97100000005</v>
      </c>
      <c r="BJ120" s="953">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103543.59571667048</v>
      </c>
      <c r="BK120" s="953">
        <f t="shared" si="27"/>
        <v>56487.375283329573</v>
      </c>
      <c r="BL120" s="953">
        <f t="shared" si="28"/>
        <v>0</v>
      </c>
      <c r="BM120" s="953">
        <f t="shared" si="29"/>
        <v>56487.375283329573</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t="str">
        <f>比較地域マスタ!AD56</f>
        <v>11237</v>
      </c>
      <c r="AY121" s="20" t="str">
        <f>IF(IFERROR(比較地域マスタ!$AE56,"")=0,"",IFERROR(比較地域マスタ!$AE56,""))</f>
        <v>三郷市</v>
      </c>
      <c r="AZ121" s="18"/>
      <c r="BA121" s="24">
        <v>50</v>
      </c>
      <c r="BB121" s="24">
        <v>1</v>
      </c>
      <c r="BC121" s="20" t="str">
        <f t="shared" si="24"/>
        <v>11237</v>
      </c>
      <c r="BD121" s="20" t="str">
        <f t="shared" si="25"/>
        <v>三郷市</v>
      </c>
      <c r="BE121" s="953">
        <f>VLOOKUP(BC121&amp;"_令和4年度",データシート3!A:AB,MATCH("ea_"&amp;"太陽光（建物系）"&amp;"_年間発電",データシート3!$A$1:$AB$1,0),0)/10^3+VLOOKUP(BC121&amp;"_令和4年度",データシート3!A:AB,MATCH("ea_"&amp;"太陽光（土地系）"&amp;"_年間発電",データシート3!$A$1:$AB$1,0),0)/10^3</f>
        <v>437099.44400000002</v>
      </c>
      <c r="BF121" s="953">
        <f>VLOOKUP(BC121&amp;"_令和4年度",データシート3!A:AB,MATCH("ea_"&amp;"風力（陸上）"&amp;"_年間発電",データシート3!$A$1:$AB$1,0),0)/10^3</f>
        <v>0</v>
      </c>
      <c r="BG121" s="953">
        <f>VLOOKUP(BC121&amp;"_令和4年度",データシート3!A:AB,MATCH("ea_"&amp;"中小水（河川）"&amp;"_年間発電",データシート3!$A$1:$AB$1,0),0)/10^3+VLOOKUP(BC121&amp;"_令和4年度",データシート3!A:AB,MATCH("ea_"&amp;"中小水（農業用水路）"&amp;"_年間発電",データシート3!$A$1:$AB$1,0),0)/10^3</f>
        <v>0</v>
      </c>
      <c r="BH121" s="953">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0</v>
      </c>
      <c r="BI121" s="953">
        <f t="shared" si="26"/>
        <v>437099.44400000002</v>
      </c>
      <c r="BJ121" s="953">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619296.1094863927</v>
      </c>
      <c r="BK121" s="953">
        <f t="shared" si="27"/>
        <v>-182196.66548639268</v>
      </c>
      <c r="BL121" s="953">
        <f t="shared" si="28"/>
        <v>-182196.66548639268</v>
      </c>
      <c r="BM121" s="953">
        <f t="shared" si="29"/>
        <v>0</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t="str">
        <f>比較地域マスタ!AD57</f>
        <v>11381</v>
      </c>
      <c r="AY122" s="20" t="str">
        <f>IF(IFERROR(比較地域マスタ!$AE57,"")=0,"",IFERROR(比較地域マスタ!$AE57,""))</f>
        <v>美里町</v>
      </c>
      <c r="AZ122" s="18"/>
      <c r="BA122" s="24">
        <v>51</v>
      </c>
      <c r="BB122" s="24">
        <v>1</v>
      </c>
      <c r="BC122" s="20" t="str">
        <f t="shared" si="24"/>
        <v>11381</v>
      </c>
      <c r="BD122" s="20" t="str">
        <f t="shared" si="25"/>
        <v>美里町</v>
      </c>
      <c r="BE122" s="953">
        <f>VLOOKUP(BC122&amp;"_令和4年度",データシート3!A:AB,MATCH("ea_"&amp;"太陽光（建物系）"&amp;"_年間発電",データシート3!$A$1:$AB$1,0),0)/10^3+VLOOKUP(BC122&amp;"_令和4年度",データシート3!A:AB,MATCH("ea_"&amp;"太陽光（土地系）"&amp;"_年間発電",データシート3!$A$1:$AB$1,0),0)/10^3</f>
        <v>461788.77299999993</v>
      </c>
      <c r="BF122" s="953">
        <f>VLOOKUP(BC122&amp;"_令和4年度",データシート3!A:AB,MATCH("ea_"&amp;"風力（陸上）"&amp;"_年間発電",データシート3!$A$1:$AB$1,0),0)/10^3</f>
        <v>5608.2439999999997</v>
      </c>
      <c r="BG122" s="953">
        <f>VLOOKUP(BC122&amp;"_令和4年度",データシート3!A:AB,MATCH("ea_"&amp;"中小水（河川）"&amp;"_年間発電",データシート3!$A$1:$AB$1,0),0)/10^3+VLOOKUP(BC122&amp;"_令和4年度",データシート3!A:AB,MATCH("ea_"&amp;"中小水（農業用水路）"&amp;"_年間発電",データシート3!$A$1:$AB$1,0),0)/10^3</f>
        <v>0</v>
      </c>
      <c r="BH122" s="953">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0</v>
      </c>
      <c r="BI122" s="953">
        <f t="shared" si="26"/>
        <v>467397.01699999993</v>
      </c>
      <c r="BJ122" s="953">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104634.33946805199</v>
      </c>
      <c r="BK122" s="953">
        <f t="shared" si="27"/>
        <v>362762.67753194796</v>
      </c>
      <c r="BL122" s="953">
        <f t="shared" si="28"/>
        <v>0</v>
      </c>
      <c r="BM122" s="953">
        <f t="shared" si="29"/>
        <v>362762.67753194796</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t="str">
        <f>比較地域マスタ!AD58</f>
        <v>11362</v>
      </c>
      <c r="AY123" s="20" t="str">
        <f>IF(IFERROR(比較地域マスタ!$AE58,"")=0,"",IFERROR(比較地域マスタ!$AE58,""))</f>
        <v>皆野町</v>
      </c>
      <c r="AZ123" s="18"/>
      <c r="BA123" s="24">
        <v>52</v>
      </c>
      <c r="BB123" s="24">
        <v>1</v>
      </c>
      <c r="BC123" s="20" t="str">
        <f t="shared" si="24"/>
        <v>11362</v>
      </c>
      <c r="BD123" s="20" t="str">
        <f t="shared" si="25"/>
        <v>皆野町</v>
      </c>
      <c r="BE123" s="953">
        <f>VLOOKUP(BC123&amp;"_令和4年度",データシート3!A:AB,MATCH("ea_"&amp;"太陽光（建物系）"&amp;"_年間発電",データシート3!$A$1:$AB$1,0),0)/10^3+VLOOKUP(BC123&amp;"_令和4年度",データシート3!A:AB,MATCH("ea_"&amp;"太陽光（土地系）"&amp;"_年間発電",データシート3!$A$1:$AB$1,0),0)/10^3</f>
        <v>127943.89700000003</v>
      </c>
      <c r="BF123" s="953">
        <f>VLOOKUP(BC123&amp;"_令和4年度",データシート3!A:AB,MATCH("ea_"&amp;"風力（陸上）"&amp;"_年間発電",データシート3!$A$1:$AB$1,0),0)/10^3</f>
        <v>10357.487999999999</v>
      </c>
      <c r="BG123" s="953">
        <f>VLOOKUP(BC123&amp;"_令和4年度",データシート3!A:AB,MATCH("ea_"&amp;"中小水（河川）"&amp;"_年間発電",データシート3!$A$1:$AB$1,0),0)/10^3+VLOOKUP(BC123&amp;"_令和4年度",データシート3!A:AB,MATCH("ea_"&amp;"中小水（農業用水路）"&amp;"_年間発電",データシート3!$A$1:$AB$1,0),0)/10^3</f>
        <v>127.81</v>
      </c>
      <c r="BH123" s="953">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0</v>
      </c>
      <c r="BI123" s="953">
        <f t="shared" si="26"/>
        <v>138429.19500000004</v>
      </c>
      <c r="BJ123" s="953">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41059.667189205393</v>
      </c>
      <c r="BK123" s="953">
        <f t="shared" si="27"/>
        <v>97369.527810794651</v>
      </c>
      <c r="BL123" s="953">
        <f t="shared" si="28"/>
        <v>0</v>
      </c>
      <c r="BM123" s="953">
        <f t="shared" si="29"/>
        <v>97369.527810794651</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t="str">
        <f>比較地域マスタ!AD59</f>
        <v>11442</v>
      </c>
      <c r="AY124" s="20" t="str">
        <f>IF(IFERROR(比較地域マスタ!$AE59,"")=0,"",IFERROR(比較地域マスタ!$AE59,""))</f>
        <v>宮代町</v>
      </c>
      <c r="AZ124" s="18"/>
      <c r="BA124" s="24">
        <v>53</v>
      </c>
      <c r="BB124" s="24">
        <v>1</v>
      </c>
      <c r="BC124" s="20" t="str">
        <f t="shared" si="24"/>
        <v>11442</v>
      </c>
      <c r="BD124" s="20" t="str">
        <f t="shared" si="25"/>
        <v>宮代町</v>
      </c>
      <c r="BE124" s="953">
        <f>VLOOKUP(BC124&amp;"_令和4年度",データシート3!A:AB,MATCH("ea_"&amp;"太陽光（建物系）"&amp;"_年間発電",データシート3!$A$1:$AB$1,0),0)/10^3+VLOOKUP(BC124&amp;"_令和4年度",データシート3!A:AB,MATCH("ea_"&amp;"太陽光（土地系）"&amp;"_年間発電",データシート3!$A$1:$AB$1,0),0)/10^3</f>
        <v>173540.69400000005</v>
      </c>
      <c r="BF124" s="953">
        <f>VLOOKUP(BC124&amp;"_令和4年度",データシート3!A:AB,MATCH("ea_"&amp;"風力（陸上）"&amp;"_年間発電",データシート3!$A$1:$AB$1,0),0)/10^3</f>
        <v>0</v>
      </c>
      <c r="BG124" s="953">
        <f>VLOOKUP(BC124&amp;"_令和4年度",データシート3!A:AB,MATCH("ea_"&amp;"中小水（河川）"&amp;"_年間発電",データシート3!$A$1:$AB$1,0),0)/10^3+VLOOKUP(BC124&amp;"_令和4年度",データシート3!A:AB,MATCH("ea_"&amp;"中小水（農業用水路）"&amp;"_年間発電",データシート3!$A$1:$AB$1,0),0)/10^3</f>
        <v>0</v>
      </c>
      <c r="BH124" s="953">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67.206999999999979</v>
      </c>
      <c r="BI124" s="953">
        <f t="shared" si="26"/>
        <v>173607.90100000004</v>
      </c>
      <c r="BJ124" s="953">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106448.87959877706</v>
      </c>
      <c r="BK124" s="953">
        <f t="shared" si="27"/>
        <v>67159.021401222984</v>
      </c>
      <c r="BL124" s="953">
        <f t="shared" si="28"/>
        <v>0</v>
      </c>
      <c r="BM124" s="953">
        <f t="shared" si="29"/>
        <v>67159.021401222984</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t="str">
        <f>比較地域マスタ!AD60</f>
        <v>11324</v>
      </c>
      <c r="AY125" s="20" t="str">
        <f>IF(IFERROR(比較地域マスタ!$AE60,"")=0,"",IFERROR(比較地域マスタ!$AE60,""))</f>
        <v>三芳町</v>
      </c>
      <c r="AZ125" s="18"/>
      <c r="BA125" s="24">
        <v>54</v>
      </c>
      <c r="BB125" s="24">
        <v>1</v>
      </c>
      <c r="BC125" s="20" t="str">
        <f t="shared" si="24"/>
        <v>11324</v>
      </c>
      <c r="BD125" s="20" t="str">
        <f t="shared" si="25"/>
        <v>三芳町</v>
      </c>
      <c r="BE125" s="953">
        <f>VLOOKUP(BC125&amp;"_令和4年度",データシート3!A:AB,MATCH("ea_"&amp;"太陽光（建物系）"&amp;"_年間発電",データシート3!$A$1:$AB$1,0),0)/10^3+VLOOKUP(BC125&amp;"_令和4年度",データシート3!A:AB,MATCH("ea_"&amp;"太陽光（土地系）"&amp;"_年間発電",データシート3!$A$1:$AB$1,0),0)/10^3</f>
        <v>330415.42200000002</v>
      </c>
      <c r="BF125" s="953">
        <f>VLOOKUP(BC125&amp;"_令和4年度",データシート3!A:AB,MATCH("ea_"&amp;"風力（陸上）"&amp;"_年間発電",データシート3!$A$1:$AB$1,0),0)/10^3</f>
        <v>0</v>
      </c>
      <c r="BG125" s="953">
        <f>VLOOKUP(BC125&amp;"_令和4年度",データシート3!A:AB,MATCH("ea_"&amp;"中小水（河川）"&amp;"_年間発電",データシート3!$A$1:$AB$1,0),0)/10^3+VLOOKUP(BC125&amp;"_令和4年度",データシート3!A:AB,MATCH("ea_"&amp;"中小水（農業用水路）"&amp;"_年間発電",データシート3!$A$1:$AB$1,0),0)/10^3</f>
        <v>0</v>
      </c>
      <c r="BH125" s="953">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0</v>
      </c>
      <c r="BI125" s="953">
        <f t="shared" si="26"/>
        <v>330415.42200000002</v>
      </c>
      <c r="BJ125" s="953">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370643.79918045556</v>
      </c>
      <c r="BK125" s="953">
        <f t="shared" si="27"/>
        <v>-40228.377180455544</v>
      </c>
      <c r="BL125" s="953">
        <f t="shared" si="28"/>
        <v>-40228.377180455544</v>
      </c>
      <c r="BM125" s="953">
        <f t="shared" si="29"/>
        <v>0</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t="str">
        <f>比較地域マスタ!AD61</f>
        <v>11326</v>
      </c>
      <c r="AY126" s="20" t="str">
        <f>IF(IFERROR(比較地域マスタ!$AE61,"")=0,"",IFERROR(比較地域マスタ!$AE61,""))</f>
        <v>毛呂山町</v>
      </c>
      <c r="AZ126" s="18"/>
      <c r="BA126" s="24">
        <v>55</v>
      </c>
      <c r="BB126" s="24">
        <v>1</v>
      </c>
      <c r="BC126" s="20" t="str">
        <f t="shared" si="24"/>
        <v>11326</v>
      </c>
      <c r="BD126" s="20" t="str">
        <f t="shared" si="25"/>
        <v>毛呂山町</v>
      </c>
      <c r="BE126" s="953">
        <f>VLOOKUP(BC126&amp;"_令和4年度",データシート3!A:AB,MATCH("ea_"&amp;"太陽光（建物系）"&amp;"_年間発電",データシート3!$A$1:$AB$1,0),0)/10^3+VLOOKUP(BC126&amp;"_令和4年度",データシート3!A:AB,MATCH("ea_"&amp;"太陽光（土地系）"&amp;"_年間発電",データシート3!$A$1:$AB$1,0),0)/10^3</f>
        <v>266680.00599999999</v>
      </c>
      <c r="BF126" s="953">
        <f>VLOOKUP(BC126&amp;"_令和4年度",データシート3!A:AB,MATCH("ea_"&amp;"風力（陸上）"&amp;"_年間発電",データシート3!$A$1:$AB$1,0),0)/10^3</f>
        <v>2785.8040000000001</v>
      </c>
      <c r="BG126" s="953">
        <f>VLOOKUP(BC126&amp;"_令和4年度",データシート3!A:AB,MATCH("ea_"&amp;"中小水（河川）"&amp;"_年間発電",データシート3!$A$1:$AB$1,0),0)/10^3+VLOOKUP(BC126&amp;"_令和4年度",データシート3!A:AB,MATCH("ea_"&amp;"中小水（農業用水路）"&amp;"_年間発電",データシート3!$A$1:$AB$1,0),0)/10^3</f>
        <v>0</v>
      </c>
      <c r="BH126" s="953">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0</v>
      </c>
      <c r="BI126" s="953">
        <f t="shared" si="26"/>
        <v>269465.81</v>
      </c>
      <c r="BJ126" s="953">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153545.9203474471</v>
      </c>
      <c r="BK126" s="953">
        <f t="shared" si="27"/>
        <v>115919.8896525529</v>
      </c>
      <c r="BL126" s="953">
        <f t="shared" si="28"/>
        <v>0</v>
      </c>
      <c r="BM126" s="953">
        <f t="shared" si="29"/>
        <v>115919.8896525529</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t="str">
        <f>比較地域マスタ!AD62</f>
        <v>11234</v>
      </c>
      <c r="AY127" s="20" t="str">
        <f>IF(IFERROR(比較地域マスタ!$AE62,"")=0,"",IFERROR(比較地域マスタ!$AE62,""))</f>
        <v>八潮市</v>
      </c>
      <c r="AZ127" s="18"/>
      <c r="BA127" s="24">
        <v>56</v>
      </c>
      <c r="BB127" s="24">
        <v>1</v>
      </c>
      <c r="BC127" s="20" t="str">
        <f t="shared" si="24"/>
        <v>11234</v>
      </c>
      <c r="BD127" s="20" t="str">
        <f t="shared" si="25"/>
        <v>八潮市</v>
      </c>
      <c r="BE127" s="953">
        <f>VLOOKUP(BC127&amp;"_令和4年度",データシート3!A:AB,MATCH("ea_"&amp;"太陽光（建物系）"&amp;"_年間発電",データシート3!$A$1:$AB$1,0),0)/10^3+VLOOKUP(BC127&amp;"_令和4年度",データシート3!A:AB,MATCH("ea_"&amp;"太陽光（土地系）"&amp;"_年間発電",データシート3!$A$1:$AB$1,0),0)/10^3</f>
        <v>343899.342</v>
      </c>
      <c r="BF127" s="953">
        <f>VLOOKUP(BC127&amp;"_令和4年度",データシート3!A:AB,MATCH("ea_"&amp;"風力（陸上）"&amp;"_年間発電",データシート3!$A$1:$AB$1,0),0)/10^3</f>
        <v>0</v>
      </c>
      <c r="BG127" s="953">
        <f>VLOOKUP(BC127&amp;"_令和4年度",データシート3!A:AB,MATCH("ea_"&amp;"中小水（河川）"&amp;"_年間発電",データシート3!$A$1:$AB$1,0),0)/10^3+VLOOKUP(BC127&amp;"_令和4年度",データシート3!A:AB,MATCH("ea_"&amp;"中小水（農業用水路）"&amp;"_年間発電",データシート3!$A$1:$AB$1,0),0)/10^3</f>
        <v>0</v>
      </c>
      <c r="BH127" s="953">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0</v>
      </c>
      <c r="BI127" s="953">
        <f t="shared" si="26"/>
        <v>343899.342</v>
      </c>
      <c r="BJ127" s="953">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599613.57707015856</v>
      </c>
      <c r="BK127" s="953">
        <f t="shared" si="27"/>
        <v>-255714.23507015855</v>
      </c>
      <c r="BL127" s="953">
        <f t="shared" si="28"/>
        <v>-255714.23507015855</v>
      </c>
      <c r="BM127" s="953">
        <f t="shared" si="29"/>
        <v>0</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t="str">
        <f>比較地域マスタ!AD63</f>
        <v>11361</v>
      </c>
      <c r="AY128" s="20" t="str">
        <f>IF(IFERROR(比較地域マスタ!$AE63,"")=0,"",IFERROR(比較地域マスタ!$AE63,""))</f>
        <v>横瀬町</v>
      </c>
      <c r="AZ128" s="18"/>
      <c r="BA128" s="24">
        <v>57</v>
      </c>
      <c r="BB128" s="24">
        <v>1</v>
      </c>
      <c r="BC128" s="20" t="str">
        <f t="shared" si="24"/>
        <v>11361</v>
      </c>
      <c r="BD128" s="20" t="str">
        <f t="shared" si="25"/>
        <v>横瀬町</v>
      </c>
      <c r="BE128" s="953">
        <f>VLOOKUP(BC128&amp;"_令和4年度",データシート3!A:AB,MATCH("ea_"&amp;"太陽光（建物系）"&amp;"_年間発電",データシート3!$A$1:$AB$1,0),0)/10^3+VLOOKUP(BC128&amp;"_令和4年度",データシート3!A:AB,MATCH("ea_"&amp;"太陽光（土地系）"&amp;"_年間発電",データシート3!$A$1:$AB$1,0),0)/10^3</f>
        <v>84843.776999999987</v>
      </c>
      <c r="BF128" s="953">
        <f>VLOOKUP(BC128&amp;"_令和4年度",データシート3!A:AB,MATCH("ea_"&amp;"風力（陸上）"&amp;"_年間発電",データシート3!$A$1:$AB$1,0),0)/10^3</f>
        <v>16763.746999999999</v>
      </c>
      <c r="BG128" s="953">
        <f>VLOOKUP(BC128&amp;"_令和4年度",データシート3!A:AB,MATCH("ea_"&amp;"中小水（河川）"&amp;"_年間発電",データシート3!$A$1:$AB$1,0),0)/10^3+VLOOKUP(BC128&amp;"_令和4年度",データシート3!A:AB,MATCH("ea_"&amp;"中小水（農業用水路）"&amp;"_年間発電",データシート3!$A$1:$AB$1,0),0)/10^3</f>
        <v>1047.845</v>
      </c>
      <c r="BH128" s="953">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0</v>
      </c>
      <c r="BI128" s="953">
        <f t="shared" si="26"/>
        <v>102655.36899999999</v>
      </c>
      <c r="BJ128" s="953">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44765.412123986462</v>
      </c>
      <c r="BK128" s="953">
        <f t="shared" si="27"/>
        <v>57889.95687601353</v>
      </c>
      <c r="BL128" s="953">
        <f t="shared" si="28"/>
        <v>0</v>
      </c>
      <c r="BM128" s="953">
        <f t="shared" si="29"/>
        <v>57889.95687601353</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t="str">
        <f>比較地域マスタ!AD64</f>
        <v>11243</v>
      </c>
      <c r="AY129" s="20" t="str">
        <f>IF(IFERROR(比較地域マスタ!$AE64,"")=0,"",IFERROR(比較地域マスタ!$AE64,""))</f>
        <v>吉川市</v>
      </c>
      <c r="AZ129" s="18"/>
      <c r="BA129" s="24">
        <v>58</v>
      </c>
      <c r="BB129" s="24">
        <v>1</v>
      </c>
      <c r="BC129" s="20" t="str">
        <f t="shared" si="24"/>
        <v>11243</v>
      </c>
      <c r="BD129" s="20" t="str">
        <f t="shared" si="25"/>
        <v>吉川市</v>
      </c>
      <c r="BE129" s="953">
        <f>VLOOKUP(BC129&amp;"_令和4年度",データシート3!A:AB,MATCH("ea_"&amp;"太陽光（建物系）"&amp;"_年間発電",データシート3!$A$1:$AB$1,0),0)/10^3+VLOOKUP(BC129&amp;"_令和4年度",データシート3!A:AB,MATCH("ea_"&amp;"太陽光（土地系）"&amp;"_年間発電",データシート3!$A$1:$AB$1,0),0)/10^3</f>
        <v>293639.647</v>
      </c>
      <c r="BF129" s="953">
        <f>VLOOKUP(BC129&amp;"_令和4年度",データシート3!A:AB,MATCH("ea_"&amp;"風力（陸上）"&amp;"_年間発電",データシート3!$A$1:$AB$1,0),0)/10^3</f>
        <v>0</v>
      </c>
      <c r="BG129" s="953">
        <f>VLOOKUP(BC129&amp;"_令和4年度",データシート3!A:AB,MATCH("ea_"&amp;"中小水（河川）"&amp;"_年間発電",データシート3!$A$1:$AB$1,0),0)/10^3+VLOOKUP(BC129&amp;"_令和4年度",データシート3!A:AB,MATCH("ea_"&amp;"中小水（農業用水路）"&amp;"_年間発電",データシート3!$A$1:$AB$1,0),0)/10^3</f>
        <v>0</v>
      </c>
      <c r="BH129" s="953">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0</v>
      </c>
      <c r="BI129" s="953">
        <f t="shared" si="26"/>
        <v>293639.647</v>
      </c>
      <c r="BJ129" s="953">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291055.60320392158</v>
      </c>
      <c r="BK129" s="953">
        <f t="shared" si="27"/>
        <v>2584.0437960784184</v>
      </c>
      <c r="BL129" s="953">
        <f t="shared" si="28"/>
        <v>0</v>
      </c>
      <c r="BM129" s="953">
        <f t="shared" si="29"/>
        <v>2584.0437960784184</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t="str">
        <f>比較地域マスタ!AD65</f>
        <v>11347</v>
      </c>
      <c r="AY130" s="20" t="str">
        <f>IF(IFERROR(比較地域マスタ!$AE65,"")=0,"",IFERROR(比較地域マスタ!$AE65,""))</f>
        <v>吉見町</v>
      </c>
      <c r="AZ130" s="18"/>
      <c r="BA130" s="24">
        <v>59</v>
      </c>
      <c r="BB130" s="24">
        <v>1</v>
      </c>
      <c r="BC130" s="20" t="str">
        <f t="shared" si="24"/>
        <v>11347</v>
      </c>
      <c r="BD130" s="20" t="str">
        <f t="shared" si="25"/>
        <v>吉見町</v>
      </c>
      <c r="BE130" s="953">
        <f>VLOOKUP(BC130&amp;"_令和4年度",データシート3!A:AB,MATCH("ea_"&amp;"太陽光（建物系）"&amp;"_年間発電",データシート3!$A$1:$AB$1,0),0)/10^3+VLOOKUP(BC130&amp;"_令和4年度",データシート3!A:AB,MATCH("ea_"&amp;"太陽光（土地系）"&amp;"_年間発電",データシート3!$A$1:$AB$1,0),0)/10^3</f>
        <v>277680.95700000005</v>
      </c>
      <c r="BF130" s="953">
        <f>VLOOKUP(BC130&amp;"_令和4年度",データシート3!A:AB,MATCH("ea_"&amp;"風力（陸上）"&amp;"_年間発電",データシート3!$A$1:$AB$1,0),0)/10^3</f>
        <v>0</v>
      </c>
      <c r="BG130" s="953">
        <f>VLOOKUP(BC130&amp;"_令和4年度",データシート3!A:AB,MATCH("ea_"&amp;"中小水（河川）"&amp;"_年間発電",データシート3!$A$1:$AB$1,0),0)/10^3+VLOOKUP(BC130&amp;"_令和4年度",データシート3!A:AB,MATCH("ea_"&amp;"中小水（農業用水路）"&amp;"_年間発電",データシート3!$A$1:$AB$1,0),0)/10^3</f>
        <v>0</v>
      </c>
      <c r="BH130" s="953">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0</v>
      </c>
      <c r="BI130" s="953">
        <f t="shared" si="26"/>
        <v>277680.95700000005</v>
      </c>
      <c r="BJ130" s="953">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137375.55143598322</v>
      </c>
      <c r="BK130" s="953">
        <f t="shared" si="27"/>
        <v>140305.40556401684</v>
      </c>
      <c r="BL130" s="953">
        <f t="shared" si="28"/>
        <v>0</v>
      </c>
      <c r="BM130" s="953">
        <f t="shared" si="29"/>
        <v>140305.40556401684</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t="str">
        <f>比較地域マスタ!AD66</f>
        <v>11408</v>
      </c>
      <c r="AY131" s="20" t="str">
        <f>IF(IFERROR(比較地域マスタ!$AE66,"")=0,"",IFERROR(比較地域マスタ!$AE66,""))</f>
        <v>寄居町</v>
      </c>
      <c r="AZ131" s="18"/>
      <c r="BA131" s="24">
        <v>60</v>
      </c>
      <c r="BB131" s="24">
        <v>1</v>
      </c>
      <c r="BC131" s="20" t="str">
        <f t="shared" si="24"/>
        <v>11408</v>
      </c>
      <c r="BD131" s="20" t="str">
        <f t="shared" si="25"/>
        <v>寄居町</v>
      </c>
      <c r="BE131" s="953">
        <f>VLOOKUP(BC131&amp;"_令和4年度",データシート3!A:AB,MATCH("ea_"&amp;"太陽光（建物系）"&amp;"_年間発電",データシート3!$A$1:$AB$1,0),0)/10^3+VLOOKUP(BC131&amp;"_令和4年度",データシート3!A:AB,MATCH("ea_"&amp;"太陽光（土地系）"&amp;"_年間発電",データシート3!$A$1:$AB$1,0),0)/10^3</f>
        <v>641173.76000000001</v>
      </c>
      <c r="BF131" s="953">
        <f>VLOOKUP(BC131&amp;"_令和4年度",データシート3!A:AB,MATCH("ea_"&amp;"風力（陸上）"&amp;"_年間発電",データシート3!$A$1:$AB$1,0),0)/10^3</f>
        <v>3274.4870000000001</v>
      </c>
      <c r="BG131" s="953">
        <f>VLOOKUP(BC131&amp;"_令和4年度",データシート3!A:AB,MATCH("ea_"&amp;"中小水（河川）"&amp;"_年間発電",データシート3!$A$1:$AB$1,0),0)/10^3+VLOOKUP(BC131&amp;"_令和4年度",データシート3!A:AB,MATCH("ea_"&amp;"中小水（農業用水路）"&amp;"_年間発電",データシート3!$A$1:$AB$1,0),0)/10^3</f>
        <v>0</v>
      </c>
      <c r="BH131" s="953">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0</v>
      </c>
      <c r="BI131" s="953">
        <f t="shared" si="26"/>
        <v>644448.24699999997</v>
      </c>
      <c r="BJ131" s="953">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355961.09490686422</v>
      </c>
      <c r="BK131" s="953">
        <f t="shared" si="27"/>
        <v>288487.15209313575</v>
      </c>
      <c r="BL131" s="953">
        <f t="shared" si="28"/>
        <v>0</v>
      </c>
      <c r="BM131" s="953">
        <f t="shared" si="29"/>
        <v>288487.15209313575</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t="str">
        <f>比較地域マスタ!AD67</f>
        <v>11342</v>
      </c>
      <c r="AY132" s="20" t="str">
        <f>IF(IFERROR(比較地域マスタ!$AE67,"")=0,"",IFERROR(比較地域マスタ!$AE67,""))</f>
        <v>嵐山町</v>
      </c>
      <c r="AZ132" s="18"/>
      <c r="BA132" s="24">
        <v>61</v>
      </c>
      <c r="BB132" s="24">
        <v>1</v>
      </c>
      <c r="BC132" s="20" t="str">
        <f t="shared" si="24"/>
        <v>11342</v>
      </c>
      <c r="BD132" s="20" t="str">
        <f t="shared" si="25"/>
        <v>嵐山町</v>
      </c>
      <c r="BE132" s="953">
        <f>VLOOKUP(BC132&amp;"_令和4年度",データシート3!A:AB,MATCH("ea_"&amp;"太陽光（建物系）"&amp;"_年間発電",データシート3!$A$1:$AB$1,0),0)/10^3+VLOOKUP(BC132&amp;"_令和4年度",データシート3!A:AB,MATCH("ea_"&amp;"太陽光（土地系）"&amp;"_年間発電",データシート3!$A$1:$AB$1,0),0)/10^3</f>
        <v>313670.701</v>
      </c>
      <c r="BF132" s="953">
        <f>VLOOKUP(BC132&amp;"_令和4年度",データシート3!A:AB,MATCH("ea_"&amp;"風力（陸上）"&amp;"_年間発電",データシート3!$A$1:$AB$1,0),0)/10^3</f>
        <v>0</v>
      </c>
      <c r="BG132" s="953">
        <f>VLOOKUP(BC132&amp;"_令和4年度",データシート3!A:AB,MATCH("ea_"&amp;"中小水（河川）"&amp;"_年間発電",データシート3!$A$1:$AB$1,0),0)/10^3+VLOOKUP(BC132&amp;"_令和4年度",データシート3!A:AB,MATCH("ea_"&amp;"中小水（農業用水路）"&amp;"_年間発電",データシート3!$A$1:$AB$1,0),0)/10^3</f>
        <v>0</v>
      </c>
      <c r="BH132" s="953">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0</v>
      </c>
      <c r="BI132" s="953">
        <f t="shared" si="26"/>
        <v>313670.701</v>
      </c>
      <c r="BJ132" s="953">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170433.87515250943</v>
      </c>
      <c r="BK132" s="953">
        <f t="shared" si="27"/>
        <v>143236.82584749057</v>
      </c>
      <c r="BL132" s="953">
        <f t="shared" si="28"/>
        <v>0</v>
      </c>
      <c r="BM132" s="953">
        <f t="shared" si="29"/>
        <v>143236.82584749057</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t="str">
        <f>比較地域マスタ!AD68</f>
        <v>11229</v>
      </c>
      <c r="AY133" s="20" t="str">
        <f>IF(IFERROR(比較地域マスタ!$AE68,"")=0,"",IFERROR(比較地域マスタ!$AE68,""))</f>
        <v>和光市</v>
      </c>
      <c r="AZ133" s="18"/>
      <c r="BA133" s="24">
        <v>62</v>
      </c>
      <c r="BB133" s="24">
        <v>1</v>
      </c>
      <c r="BC133" s="20" t="str">
        <f t="shared" si="24"/>
        <v>11229</v>
      </c>
      <c r="BD133" s="20" t="str">
        <f t="shared" si="25"/>
        <v>和光市</v>
      </c>
      <c r="BE133" s="953">
        <f>VLOOKUP(BC133&amp;"_令和4年度",データシート3!A:AB,MATCH("ea_"&amp;"太陽光（建物系）"&amp;"_年間発電",データシート3!$A$1:$AB$1,0),0)/10^3+VLOOKUP(BC133&amp;"_令和4年度",データシート3!A:AB,MATCH("ea_"&amp;"太陽光（土地系）"&amp;"_年間発電",データシート3!$A$1:$AB$1,0),0)/10^3</f>
        <v>177746.88099999999</v>
      </c>
      <c r="BF133" s="953">
        <f>VLOOKUP(BC133&amp;"_令和4年度",データシート3!A:AB,MATCH("ea_"&amp;"風力（陸上）"&amp;"_年間発電",データシート3!$A$1:$AB$1,0),0)/10^3</f>
        <v>0</v>
      </c>
      <c r="BG133" s="953">
        <f>VLOOKUP(BC133&amp;"_令和4年度",データシート3!A:AB,MATCH("ea_"&amp;"中小水（河川）"&amp;"_年間発電",データシート3!$A$1:$AB$1,0),0)/10^3+VLOOKUP(BC133&amp;"_令和4年度",データシート3!A:AB,MATCH("ea_"&amp;"中小水（農業用水路）"&amp;"_年間発電",データシート3!$A$1:$AB$1,0),0)/10^3</f>
        <v>0</v>
      </c>
      <c r="BH133" s="953">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134.65899999999999</v>
      </c>
      <c r="BI133" s="953">
        <f t="shared" si="26"/>
        <v>177881.54</v>
      </c>
      <c r="BJ133" s="953">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364358.11102992151</v>
      </c>
      <c r="BK133" s="953">
        <f t="shared" si="27"/>
        <v>-186476.5710299215</v>
      </c>
      <c r="BL133" s="953">
        <f t="shared" si="28"/>
        <v>-186476.5710299215</v>
      </c>
      <c r="BM133" s="953">
        <f t="shared" si="29"/>
        <v>0</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t="str">
        <f>比較地域マスタ!AD69</f>
        <v>11223</v>
      </c>
      <c r="AY134" s="20" t="str">
        <f>IF(IFERROR(比較地域マスタ!$AE69,"")=0,"",IFERROR(比較地域マスタ!$AE69,""))</f>
        <v>蕨市</v>
      </c>
      <c r="AZ134" s="18"/>
      <c r="BA134" s="24">
        <v>63</v>
      </c>
      <c r="BB134" s="24">
        <v>1</v>
      </c>
      <c r="BC134" s="20" t="str">
        <f t="shared" si="24"/>
        <v>11223</v>
      </c>
      <c r="BD134" s="20" t="str">
        <f t="shared" si="25"/>
        <v>蕨市</v>
      </c>
      <c r="BE134" s="953">
        <f>VLOOKUP(BC134&amp;"_令和4年度",データシート3!A:AB,MATCH("ea_"&amp;"太陽光（建物系）"&amp;"_年間発電",データシート3!$A$1:$AB$1,0),0)/10^3+VLOOKUP(BC134&amp;"_令和4年度",データシート3!A:AB,MATCH("ea_"&amp;"太陽光（土地系）"&amp;"_年間発電",データシート3!$A$1:$AB$1,0),0)/10^3</f>
        <v>150844.86499999999</v>
      </c>
      <c r="BF134" s="953">
        <f>VLOOKUP(BC134&amp;"_令和4年度",データシート3!A:AB,MATCH("ea_"&amp;"風力（陸上）"&amp;"_年間発電",データシート3!$A$1:$AB$1,0),0)/10^3</f>
        <v>0</v>
      </c>
      <c r="BG134" s="953">
        <f>VLOOKUP(BC134&amp;"_令和4年度",データシート3!A:AB,MATCH("ea_"&amp;"中小水（河川）"&amp;"_年間発電",データシート3!$A$1:$AB$1,0),0)/10^3+VLOOKUP(BC134&amp;"_令和4年度",データシート3!A:AB,MATCH("ea_"&amp;"中小水（農業用水路）"&amp;"_年間発電",データシート3!$A$1:$AB$1,0),0)/10^3</f>
        <v>0</v>
      </c>
      <c r="BH134" s="953">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0</v>
      </c>
      <c r="BI134" s="953">
        <f t="shared" si="26"/>
        <v>150844.86499999999</v>
      </c>
      <c r="BJ134" s="953">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354189.62159379479</v>
      </c>
      <c r="BK134" s="953">
        <f t="shared" si="27"/>
        <v>-203344.75659379479</v>
      </c>
      <c r="BL134" s="953">
        <f t="shared" si="28"/>
        <v>-203344.75659379479</v>
      </c>
      <c r="BM134" s="953">
        <f t="shared" si="29"/>
        <v>0</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宮代町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11442</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1</v>
      </c>
      <c r="H7" s="786">
        <f t="shared" si="2"/>
        <v>1</v>
      </c>
      <c r="I7" s="786">
        <f t="shared" si="2"/>
        <v>1</v>
      </c>
      <c r="J7" s="786">
        <f t="shared" si="2"/>
        <v>1</v>
      </c>
      <c r="K7" s="787">
        <f t="shared" si="2"/>
        <v>1</v>
      </c>
      <c r="L7" s="787">
        <f t="shared" si="2"/>
        <v>1</v>
      </c>
      <c r="M7" s="787">
        <f t="shared" si="2"/>
        <v>1</v>
      </c>
      <c r="N7" s="787">
        <f t="shared" si="2"/>
        <v>1</v>
      </c>
      <c r="O7" s="787">
        <f>SUM(O8:O13)</f>
        <v>1</v>
      </c>
      <c r="P7" s="787">
        <f t="shared" si="2"/>
        <v>1</v>
      </c>
      <c r="Q7" s="788">
        <f>SUM(Q8:Q13)</f>
        <v>1</v>
      </c>
      <c r="R7" s="1028">
        <f t="shared" si="2"/>
        <v>6.2069999999999999</v>
      </c>
      <c r="S7" s="1029">
        <f t="shared" si="2"/>
        <v>3.581</v>
      </c>
      <c r="T7" s="1029">
        <f t="shared" si="2"/>
        <v>4.4349999999999996</v>
      </c>
      <c r="U7" s="1029">
        <f t="shared" si="2"/>
        <v>5.0229999999999997</v>
      </c>
      <c r="V7" s="1029">
        <f t="shared" si="2"/>
        <v>5.0439999999999996</v>
      </c>
      <c r="W7" s="1029">
        <f t="shared" si="2"/>
        <v>4.8780000000000001</v>
      </c>
      <c r="X7" s="1029">
        <f t="shared" si="2"/>
        <v>4.8979999999999997</v>
      </c>
      <c r="Y7" s="1029">
        <f t="shared" si="2"/>
        <v>4.9989999999999997</v>
      </c>
      <c r="Z7" s="1029">
        <f>SUM(Z8:Z13)</f>
        <v>5.7729999999999997</v>
      </c>
      <c r="AA7" s="1029">
        <f>SUM(AA8:AA13)</f>
        <v>4.8620000000000001</v>
      </c>
      <c r="AB7" s="1030">
        <f t="shared" si="2"/>
        <v>3.3410000000000002</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0</v>
      </c>
      <c r="N10" s="804">
        <f>VLOOKUP($D$3&amp;"_"&amp;N$3,データシート1!$A:$BT,MATCH($G$2&amp;"_"&amp;$C10,データシート1!$A$1:$BT$1,0),0)</f>
        <v>0</v>
      </c>
      <c r="O10" s="804">
        <f>VLOOKUP($D$3&amp;"_"&amp;O$3,データシート1!$A:$BT,MATCH($G$2&amp;"_"&amp;$C10,データシート1!$A$1:$BT$1,0),0)</f>
        <v>0</v>
      </c>
      <c r="P10" s="804">
        <f>VLOOKUP($D$3&amp;"_"&amp;P$3,データシート1!$A:$BT,MATCH($G$2&amp;"_"&amp;$C10,データシート1!$A$1:$BT$1,0),0)</f>
        <v>0</v>
      </c>
      <c r="Q10" s="805">
        <f>VLOOKUP($D$3&amp;"_"&amp;Q$3,データシート1!$A:$BT,MATCH($G$2&amp;"_"&amp;$C10,データシート1!$A$1:$BT$1,0),0)</f>
        <v>0</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0</v>
      </c>
      <c r="Y10" s="1035">
        <f>VLOOKUP($D$3&amp;"_"&amp;Y$3,データシート1!$A:$BT,MATCH($R$2&amp;"_"&amp;$C10,データシート1!$A$1:$BT$1,0),0)</f>
        <v>0</v>
      </c>
      <c r="Z10" s="1035">
        <f>VLOOKUP($D$3&amp;"_"&amp;Z$3,データシート1!$A:$BT,MATCH($R$2&amp;"_"&amp;$C10,データシート1!$A$1:$BT$1,0),0)</f>
        <v>0</v>
      </c>
      <c r="AA10" s="1035">
        <f>VLOOKUP($D$3&amp;"_"&amp;AA$3,データシート1!$A:$BT,MATCH($R$2&amp;"_"&amp;$C10,データシート1!$A$1:$BT$1,0),0)</f>
        <v>0</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1</v>
      </c>
      <c r="H11" s="803">
        <f>VLOOKUP($D$3&amp;"_"&amp;H$3,データシート1!$A:$BT,MATCH($G$2&amp;"_"&amp;$C11,データシート1!$A$1:$BT$1,0),0)</f>
        <v>1</v>
      </c>
      <c r="I11" s="803">
        <f>VLOOKUP($D$3&amp;"_"&amp;I$3,データシート1!$A:$BT,MATCH($G$2&amp;"_"&amp;$C11,データシート1!$A$1:$BT$1,0),0)</f>
        <v>1</v>
      </c>
      <c r="J11" s="803">
        <f>VLOOKUP($D$3&amp;"_"&amp;J$3,データシート1!$A:$BT,MATCH($G$2&amp;"_"&amp;$C11,データシート1!$A$1:$BT$1,0),0)</f>
        <v>1</v>
      </c>
      <c r="K11" s="804">
        <f>VLOOKUP($D$3&amp;"_"&amp;K$3,データシート1!$A:$BT,MATCH($G$2&amp;"_"&amp;$C11,データシート1!$A$1:$BT$1,0),0)</f>
        <v>1</v>
      </c>
      <c r="L11" s="804">
        <f>VLOOKUP($D$3&amp;"_"&amp;L$3,データシート1!$A:$BT,MATCH($G$2&amp;"_"&amp;$C11,データシート1!$A$1:$BT$1,0),0)</f>
        <v>1</v>
      </c>
      <c r="M11" s="804">
        <f>VLOOKUP($D$3&amp;"_"&amp;M$3,データシート1!$A:$BT,MATCH($G$2&amp;"_"&amp;$C11,データシート1!$A$1:$BT$1,0),0)</f>
        <v>1</v>
      </c>
      <c r="N11" s="804">
        <f>VLOOKUP($D$3&amp;"_"&amp;N$3,データシート1!$A:$BT,MATCH($G$2&amp;"_"&amp;$C11,データシート1!$A$1:$BT$1,0),0)</f>
        <v>1</v>
      </c>
      <c r="O11" s="804">
        <f>VLOOKUP($D$3&amp;"_"&amp;O$3,データシート1!$A:$BT,MATCH($G$2&amp;"_"&amp;$C11,データシート1!$A$1:$BT$1,0),0)</f>
        <v>1</v>
      </c>
      <c r="P11" s="804">
        <f>VLOOKUP($D$3&amp;"_"&amp;P$3,データシート1!$A:$BT,MATCH($G$2&amp;"_"&amp;$C11,データシート1!$A$1:$BT$1,0),0)</f>
        <v>1</v>
      </c>
      <c r="Q11" s="805">
        <f>VLOOKUP($D$3&amp;"_"&amp;Q$3,データシート1!$A:$BT,MATCH($G$2&amp;"_"&amp;$C11,データシート1!$A$1:$BT$1,0),0)</f>
        <v>1</v>
      </c>
      <c r="R11" s="1034">
        <f>VLOOKUP($D$3&amp;"_"&amp;R$3,データシート1!$A:$BT,MATCH($R$2&amp;"_"&amp;$C11,データシート1!$A$1:$BT$1,0),0)</f>
        <v>6.2069999999999999</v>
      </c>
      <c r="S11" s="1035">
        <f>VLOOKUP($D$3&amp;"_"&amp;S$3,データシート1!$A:$BT,MATCH($R$2&amp;"_"&amp;$C11,データシート1!$A$1:$BT$1,0),0)</f>
        <v>3.581</v>
      </c>
      <c r="T11" s="1035">
        <f>VLOOKUP($D$3&amp;"_"&amp;T$3,データシート1!$A:$BT,MATCH($R$2&amp;"_"&amp;$C11,データシート1!$A$1:$BT$1,0),0)</f>
        <v>4.4349999999999996</v>
      </c>
      <c r="U11" s="1035">
        <f>VLOOKUP($D$3&amp;"_"&amp;U$3,データシート1!$A:$BT,MATCH($R$2&amp;"_"&amp;$C11,データシート1!$A$1:$BT$1,0),0)</f>
        <v>5.0229999999999997</v>
      </c>
      <c r="V11" s="1035">
        <f>VLOOKUP($D$3&amp;"_"&amp;V$3,データシート1!$A:$BT,MATCH($R$2&amp;"_"&amp;$C11,データシート1!$A$1:$BT$1,0),0)</f>
        <v>5.0439999999999996</v>
      </c>
      <c r="W11" s="1035">
        <f>VLOOKUP($D$3&amp;"_"&amp;W$3,データシート1!$A:$BT,MATCH($R$2&amp;"_"&amp;$C11,データシート1!$A$1:$BT$1,0),0)</f>
        <v>4.8780000000000001</v>
      </c>
      <c r="X11" s="1035">
        <f>VLOOKUP($D$3&amp;"_"&amp;X$3,データシート1!$A:$BT,MATCH($R$2&amp;"_"&amp;$C11,データシート1!$A$1:$BT$1,0),0)</f>
        <v>4.8979999999999997</v>
      </c>
      <c r="Y11" s="1035">
        <f>VLOOKUP($D$3&amp;"_"&amp;Y$3,データシート1!$A:$BT,MATCH($R$2&amp;"_"&amp;$C11,データシート1!$A$1:$BT$1,0),0)</f>
        <v>4.9989999999999997</v>
      </c>
      <c r="Z11" s="1035">
        <f>VLOOKUP($D$3&amp;"_"&amp;Z$3,データシート1!$A:$BT,MATCH($R$2&amp;"_"&amp;$C11,データシート1!$A$1:$BT$1,0),0)</f>
        <v>5.7729999999999997</v>
      </c>
      <c r="AA11" s="1035">
        <f>VLOOKUP($D$3&amp;"_"&amp;AA$3,データシート1!$A:$BT,MATCH($R$2&amp;"_"&amp;$C11,データシート1!$A$1:$BT$1,0),0)</f>
        <v>4.8620000000000001</v>
      </c>
      <c r="AB11" s="1036">
        <f>VLOOKUP($D$3&amp;"_"&amp;AB$3,データシート1!$A:$BT,MATCH($R$2&amp;"_"&amp;$C11,データシート1!$A$1:$BT$1,0),0)</f>
        <v>3.3410000000000002</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0</v>
      </c>
      <c r="N26" s="830">
        <f>VLOOKUP($D$3&amp;"_"&amp;N$3,データシート2!$A:$SI,MATCH($G$2&amp;"_"&amp;$B26,データシート2!$A$1:$SI$1,0),0)</f>
        <v>0</v>
      </c>
      <c r="O26" s="830">
        <f>VLOOKUP($D$3&amp;"_"&amp;O$3,データシート2!$A:$SI,MATCH($G$2&amp;"_"&amp;$B26,データシート2!$A$1:$SI$1,0),0)</f>
        <v>0</v>
      </c>
      <c r="P26" s="830">
        <f>VLOOKUP($D$3&amp;"_"&amp;P$3,データシート2!$A:$SI,MATCH($G$2&amp;"_"&amp;$B26,データシート2!$A$1:$SI$1,0),0)</f>
        <v>0</v>
      </c>
      <c r="Q26" s="831">
        <f>VLOOKUP($D$3&amp;"_"&amp;Q$3,データシート2!$A:$SI,MATCH($G$2&amp;"_"&amp;$B26,データシート2!$A$1:$SI$1,0),0)</f>
        <v>0</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0</v>
      </c>
      <c r="Y26" s="1044">
        <f>VLOOKUP($D$3&amp;"_"&amp;Y$3,データシート2!$A:$SI,MATCH($R$2&amp;"_"&amp;$B26,データシート2!$A$1:$SI$1,0),0)</f>
        <v>0</v>
      </c>
      <c r="Z26" s="1044">
        <f>VLOOKUP($D$3&amp;"_"&amp;Z$3,データシート2!$A:$SI,MATCH($R$2&amp;"_"&amp;$B26,データシート2!$A$1:$SI$1,0),0)</f>
        <v>0</v>
      </c>
      <c r="AA26" s="1044">
        <f>VLOOKUP($D$3&amp;"_"&amp;AA$3,データシート2!$A:$SI,MATCH($R$2&amp;"_"&amp;$B26,データシート2!$A$1:$SI$1,0),0)</f>
        <v>0</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1</v>
      </c>
      <c r="H114" s="829">
        <f>VLOOKUP($D$3&amp;"_"&amp;H$3,データシート2!$A:$SI,MATCH($G$2&amp;"_"&amp;$B114,データシート2!$A$1:$SI$1,0),0)</f>
        <v>1</v>
      </c>
      <c r="I114" s="829">
        <f>VLOOKUP($D$3&amp;"_"&amp;I$3,データシート2!$A:$SI,MATCH($G$2&amp;"_"&amp;$B114,データシート2!$A$1:$SI$1,0),0)</f>
        <v>1</v>
      </c>
      <c r="J114" s="829">
        <f>VLOOKUP($D$3&amp;"_"&amp;J$3,データシート2!$A:$SI,MATCH($G$2&amp;"_"&amp;$B114,データシート2!$A$1:$SI$1,0),0)</f>
        <v>1</v>
      </c>
      <c r="K114" s="830">
        <f>VLOOKUP($D$3&amp;"_"&amp;K$3,データシート2!$A:$SI,MATCH($G$2&amp;"_"&amp;$B114,データシート2!$A$1:$SI$1,0),0)</f>
        <v>1</v>
      </c>
      <c r="L114" s="830">
        <f>VLOOKUP($D$3&amp;"_"&amp;L$3,データシート2!$A:$SI,MATCH($G$2&amp;"_"&amp;$B114,データシート2!$A$1:$SI$1,0),0)</f>
        <v>1</v>
      </c>
      <c r="M114" s="830">
        <f>VLOOKUP($D$3&amp;"_"&amp;M$3,データシート2!$A:$SI,MATCH($G$2&amp;"_"&amp;$B114,データシート2!$A$1:$SI$1,0),0)</f>
        <v>1</v>
      </c>
      <c r="N114" s="830">
        <f>VLOOKUP($D$3&amp;"_"&amp;N$3,データシート2!$A:$SI,MATCH($G$2&amp;"_"&amp;$B114,データシート2!$A$1:$SI$1,0),0)</f>
        <v>1</v>
      </c>
      <c r="O114" s="830">
        <f>VLOOKUP($D$3&amp;"_"&amp;O$3,データシート2!$A:$SI,MATCH($G$2&amp;"_"&amp;$B114,データシート2!$A$1:$SI$1,0),0)</f>
        <v>1</v>
      </c>
      <c r="P114" s="830">
        <f>VLOOKUP($D$3&amp;"_"&amp;P$3,データシート2!$A:$SI,MATCH($G$2&amp;"_"&amp;$B114,データシート2!$A$1:$SI$1,0),0)</f>
        <v>1</v>
      </c>
      <c r="Q114" s="831">
        <f>VLOOKUP($D$3&amp;"_"&amp;Q$3,データシート2!$A:$SI,MATCH($G$2&amp;"_"&amp;$B114,データシート2!$A$1:$SI$1,0),0)</f>
        <v>1</v>
      </c>
      <c r="R114" s="1043">
        <f>VLOOKUP($D$3&amp;"_"&amp;R$3,データシート2!$A:$SI,MATCH($R$2&amp;"_"&amp;$B114,データシート2!$A$1:$SI$1,0),0)</f>
        <v>6.2069999999999999</v>
      </c>
      <c r="S114" s="1044">
        <f>VLOOKUP($D$3&amp;"_"&amp;S$3,データシート2!$A:$SI,MATCH($R$2&amp;"_"&amp;$B114,データシート2!$A$1:$SI$1,0),0)</f>
        <v>3.581</v>
      </c>
      <c r="T114" s="1044">
        <f>VLOOKUP($D$3&amp;"_"&amp;T$3,データシート2!$A:$SI,MATCH($R$2&amp;"_"&amp;$B114,データシート2!$A$1:$SI$1,0),0)</f>
        <v>4.4349999999999996</v>
      </c>
      <c r="U114" s="1044">
        <f>VLOOKUP($D$3&amp;"_"&amp;U$3,データシート2!$A:$SI,MATCH($R$2&amp;"_"&amp;$B114,データシート2!$A$1:$SI$1,0),0)</f>
        <v>5.0229999999999997</v>
      </c>
      <c r="V114" s="1044">
        <f>VLOOKUP($D$3&amp;"_"&amp;V$3,データシート2!$A:$SI,MATCH($R$2&amp;"_"&amp;$B114,データシート2!$A$1:$SI$1,0),0)</f>
        <v>5.0439999999999996</v>
      </c>
      <c r="W114" s="1044">
        <f>VLOOKUP($D$3&amp;"_"&amp;W$3,データシート2!$A:$SI,MATCH($R$2&amp;"_"&amp;$B114,データシート2!$A$1:$SI$1,0),0)</f>
        <v>4.8780000000000001</v>
      </c>
      <c r="X114" s="1044">
        <f>VLOOKUP($D$3&amp;"_"&amp;X$3,データシート2!$A:$SI,MATCH($R$2&amp;"_"&amp;$B114,データシート2!$A$1:$SI$1,0),0)</f>
        <v>4.8979999999999997</v>
      </c>
      <c r="Y114" s="1044">
        <f>VLOOKUP($D$3&amp;"_"&amp;Y$3,データシート2!$A:$SI,MATCH($R$2&amp;"_"&amp;$B114,データシート2!$A$1:$SI$1,0),0)</f>
        <v>4.9989999999999997</v>
      </c>
      <c r="Z114" s="1044">
        <f>VLOOKUP($D$3&amp;"_"&amp;Z$3,データシート2!$A:$SI,MATCH($R$2&amp;"_"&amp;$B114,データシート2!$A$1:$SI$1,0),0)</f>
        <v>5.7729999999999997</v>
      </c>
      <c r="AA114" s="1044">
        <f>VLOOKUP($D$3&amp;"_"&amp;AA$3,データシート2!$A:$SI,MATCH($R$2&amp;"_"&amp;$B114,データシート2!$A$1:$SI$1,0),0)</f>
        <v>4.8620000000000001</v>
      </c>
      <c r="AB114" s="1045">
        <f>VLOOKUP($D$3&amp;"_"&amp;AB$3,データシート2!$A:$SI,MATCH($R$2&amp;"_"&amp;$B114,データシート2!$A$1:$SI$1,0),0)</f>
        <v>3.3410000000000002</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1</v>
      </c>
      <c r="H115" s="838">
        <f>VLOOKUP($D$3&amp;"_"&amp;H$3,データシート2!$A:$SI,MATCH($G$2&amp;"_"&amp;$C115,データシート2!$A$1:$SI$1,0),0)</f>
        <v>1</v>
      </c>
      <c r="I115" s="838">
        <f>VLOOKUP($D$3&amp;"_"&amp;I$3,データシート2!$A:$SI,MATCH($G$2&amp;"_"&amp;$C115,データシート2!$A$1:$SI$1,0),0)</f>
        <v>1</v>
      </c>
      <c r="J115" s="838">
        <f>VLOOKUP($D$3&amp;"_"&amp;J$3,データシート2!$A:$SI,MATCH($G$2&amp;"_"&amp;$C115,データシート2!$A$1:$SI$1,0),0)</f>
        <v>1</v>
      </c>
      <c r="K115" s="839">
        <f>VLOOKUP($D$3&amp;"_"&amp;K$3,データシート2!$A:$SI,MATCH($G$2&amp;"_"&amp;$C115,データシート2!$A$1:$SI$1,0),0)</f>
        <v>1</v>
      </c>
      <c r="L115" s="839">
        <f>VLOOKUP($D$3&amp;"_"&amp;L$3,データシート2!$A:$SI,MATCH($G$2&amp;"_"&amp;$C115,データシート2!$A$1:$SI$1,0),0)</f>
        <v>1</v>
      </c>
      <c r="M115" s="839">
        <f>VLOOKUP($D$3&amp;"_"&amp;M$3,データシート2!$A:$SI,MATCH($G$2&amp;"_"&amp;$C115,データシート2!$A$1:$SI$1,0),0)</f>
        <v>1</v>
      </c>
      <c r="N115" s="839">
        <f>VLOOKUP($D$3&amp;"_"&amp;N$3,データシート2!$A:$SI,MATCH($G$2&amp;"_"&amp;$C115,データシート2!$A$1:$SI$1,0),0)</f>
        <v>1</v>
      </c>
      <c r="O115" s="839">
        <f>VLOOKUP($D$3&amp;"_"&amp;O$3,データシート2!$A:$SI,MATCH($G$2&amp;"_"&amp;$C115,データシート2!$A$1:$SI$1,0),0)</f>
        <v>1</v>
      </c>
      <c r="P115" s="839">
        <f>VLOOKUP($D$3&amp;"_"&amp;P$3,データシート2!$A:$SI,MATCH($G$2&amp;"_"&amp;$C115,データシート2!$A$1:$SI$1,0),0)</f>
        <v>1</v>
      </c>
      <c r="Q115" s="840">
        <f>VLOOKUP($D$3&amp;"_"&amp;Q$3,データシート2!$A:$SI,MATCH($G$2&amp;"_"&amp;$C115,データシート2!$A$1:$SI$1,0),0)</f>
        <v>1</v>
      </c>
      <c r="R115" s="1052">
        <f>VLOOKUP($D$3&amp;"_"&amp;R$3,データシート2!$A:$SI,MATCH($R$2&amp;"_"&amp;$C115,データシート2!$A$1:$SI$1,0),0)</f>
        <v>6.2069999999999999</v>
      </c>
      <c r="S115" s="1047">
        <f>VLOOKUP($D$3&amp;"_"&amp;S$3,データシート2!$A:$SI,MATCH($R$2&amp;"_"&amp;$C115,データシート2!$A$1:$SI$1,0),0)</f>
        <v>3.581</v>
      </c>
      <c r="T115" s="1047">
        <f>VLOOKUP($D$3&amp;"_"&amp;T$3,データシート2!$A:$SI,MATCH($R$2&amp;"_"&amp;$C115,データシート2!$A$1:$SI$1,0),0)</f>
        <v>4.4349999999999996</v>
      </c>
      <c r="U115" s="1047">
        <f>VLOOKUP($D$3&amp;"_"&amp;U$3,データシート2!$A:$SI,MATCH($R$2&amp;"_"&amp;$C115,データシート2!$A$1:$SI$1,0),0)</f>
        <v>5.0229999999999997</v>
      </c>
      <c r="V115" s="1047">
        <f>VLOOKUP($D$3&amp;"_"&amp;V$3,データシート2!$A:$SI,MATCH($R$2&amp;"_"&amp;$C115,データシート2!$A$1:$SI$1,0),0)</f>
        <v>5.0439999999999996</v>
      </c>
      <c r="W115" s="1047">
        <f>VLOOKUP($D$3&amp;"_"&amp;W$3,データシート2!$A:$SI,MATCH($R$2&amp;"_"&amp;$C115,データシート2!$A$1:$SI$1,0),0)</f>
        <v>4.8780000000000001</v>
      </c>
      <c r="X115" s="1047">
        <f>VLOOKUP($D$3&amp;"_"&amp;X$3,データシート2!$A:$SI,MATCH($R$2&amp;"_"&amp;$C115,データシート2!$A$1:$SI$1,0),0)</f>
        <v>4.8979999999999997</v>
      </c>
      <c r="Y115" s="1047">
        <f>VLOOKUP($D$3&amp;"_"&amp;Y$3,データシート2!$A:$SI,MATCH($R$2&amp;"_"&amp;$C115,データシート2!$A$1:$SI$1,0),0)</f>
        <v>4.9989999999999997</v>
      </c>
      <c r="Z115" s="1047">
        <f>VLOOKUP($D$3&amp;"_"&amp;Z$3,データシート2!$A:$SI,MATCH($R$2&amp;"_"&amp;$C115,データシート2!$A$1:$SI$1,0),0)</f>
        <v>5.7729999999999997</v>
      </c>
      <c r="AA115" s="1047">
        <f>VLOOKUP($D$3&amp;"_"&amp;AA$3,データシート2!$A:$SI,MATCH($R$2&amp;"_"&amp;$C115,データシート2!$A$1:$SI$1,0),0)</f>
        <v>4.8620000000000001</v>
      </c>
      <c r="AB115" s="1048">
        <f>VLOOKUP($D$3&amp;"_"&amp;AB$3,データシート2!$A:$SI,MATCH($R$2&amp;"_"&amp;$C115,データシート2!$A$1:$SI$1,0),0)</f>
        <v>3.3410000000000002</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2024-03-14T13:22:42Z</dcterms:created>
  <dcterms:modified xsi:type="dcterms:W3CDTF">2024-03-14T13:22:42Z</dcterms:modified>
  <cp:category/>
  <cp:contentStatus/>
</cp:coreProperties>
</file>