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820E8787-7886-422F-8DE4-4BD24E72DB58}"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<sst xmlns="http://schemas.openxmlformats.org/spreadsheetml/2006/main" count="24473" uniqueCount="2420">
  <si>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</si>
  <si>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</si>
  <si>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</si>
  <si>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</si>
  <si>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</si>
  <si>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</si>
  <si>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</si>
  <si>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</si>
  <si>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</si>
  <si>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</si>
  <si>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</si>
  <si>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</si>
  <si>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</si>
  <si>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</si>
  <si>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</si>
  <si>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</si>
  <si>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</si>
  <si>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</si>
  <si>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</si>
  <si>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</si>
  <si>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</si>
  <si>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</si>
  <si>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</si>
  <si>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</si>
  <si>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</si>
  <si>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</si>
  <si>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</si>
  <si>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</si>
  <si>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</si>
  <si>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</si>
  <si>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</si>
  <si>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</si>
  <si>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</si>
  <si>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</si>
  <si>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</si>
  <si>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</si>
  <si>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</si>
  <si>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</si>
  <si>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</si>
  <si>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</si>
  <si>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</si>
  <si>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</si>
  <si>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</si>
  <si>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</si>
  <si>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</si>
  <si>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</si>
  <si>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</si>
  <si>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</si>
  <si>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</si>
  <si>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</si>
  <si>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</si>
  <si>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</si>
  <si>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</si>
  <si>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</si>
  <si>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</si>
  <si>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</si>
  <si>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</si>
  <si>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</si>
  <si>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</si>
  <si>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</si>
  <si>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</si>
  <si>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</si>
  <si>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</si>
  <si>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</si>
  <si>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</si>
  <si>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</si>
  <si>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</si>
  <si>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</si>
  <si>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</si>
  <si>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</si>
  <si>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</si>
  <si>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</si>
  <si>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</si>
  <si>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</si>
  <si>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</si>
  <si>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</si>
  <si>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</si>
  <si>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</si>
  <si>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</si>
  <si>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</si>
  <si>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</si>
  <si>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</si>
  <si>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</si>
  <si>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</si>
  <si>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</si>
  <si>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</si>
  <si>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</si>
  <si>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</si>
  <si>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</si>
  <si>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</si>
  <si>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</si>
  <si>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</si>
  <si>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</si>
  <si>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</si>
  <si>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</si>
  <si>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</si>
  <si>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</si>
  <si>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</si>
  <si>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</si>
  <si>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</si>
  <si>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</si>
  <si>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</si>
  <si>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</si>
  <si>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</si>
  <si>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</si>
  <si>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</si>
  <si>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</si>
  <si>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</si>
  <si>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</si>
  <si>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</si>
  <si>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</si>
  <si>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</si>
  <si>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</si>
  <si>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</si>
  <si>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</si>
  <si>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</si>
  <si>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</si>
  <si>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</si>
  <si>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</si>
  <si>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</si>
  <si>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</si>
  <si>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</si>
  <si>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</si>
  <si>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</si>
  <si>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</si>
  <si>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</si>
  <si>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</si>
  <si>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</si>
  <si>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</si>
  <si>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</si>
  <si>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</si>
  <si>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</si>
  <si>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</si>
  <si>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</si>
  <si>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</si>
  <si>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</si>
  <si>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</si>
  <si>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</si>
  <si>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</si>
  <si>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</si>
  <si>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</si>
  <si>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</si>
  <si>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</si>
  <si>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</si>
  <si>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</si>
  <si>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</si>
  <si>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</si>
  <si>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</si>
  <si>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</si>
  <si>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</si>
  <si>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</si>
  <si>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</si>
  <si>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</si>
  <si>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</si>
  <si>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</si>
  <si>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</si>
  <si>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</si>
  <si>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</si>
  <si>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</si>
  <si>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</si>
  <si>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</si>
  <si>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</si>
  <si>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</si>
  <si>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</si>
  <si>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</si>
  <si>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</si>
  <si>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</si>
  <si>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</si>
  <si>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</si>
  <si>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</si>
  <si>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</si>
  <si>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</si>
  <si>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</si>
  <si>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</si>
  <si>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</si>
  <si>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</si>
  <si>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</si>
  <si>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</si>
  <si>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</si>
  <si>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</si>
  <si>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</si>
  <si>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</si>
  <si>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</si>
  <si>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</si>
  <si>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</si>
  <si>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</si>
  <si>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</si>
  <si>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</si>
  <si>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</si>
  <si>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</si>
  <si>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</si>
  <si>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</si>
  <si>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</si>
  <si>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</si>
  <si>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</si>
  <si>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</si>
  <si>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</si>
  <si>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</si>
  <si>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</si>
  <si>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</si>
  <si>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</si>
  <si>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</si>
  <si>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</si>
  <si>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</si>
  <si>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</si>
  <si>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</si>
  <si>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</si>
  <si>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</si>
  <si>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</si>
  <si>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</si>
  <si>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</si>
  <si>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</si>
  <si>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</si>
  <si>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</si>
  <si>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</si>
  <si>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</si>
  <si>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</si>
  <si>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</si>
  <si>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</si>
  <si>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</si>
  <si>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</si>
  <si>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</si>
  <si>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</si>
  <si>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</si>
  <si>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</si>
  <si>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</si>
  <si>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</si>
  <si>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</si>
  <si>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</si>
  <si>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</si>
  <si>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</si>
  <si>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</si>
  <si>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</si>
  <si>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</si>
  <si>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</si>
  <si>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</si>
  <si>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</si>
  <si>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</si>
  <si>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</si>
  <si>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</si>
  <si>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</si>
  <si>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</si>
  <si>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</si>
  <si>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</si>
  <si>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</si>
  <si>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</si>
  <si>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</si>
  <si>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</si>
  <si>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</si>
  <si>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</si>
  <si>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</si>
  <si>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</si>
  <si>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</si>
  <si>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</si>
  <si>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</si>
  <si>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</si>
  <si>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</si>
  <si>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</si>
  <si>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</si>
  <si>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</si>
  <si>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</si>
  <si>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</si>
  <si>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</si>
  <si>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</si>
  <si>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</si>
  <si>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</si>
  <si>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</si>
  <si>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</si>
  <si>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</si>
  <si>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</si>
  <si>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</si>
  <si>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</si>
  <si>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</si>
  <si>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</si>
  <si>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</si>
  <si>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</si>
  <si>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</si>
  <si>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</si>
  <si>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</si>
  <si>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</si>
  <si>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</si>
  <si>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</si>
  <si>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</si>
  <si>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</si>
  <si>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</si>
  <si>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</si>
  <si>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</si>
  <si>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</si>
  <si>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</si>
  <si>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</si>
  <si>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</si>
  <si>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</si>
  <si>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</si>
  <si>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</si>
  <si>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</si>
  <si>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</si>
  <si>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</si>
  <si>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</si>
  <si>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</si>
  <si>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</si>
  <si>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</si>
  <si>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</si>
  <si>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</si>
  <si>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</si>
  <si>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</si>
  <si>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</si>
  <si>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</si>
  <si>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</si>
  <si>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</si>
  <si>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</si>
  <si>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</si>
  <si>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</si>
  <si>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</si>
  <si>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</si>
  <si>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</si>
  <si>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</si>
  <si>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</si>
  <si>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</si>
  <si>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</si>
  <si>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</si>
  <si>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</si>
  <si>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</si>
  <si>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</si>
  <si>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</si>
  <si>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</si>
  <si>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</si>
  <si>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</si>
  <si>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</si>
  <si>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</si>
  <si>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</si>
  <si>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</si>
  <si>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</si>
  <si>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</si>
  <si>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</si>
  <si>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</si>
  <si>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</si>
  <si>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</si>
  <si>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</si>
  <si>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</si>
  <si>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</si>
  <si>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</si>
  <si>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</si>
  <si>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</si>
  <si>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</si>
  <si>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</si>
  <si>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</si>
  <si>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</si>
  <si>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</si>
  <si>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</si>
  <si>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</si>
  <si>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</si>
  <si>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</si>
  <si>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</si>
  <si>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</si>
  <si>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</si>
  <si>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</si>
  <si>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</si>
  <si>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</si>
  <si>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</si>
  <si>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</si>
  <si>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</si>
  <si>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</si>
  <si>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</si>
  <si>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</si>
  <si>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</si>
  <si>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</si>
  <si>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</si>
  <si>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</si>
  <si>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</si>
  <si>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</si>
  <si>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</si>
  <si>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</si>
  <si>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</si>
  <si>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</si>
  <si>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</si>
  <si>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</si>
  <si>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</si>
  <si>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</si>
  <si>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</si>
  <si>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</si>
  <si>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</si>
  <si>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</si>
  <si>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</si>
  <si>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</si>
  <si>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</si>
  <si>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</si>
  <si>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</si>
  <si>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</si>
  <si>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</si>
  <si>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</si>
  <si>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</si>
  <si>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</si>
  <si>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</si>
  <si>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</si>
  <si>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</si>
  <si>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</si>
  <si>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</si>
  <si>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</si>
  <si>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</si>
  <si>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</si>
  <si>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</si>
  <si>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</si>
  <si>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</si>
  <si>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</si>
  <si>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</si>
  <si>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</si>
  <si>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</si>
  <si>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</si>
  <si>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</si>
  <si>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</si>
  <si>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</si>
  <si>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</si>
  <si>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</si>
  <si>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</si>
  <si>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</si>
  <si>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</si>
  <si>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</si>
  <si>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</si>
  <si>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</si>
  <si>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</si>
  <si>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</si>
  <si>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</si>
  <si>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</si>
  <si>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</si>
  <si>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</si>
  <si>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</si>
  <si>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</si>
  <si>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</si>
  <si>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</si>
  <si>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</si>
  <si>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</si>
  <si>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</si>
  <si>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</si>
  <si>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</si>
  <si>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</si>
  <si>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</si>
  <si>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</si>
  <si>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</si>
  <si>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</si>
  <si>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</si>
  <si>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</si>
  <si>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</si>
  <si>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</si>
  <si>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</si>
  <si>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</si>
  <si>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</si>
  <si>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</si>
  <si>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</si>
  <si>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</si>
  <si>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</si>
  <si>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</si>
  <si>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</si>
  <si>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</si>
  <si>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</si>
  <si>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</si>
  <si>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</si>
  <si>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</si>
  <si>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</si>
  <si>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</si>
  <si>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</si>
  <si>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</si>
  <si>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</si>
  <si>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</si>
  <si>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</si>
  <si>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</si>
  <si>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</si>
  <si>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</si>
  <si>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</si>
  <si>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</si>
  <si>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</si>
  <si>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</si>
  <si>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</si>
  <si>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</si>
  <si>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</si>
  <si>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</si>
  <si>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</si>
  <si>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</si>
  <si>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</si>
  <si>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</si>
  <si>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</si>
  <si>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</si>
  <si>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</si>
  <si>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</si>
  <si>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</si>
  <si>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</si>
  <si>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</si>
  <si>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</si>
  <si>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</si>
  <si>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</si>
  <si>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</si>
  <si>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</si>
  <si>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</si>
  <si>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</si>
  <si>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</si>
  <si>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</si>
  <si>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</si>
  <si>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</si>
  <si>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</si>
  <si>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</si>
  <si>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</si>
  <si>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</si>
  <si>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</si>
  <si>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</si>
  <si>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</si>
  <si>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</si>
  <si>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</si>
  <si>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</si>
  <si>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</si>
  <si>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</si>
  <si>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</si>
  <si>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</si>
  <si>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</si>
  <si>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</si>
  <si>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</si>
  <si>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</si>
  <si>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</si>
  <si>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</si>
  <si>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</si>
  <si>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</si>
  <si>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</si>
  <si>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</si>
  <si>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</si>
  <si>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</si>
  <si>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</si>
  <si>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</si>
  <si>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</si>
  <si>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</si>
  <si>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</si>
  <si>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</si>
  <si>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</si>
  <si>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</si>
  <si>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</si>
  <si>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</si>
  <si>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</si>
  <si>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</si>
  <si>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</si>
  <si>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</si>
  <si>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</si>
  <si>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</si>
  <si>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</si>
  <si>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</si>
  <si>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</si>
  <si>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</si>
  <si>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</si>
  <si>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</si>
  <si>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</si>
  <si>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</si>
  <si>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</si>
  <si>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</si>
  <si>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</si>
  <si>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</si>
  <si>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</si>
  <si>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</si>
  <si>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</si>
  <si>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</si>
  <si>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</si>
  <si>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</si>
  <si>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</si>
  <si>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</si>
  <si>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</si>
  <si>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</si>
  <si>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</si>
  <si>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</si>
  <si>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</si>
  <si>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</si>
  <si>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</si>
  <si>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</si>
  <si>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</si>
  <si>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</si>
  <si>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</si>
  <si>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</si>
  <si>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</si>
  <si>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</si>
  <si>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</si>
  <si>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</si>
  <si>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</si>
  <si>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</si>
  <si>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</si>
  <si>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</si>
  <si>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</si>
  <si>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</si>
  <si>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</si>
  <si>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</si>
  <si>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</si>
  <si>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</si>
  <si>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</si>
  <si>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</si>
  <si>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</si>
  <si>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</si>
  <si>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</si>
  <si>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</si>
  <si>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</si>
  <si>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</si>
  <si>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</si>
  <si>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</si>
  <si>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</si>
  <si>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</si>
  <si>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</si>
  <si>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</si>
  <si>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</si>
  <si>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</si>
  <si>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</si>
  <si>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</si>
  <si>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</si>
  <si>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</si>
  <si>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</si>
  <si>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</si>
  <si>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</si>
  <si>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</si>
  <si>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</si>
  <si>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</si>
  <si>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</si>
  <si>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</si>
  <si>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</si>
  <si>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</si>
  <si>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</si>
  <si>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</si>
  <si>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</si>
  <si>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</si>
  <si>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</si>
  <si>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</si>
  <si>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</si>
  <si>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</si>
  <si>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</si>
  <si>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</si>
  <si>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</si>
  <si>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</si>
  <si>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</si>
  <si>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</si>
  <si>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</si>
  <si>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</si>
  <si>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</si>
  <si>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</si>
  <si>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</si>
  <si>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</si>
  <si>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</si>
  <si>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</si>
  <si>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</si>
  <si>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</si>
  <si>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</si>
  <si>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</si>
  <si>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</si>
  <si>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</si>
  <si>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</si>
  <si>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</si>
  <si>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</si>
  <si>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</si>
  <si>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</si>
  <si>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</si>
  <si>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</si>
  <si>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</si>
  <si>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</si>
  <si>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</si>
  <si>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</si>
  <si>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</si>
  <si>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</si>
  <si>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</si>
  <si>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</si>
  <si>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</si>
  <si>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</si>
  <si>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</si>
  <si>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</si>
  <si>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</si>
  <si>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</si>
  <si>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</si>
  <si>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</si>
  <si>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</si>
  <si>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</si>
  <si>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</si>
  <si>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</si>
  <si>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</si>
  <si>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</si>
  <si>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</si>
  <si>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</si>
  <si>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</si>
  <si>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</si>
  <si>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</si>
  <si>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</si>
  <si>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</si>
  <si>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</si>
  <si>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</si>
  <si>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</si>
  <si>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</si>
  <si>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</si>
  <si>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</si>
  <si>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</si>
  <si>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</si>
  <si>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</si>
  <si>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</si>
  <si>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</si>
  <si>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</si>
  <si>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</si>
  <si>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</si>
  <si>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</si>
  <si>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</si>
  <si>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</si>
  <si>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</si>
  <si>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</si>
  <si>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</si>
  <si>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</si>
  <si>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</si>
  <si>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</si>
  <si>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</si>
  <si>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</si>
  <si>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</si>
  <si>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</si>
  <si>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</si>
  <si>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</si>
  <si>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</si>
  <si>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</si>
  <si>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</si>
  <si>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</si>
  <si>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</si>
  <si>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</si>
  <si>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</si>
  <si>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</si>
  <si>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</si>
  <si>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</si>
  <si>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</si>
  <si>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</si>
  <si>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</si>
  <si>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</si>
  <si>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</si>
  <si>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</si>
  <si>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</si>
  <si>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</si>
  <si>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</si>
  <si>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</si>
  <si>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</si>
  <si>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</si>
  <si>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</si>
  <si>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</si>
  <si>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</si>
  <si>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</si>
  <si>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</si>
  <si>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</si>
  <si>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</si>
  <si>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</si>
  <si>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</si>
  <si>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</si>
  <si>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</si>
  <si>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</si>
  <si>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</si>
  <si>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</si>
  <si>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</si>
  <si>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</si>
  <si>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</si>
  <si>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</si>
  <si>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</si>
  <si>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</si>
  <si>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</si>
  <si>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</si>
  <si>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</si>
  <si>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</si>
  <si>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</si>
  <si>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</si>
  <si>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</si>
  <si>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</si>
  <si>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</si>
  <si>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</si>
  <si>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</si>
  <si>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</si>
  <si>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</si>
  <si>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</si>
  <si>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</si>
  <si>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</si>
  <si>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</si>
  <si>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</si>
  <si>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</si>
  <si>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</si>
  <si>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</si>
  <si>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</si>
  <si>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</si>
  <si>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</si>
  <si>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</si>
  <si>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</si>
  <si>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</si>
  <si>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</si>
  <si>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</si>
  <si>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</si>
  <si>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</si>
  <si>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</si>
  <si>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</si>
  <si>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</si>
  <si>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</si>
  <si>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</si>
  <si>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</si>
  <si>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</si>
  <si>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</si>
  <si>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</si>
  <si>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</si>
  <si>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</si>
  <si>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</si>
  <si>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</si>
  <si>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</si>
  <si>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</si>
  <si>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</si>
  <si>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</si>
  <si>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</si>
  <si>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</si>
  <si>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</si>
  <si>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</si>
  <si>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</si>
  <si>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</si>
  <si>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</si>
  <si>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</si>
  <si>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</si>
  <si>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</si>
  <si>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</si>
  <si>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</si>
  <si>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</si>
  <si>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</si>
  <si>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</si>
  <si>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</si>
  <si>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</si>
  <si>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</si>
  <si>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</si>
  <si>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</si>
  <si>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</si>
  <si>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</si>
  <si>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</si>
  <si>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</si>
  <si>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</si>
  <si>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</si>
  <si>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</si>
  <si>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</si>
  <si>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</si>
  <si>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</si>
  <si>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</si>
  <si>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</si>
  <si>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</si>
  <si>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</si>
  <si>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</si>
  <si>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</si>
  <si>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</si>
  <si>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</si>
  <si>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</si>
  <si>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</si>
  <si>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</si>
  <si>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</si>
  <si>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</si>
  <si>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</si>
  <si>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</si>
  <si>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</si>
  <si>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</si>
  <si>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</si>
  <si>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</si>
  <si>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</si>
  <si>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</si>
  <si>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</si>
  <si>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</si>
  <si>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</si>
  <si>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</si>
  <si>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</si>
  <si>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</si>
  <si>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</si>
  <si>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</si>
  <si>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</si>
  <si>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</si>
  <si>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</si>
  <si>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</si>
  <si>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</si>
  <si>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</si>
  <si>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</si>
  <si>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</si>
  <si>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</si>
  <si>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</si>
  <si>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</si>
  <si>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</si>
  <si>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</si>
  <si>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</si>
  <si>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</si>
  <si>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</si>
  <si>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</si>
  <si>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</si>
  <si>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</si>
  <si>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</si>
  <si>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</si>
  <si>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</si>
  <si>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</si>
  <si>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</si>
  <si>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</si>
  <si>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</si>
  <si>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</si>
  <si>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</si>
  <si>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</si>
  <si>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</si>
  <si>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</si>
  <si>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</si>
  <si>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</si>
  <si>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</si>
  <si>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</si>
  <si>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</si>
  <si>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</si>
  <si>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</si>
  <si>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</si>
  <si>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</si>
  <si>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</si>
  <si>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</si>
  <si>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</si>
  <si>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</si>
  <si>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</si>
  <si>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</si>
  <si>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</si>
  <si>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</si>
  <si>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</si>
  <si>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</si>
  <si>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</si>
  <si>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</si>
  <si>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</si>
  <si>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</si>
  <si>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</si>
  <si>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</si>
  <si>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</si>
  <si>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</si>
  <si>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</si>
  <si>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</si>
  <si>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</si>
  <si>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</si>
  <si>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</si>
  <si>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</si>
  <si>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</si>
  <si>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</si>
  <si>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</si>
  <si>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</si>
  <si>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</si>
  <si>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</si>
  <si>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</si>
  <si>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</si>
  <si>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</si>
  <si>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</si>
  <si>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</si>
  <si>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</si>
  <si>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</si>
  <si>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</si>
  <si>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</si>
  <si>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</si>
  <si>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</si>
  <si>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</si>
  <si>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</si>
  <si>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</si>
  <si>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</si>
  <si>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</si>
  <si>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</si>
  <si>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</si>
  <si>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</si>
  <si>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</si>
  <si>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</si>
  <si>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</si>
  <si>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</si>
  <si>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</si>
  <si>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</si>
  <si>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</si>
  <si>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</si>
  <si>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</si>
  <si>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</si>
  <si>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</si>
  <si>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</si>
  <si>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</si>
  <si>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</si>
  <si>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</si>
  <si>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</si>
  <si>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</si>
  <si>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</si>
  <si>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</si>
  <si>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</si>
  <si>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</si>
  <si>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</si>
  <si>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</si>
  <si>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</si>
  <si>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</si>
  <si>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</si>
  <si>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</si>
  <si>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</si>
  <si>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</si>
  <si>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</si>
  <si>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</si>
  <si>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</si>
  <si>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</si>
  <si>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</si>
  <si>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</si>
  <si>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</si>
  <si>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</si>
  <si>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</si>
  <si>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</si>
  <si>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</si>
  <si>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</si>
  <si>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</si>
  <si>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</si>
  <si>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</si>
  <si>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</si>
  <si>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</si>
  <si>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</si>
  <si>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</si>
  <si>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</si>
  <si>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</si>
  <si>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</si>
  <si>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</si>
  <si>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</si>
  <si>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</si>
  <si>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</si>
  <si>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</si>
  <si>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</si>
  <si>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</si>
  <si>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</si>
  <si>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</si>
  <si>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</si>
  <si>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</si>
  <si>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</si>
  <si>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</si>
  <si>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</si>
  <si>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</si>
  <si>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</si>
  <si>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</si>
  <si>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</si>
  <si>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</si>
  <si>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</si>
  <si>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</si>
  <si>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</si>
  <si>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</si>
  <si>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</si>
  <si>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</si>
  <si>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</si>
  <si>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</si>
  <si>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</si>
  <si>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</si>
  <si>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</si>
  <si>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</si>
  <si>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</si>
  <si>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</si>
  <si>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</si>
  <si>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</si>
  <si>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</si>
  <si>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</si>
  <si>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</si>
  <si>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</si>
  <si>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</si>
  <si>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</si>
  <si>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</si>
  <si>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</si>
  <si>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</si>
  <si>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</si>
  <si>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</si>
  <si>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</si>
  <si>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</si>
  <si>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</si>
  <si>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</si>
  <si>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</si>
  <si>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</si>
  <si>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</si>
  <si>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</si>
  <si>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</si>
  <si>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</si>
  <si>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</si>
  <si>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</si>
  <si>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</si>
  <si>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</si>
  <si>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</si>
  <si>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</si>
  <si>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</si>
  <si>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</si>
  <si>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</si>
  <si>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</si>
  <si>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</si>
  <si>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</si>
  <si>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</si>
  <si>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</si>
  <si>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</si>
  <si>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</si>
  <si>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</si>
  <si>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</si>
  <si>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</si>
  <si>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</si>
  <si>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</si>
  <si>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</si>
  <si>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</si>
  <si>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</si>
  <si>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</si>
  <si>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</si>
  <si>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</si>
  <si>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</si>
  <si>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</si>
  <si>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</si>
  <si>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</si>
  <si>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</si>
  <si>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</si>
  <si>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</si>
  <si>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</si>
  <si>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</si>
  <si>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</si>
  <si>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</si>
  <si>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</si>
  <si>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</si>
  <si>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</si>
  <si>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</si>
  <si>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</si>
  <si>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</si>
  <si>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</si>
  <si>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</si>
  <si>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</si>
  <si>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</si>
  <si>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</si>
  <si>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</si>
  <si>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</si>
  <si>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</si>
  <si>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</si>
  <si>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</si>
  <si>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</si>
  <si>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</si>
  <si>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</si>
  <si>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</si>
  <si>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</si>
  <si>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</si>
  <si>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</si>
  <si>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</si>
  <si>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</si>
  <si>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</si>
  <si>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</si>
  <si>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</si>
  <si>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</si>
  <si>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</si>
  <si>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</si>
  <si>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</si>
  <si>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</si>
  <si>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</si>
  <si>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</si>
  <si>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</si>
  <si>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</si>
  <si>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</si>
  <si>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</si>
  <si>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</si>
  <si>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</si>
  <si>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</si>
  <si>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</si>
  <si>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</si>
  <si>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</si>
  <si>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</si>
  <si>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</si>
  <si>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</si>
  <si>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</si>
  <si>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</si>
  <si>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</si>
  <si>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</si>
  <si>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</si>
  <si>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</si>
  <si>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</si>
  <si>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</si>
  <si>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</si>
  <si>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</si>
  <si>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</si>
  <si>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</si>
  <si>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</si>
  <si>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</si>
  <si>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</si>
  <si>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</si>
  <si>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</si>
  <si>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</si>
  <si>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</si>
  <si>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</si>
  <si>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</si>
  <si>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</si>
  <si>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</si>
  <si>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</si>
  <si>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</si>
  <si>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</si>
  <si>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</si>
  <si>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</si>
  <si>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</si>
  <si>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</si>
  <si>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</si>
  <si>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</si>
  <si>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</si>
  <si>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</si>
  <si>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</si>
  <si>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</si>
  <si>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</si>
  <si>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</si>
  <si>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</si>
  <si>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</si>
  <si>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</si>
  <si>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</si>
  <si>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</si>
  <si>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</si>
  <si>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</si>
  <si>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</si>
  <si>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</si>
  <si>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</si>
  <si>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</si>
  <si>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</si>
  <si>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</si>
  <si>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</si>
  <si>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</si>
  <si>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</si>
  <si>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</si>
  <si>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</si>
  <si>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</si>
  <si>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</si>
  <si>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</si>
  <si>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</si>
  <si>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</si>
  <si>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</si>
  <si>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</si>
  <si>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</si>
  <si>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</si>
  <si>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</si>
  <si>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</si>
  <si>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</si>
  <si>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</si>
  <si>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</si>
  <si>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</si>
  <si>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</si>
  <si>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</si>
  <si>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</si>
  <si>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</si>
  <si>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</si>
  <si>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</si>
  <si>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</si>
  <si>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</si>
  <si>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</si>
  <si>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</si>
  <si>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</si>
  <si>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</si>
  <si>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</si>
  <si>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</si>
  <si>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</si>
  <si>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</si>
  <si>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</si>
  <si>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</si>
  <si>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</si>
  <si>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</si>
  <si>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</si>
  <si>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</si>
  <si>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</si>
  <si>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</si>
  <si>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</si>
  <si>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</si>
  <si>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</si>
  <si>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</si>
  <si>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</si>
  <si>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</si>
  <si>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</si>
  <si>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</si>
  <si>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</si>
  <si>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</si>
  <si>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</si>
  <si>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</si>
  <si>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</si>
  <si>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</si>
  <si>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</si>
  <si>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</si>
  <si>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</si>
  <si>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</si>
  <si>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</si>
  <si>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</si>
  <si>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</si>
  <si>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</si>
  <si>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</si>
  <si>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</si>
  <si>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</si>
  <si>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</si>
  <si>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</si>
  <si>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</si>
  <si>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</si>
  <si>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</si>
  <si>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</si>
  <si>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</si>
  <si>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</si>
  <si>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</si>
  <si>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</si>
  <si>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</si>
  <si>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</si>
  <si>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</si>
  <si>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</si>
  <si>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</si>
  <si>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</si>
  <si>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</si>
  <si>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</si>
  <si>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</si>
  <si>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</si>
  <si>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</si>
  <si>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</si>
  <si>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</si>
  <si>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</si>
  <si>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</si>
  <si>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</si>
  <si>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</si>
  <si>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</si>
  <si>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</si>
  <si>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</si>
  <si>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</si>
  <si>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</si>
  <si>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</si>
  <si>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</si>
  <si>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</si>
  <si>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</si>
  <si>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</si>
  <si>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</si>
  <si>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</si>
  <si>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</si>
  <si>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</si>
  <si>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</si>
  <si>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</si>
  <si>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</si>
  <si>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</si>
  <si>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</si>
  <si>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</si>
  <si>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</si>
  <si>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</si>
  <si>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</si>
  <si>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</si>
  <si>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</si>
  <si>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</si>
  <si>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</si>
  <si>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</si>
  <si>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</si>
  <si>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</si>
  <si>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</si>
  <si>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</si>
  <si>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</si>
  <si>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</si>
  <si>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</si>
  <si>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</si>
  <si>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</si>
  <si>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</si>
  <si>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</si>
  <si>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</si>
  <si>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</si>
  <si>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</si>
  <si>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</si>
  <si>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</si>
  <si>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</si>
  <si>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</si>
  <si>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</si>
  <si>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</si>
  <si>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</si>
  <si>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</si>
  <si>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</si>
  <si>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</si>
  <si>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</si>
  <si>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</si>
  <si>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</si>
  <si>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</si>
  <si>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</si>
  <si>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</si>
  <si>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</si>
  <si>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</si>
  <si>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</si>
  <si>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</si>
  <si>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</si>
  <si>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</si>
  <si>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</si>
  <si>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</si>
  <si>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</si>
  <si>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</si>
  <si>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</si>
  <si>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</si>
  <si>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</si>
  <si>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</si>
  <si>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</si>
  <si>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</si>
  <si>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</si>
  <si>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</si>
  <si>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</si>
  <si>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</si>
  <si>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</si>
  <si>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</si>
  <si>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</si>
  <si>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</si>
  <si>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</si>
  <si>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</si>
  <si>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</si>
  <si>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</si>
  <si>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</si>
  <si>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</si>
  <si>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</si>
  <si>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</si>
  <si>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</si>
  <si>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</si>
  <si>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</si>
  <si>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</si>
  <si>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</si>
  <si>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</si>
  <si>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</si>
  <si>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</si>
  <si>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</si>
  <si>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</si>
  <si>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</si>
  <si>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</si>
  <si>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</si>
  <si>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</si>
  <si>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</si>
  <si>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</si>
  <si>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</si>
  <si>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</si>
  <si>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</si>
  <si>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</si>
  <si>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</si>
  <si>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</si>
  <si>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</si>
  <si>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</si>
  <si>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</si>
  <si>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</si>
  <si>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</si>
  <si>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</si>
  <si>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</si>
  <si>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</si>
  <si>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</si>
  <si>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</si>
  <si>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</si>
  <si>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</si>
  <si>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</si>
  <si>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</si>
  <si>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</si>
  <si>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</si>
  <si>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</si>
  <si>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</si>
  <si>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</si>
  <si>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</si>
  <si>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</si>
  <si>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</si>
  <si>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</si>
  <si>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</si>
  <si>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</si>
  <si>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</si>
  <si>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</si>
  <si>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</si>
  <si>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</si>
  <si>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</si>
  <si>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</si>
  <si>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</si>
  <si>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</si>
  <si>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</si>
  <si>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</si>
  <si>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</si>
  <si>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</si>
  <si>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</si>
  <si>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</si>
  <si>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</si>
  <si>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</si>
  <si>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</si>
  <si>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</si>
  <si>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</si>
  <si>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</si>
  <si>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</si>
  <si>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</si>
  <si>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</si>
  <si>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</si>
  <si>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</si>
  <si>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</si>
  <si>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</si>
  <si>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</si>
  <si>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</si>
  <si>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</si>
  <si>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</si>
  <si>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</si>
  <si>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</si>
  <si>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</si>
  <si>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</si>
  <si>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</si>
  <si>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</si>
  <si>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</si>
  <si>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</si>
  <si>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</si>
  <si>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</si>
  <si>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</si>
  <si>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</si>
  <si>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</si>
  <si>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</si>
  <si>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</si>
  <si>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</si>
  <si>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</si>
  <si>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</si>
  <si>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</si>
  <si>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</si>
  <si>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</si>
  <si>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</si>
  <si>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</si>
  <si>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</si>
  <si>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</si>
  <si>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</si>
  <si>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</si>
  <si>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</si>
  <si>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</si>
  <si>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</si>
  <si>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</si>
  <si>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</si>
  <si>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</si>
  <si>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</si>
  <si>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</si>
  <si>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</si>
  <si>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</si>
  <si>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</si>
  <si>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</si>
  <si>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</si>
  <si>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</si>
  <si>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</si>
  <si>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</si>
  <si>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</si>
  <si>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</si>
  <si>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</si>
  <si>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</si>
  <si>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</si>
  <si>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</si>
  <si>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</si>
  <si>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</si>
  <si>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</si>
  <si>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</si>
  <si>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</si>
  <si>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</si>
  <si>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</si>
  <si>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</si>
  <si>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</si>
  <si>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</si>
  <si>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</si>
  <si>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</si>
  <si>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</si>
  <si>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</si>
  <si>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</si>
  <si>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</si>
  <si>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</si>
  <si>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</si>
  <si>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</si>
  <si>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</si>
  <si>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</si>
  <si>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</si>
  <si>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</si>
  <si>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</si>
  <si>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</si>
  <si>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</si>
  <si>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</si>
  <si>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</si>
  <si>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</si>
  <si>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</si>
  <si>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</si>
  <si>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</si>
  <si>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</si>
  <si>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</si>
  <si>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</si>
  <si>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</si>
  <si>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</si>
  <si>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</si>
  <si>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</si>
  <si>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</si>
  <si>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</si>
  <si>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</si>
  <si>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</si>
  <si>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</si>
  <si>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</si>
  <si>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</si>
  <si>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</si>
  <si>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</si>
  <si>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</si>
  <si>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</si>
  <si>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</si>
  <si>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</si>
  <si>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</si>
  <si>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</si>
  <si>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</si>
  <si>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</si>
  <si>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</si>
  <si>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</si>
  <si>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</si>
  <si>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</si>
  <si>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</si>
  <si>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</si>
  <si>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</si>
  <si>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</si>
  <si>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</si>
  <si>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</si>
  <si>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</si>
  <si>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</si>
  <si>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</si>
  <si>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</si>
  <si>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</si>
  <si>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</si>
  <si>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</si>
  <si>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</si>
  <si>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</si>
  <si>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</si>
  <si>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</si>
  <si>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</si>
  <si>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</si>
  <si>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</si>
  <si>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</si>
  <si>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</si>
  <si>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</si>
  <si>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</si>
  <si>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</si>
  <si>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</si>
  <si>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</si>
  <si>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</si>
  <si>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</si>
  <si>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</si>
  <si>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</si>
  <si>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</si>
  <si>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</si>
  <si>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</si>
  <si>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</si>
  <si>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</si>
  <si>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</si>
  <si>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</si>
  <si>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</si>
  <si>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</si>
  <si>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</si>
  <si>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</si>
  <si>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</si>
  <si>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</si>
  <si>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</si>
  <si>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</si>
  <si>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</si>
  <si>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</si>
  <si>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</si>
  <si>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</si>
  <si>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</si>
  <si>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</si>
  <si>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</si>
  <si>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</si>
  <si>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</si>
  <si>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</si>
  <si>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</si>
  <si>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</si>
  <si>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</si>
  <si>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</si>
  <si>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</si>
  <si>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</si>
  <si>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</si>
  <si>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</si>
  <si>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</si>
  <si>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</si>
  <si>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</si>
  <si>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</si>
  <si>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</si>
  <si>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</si>
  <si>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</si>
  <si>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</si>
  <si>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</si>
  <si>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</si>
  <si>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</si>
  <si>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</si>
  <si>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</si>
  <si>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</si>
  <si>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</si>
  <si>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</si>
  <si>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</si>
  <si>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</si>
  <si>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</si>
  <si>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</si>
  <si>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</si>
  <si>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</si>
  <si>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</si>
  <si>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</si>
  <si>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</si>
  <si>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</si>
  <si>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</si>
  <si>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01210_令和4年度</t>
  </si>
  <si>
    <t>01210</t>
  </si>
  <si>
    <t>岩見沢市</t>
  </si>
  <si>
    <t>01210_令和3年度</t>
  </si>
  <si>
    <t>01205_令和4年度</t>
  </si>
  <si>
    <t>01205</t>
  </si>
  <si>
    <t>室蘭市</t>
  </si>
  <si>
    <t>01205_令和3年度</t>
  </si>
  <si>
    <t>10203</t>
  </si>
  <si>
    <t>桐生市</t>
  </si>
  <si>
    <t>10203_令和3年度</t>
  </si>
  <si>
    <t>10203_令和4年度</t>
  </si>
  <si>
    <t>10202</t>
  </si>
  <si>
    <t>高崎市</t>
  </si>
  <si>
    <t>10202_令和3年度</t>
  </si>
  <si>
    <t>10202_令和4年度</t>
  </si>
  <si>
    <t>10201</t>
  </si>
  <si>
    <t>前橋市</t>
  </si>
  <si>
    <t>10201_令和3年度</t>
  </si>
  <si>
    <t>10201_令和4年度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</si>
  <si>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</si>
  <si>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</si>
  <si>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</si>
  <si>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</si>
  <si>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</si>
  <si>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</si>
  <si>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</si>
  <si>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</si>
  <si>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</si>
  <si>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</si>
  <si>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</si>
  <si>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</si>
  <si>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</si>
  <si>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</si>
  <si>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</si>
  <si>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</si>
  <si>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</si>
  <si>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</si>
  <si>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</si>
  <si>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</si>
  <si>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</si>
  <si>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</si>
  <si>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</si>
  <si>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</si>
  <si>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</si>
  <si>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</si>
  <si>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</si>
  <si>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</si>
  <si>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</si>
  <si>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</si>
  <si>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</si>
  <si>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</si>
  <si>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</si>
  <si>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</si>
  <si>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</si>
  <si>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</si>
  <si>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</si>
  <si>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</si>
  <si>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</si>
  <si>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</si>
  <si>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</si>
  <si>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</si>
  <si>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</si>
  <si>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</si>
  <si>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</si>
  <si>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</si>
  <si>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</si>
  <si>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</si>
  <si>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</si>
  <si>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</si>
  <si>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</si>
  <si>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</si>
  <si>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</si>
  <si>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</si>
  <si>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</si>
  <si>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</si>
  <si>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</si>
  <si>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</si>
  <si>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</si>
  <si>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</si>
  <si>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</si>
  <si>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</si>
  <si>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</si>
  <si>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</si>
  <si>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</si>
  <si>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</si>
  <si>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</si>
  <si>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</si>
  <si>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</si>
  <si>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</si>
  <si>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</si>
  <si>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</si>
  <si>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</si>
  <si>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</si>
  <si>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</si>
  <si>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</si>
  <si>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</si>
  <si>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</si>
  <si>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</si>
  <si>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</si>
  <si>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</si>
  <si>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</si>
  <si>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</si>
  <si>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</si>
  <si>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</si>
  <si>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</si>
  <si>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</si>
  <si>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</si>
  <si>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</si>
  <si>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</si>
  <si>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</si>
  <si>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</si>
  <si>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</si>
  <si>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</si>
  <si>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</si>
  <si>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</si>
  <si>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</si>
  <si>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</si>
  <si>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</si>
  <si>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</si>
  <si>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</si>
  <si>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</si>
  <si>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</si>
  <si>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</si>
  <si>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</si>
  <si>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</si>
  <si>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</si>
  <si>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</si>
  <si>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</si>
  <si>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</si>
  <si>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</si>
  <si>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</si>
  <si>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</si>
  <si>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</si>
  <si>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</si>
  <si>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</si>
  <si>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</si>
  <si>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</si>
  <si>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</si>
  <si>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</si>
  <si>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</si>
  <si>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</si>
  <si>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</si>
  <si>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</si>
  <si>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</si>
  <si>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</si>
  <si>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</si>
  <si>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</si>
  <si>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</si>
  <si>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</si>
  <si>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</si>
  <si>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</si>
  <si>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</si>
  <si>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</si>
  <si>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</si>
  <si>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</si>
  <si>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</si>
  <si>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</si>
  <si>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</si>
  <si>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</si>
  <si>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</si>
  <si>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</si>
  <si>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</si>
  <si>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</si>
  <si>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</si>
  <si>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</si>
  <si>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</si>
  <si>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</si>
  <si>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</si>
  <si>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</si>
  <si>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</si>
  <si>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</si>
  <si>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</si>
  <si>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</si>
  <si>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</si>
  <si>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</si>
  <si>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</si>
  <si>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</si>
  <si>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</si>
  <si>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</si>
  <si>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</si>
  <si>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</si>
  <si>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</si>
  <si>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</si>
  <si>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</si>
  <si>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</si>
  <si>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</si>
  <si>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</si>
  <si>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</si>
  <si>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</si>
  <si>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</si>
  <si>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</si>
  <si>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</si>
  <si>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</si>
  <si>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</si>
  <si>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</si>
  <si>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</si>
  <si>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</si>
  <si>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</si>
  <si>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</si>
  <si>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</si>
  <si>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</si>
  <si>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</si>
  <si>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</si>
  <si>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</si>
  <si>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</si>
  <si>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</si>
  <si>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</si>
  <si>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</si>
  <si>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</si>
  <si>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</si>
  <si>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</si>
  <si>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</si>
  <si>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</si>
  <si>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</si>
  <si>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</si>
  <si>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</si>
  <si>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</si>
  <si>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</si>
  <si>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</si>
  <si>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</si>
  <si>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</si>
  <si>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</si>
  <si>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</si>
  <si>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</si>
  <si>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</si>
  <si>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</si>
  <si>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</si>
  <si>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</si>
  <si>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</si>
  <si>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</si>
  <si>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</si>
  <si>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</si>
  <si>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</si>
  <si>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</si>
  <si>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</si>
  <si>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</si>
  <si>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</si>
  <si>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</si>
  <si>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</si>
  <si>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</si>
  <si>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</si>
  <si>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</si>
  <si>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</si>
  <si>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</si>
  <si>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</si>
  <si>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</si>
  <si>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</si>
  <si>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</si>
  <si>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</si>
  <si>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</si>
  <si>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</si>
  <si>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</si>
  <si>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</si>
  <si>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</si>
  <si>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</si>
  <si>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</si>
  <si>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</si>
  <si>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</si>
  <si>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</si>
  <si>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</si>
  <si>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</si>
  <si>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</si>
  <si>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</si>
  <si>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</si>
  <si>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</si>
  <si>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</si>
  <si>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</si>
  <si>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</si>
  <si>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</si>
  <si>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</si>
  <si>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</si>
  <si>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</si>
  <si>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</si>
  <si>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</si>
  <si>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</si>
  <si>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</si>
  <si>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</si>
  <si>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</si>
  <si>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</si>
  <si>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</si>
  <si>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</si>
  <si>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</si>
  <si>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</si>
  <si>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</si>
  <si>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</si>
  <si>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</si>
  <si>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</si>
  <si>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</si>
  <si>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</si>
  <si>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</si>
  <si>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</si>
  <si>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</si>
  <si>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</si>
  <si>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</si>
  <si>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</si>
  <si>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</si>
  <si>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</si>
  <si>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</si>
  <si>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</si>
  <si>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</si>
  <si>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</si>
  <si>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</si>
  <si>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</si>
  <si>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</si>
  <si>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</si>
  <si>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</si>
  <si>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</si>
  <si>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</si>
  <si>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</si>
  <si>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</si>
  <si>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</si>
  <si>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</si>
  <si>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</si>
  <si>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</si>
  <si>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</si>
  <si>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</si>
  <si>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</si>
  <si>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</si>
  <si>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</si>
  <si>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</si>
  <si>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</si>
  <si>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</si>
  <si>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</si>
  <si>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</si>
  <si>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</si>
  <si>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</si>
  <si>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</si>
  <si>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</si>
  <si>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</si>
  <si>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</si>
  <si>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</si>
  <si>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</si>
  <si>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</si>
  <si>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</si>
  <si>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</si>
  <si>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</si>
  <si>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</si>
  <si>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</si>
  <si>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</si>
  <si>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</si>
  <si>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</si>
  <si>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</si>
  <si>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</si>
  <si>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</si>
  <si>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</si>
  <si>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</si>
  <si>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</si>
  <si>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</si>
  <si>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</si>
  <si>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</si>
  <si>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</si>
  <si>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</si>
  <si>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</si>
  <si>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</si>
  <si>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</si>
  <si>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</si>
  <si>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</si>
  <si>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</si>
  <si>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</si>
  <si>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</si>
  <si>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</si>
  <si>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</si>
  <si>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</si>
  <si>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</si>
  <si>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</si>
  <si>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</si>
  <si>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</si>
  <si>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</si>
  <si>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08208_平成2年度</t>
  </si>
  <si>
    <t>08208</t>
  </si>
  <si>
    <t>龍ヶ崎市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</si>
  <si>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</si>
  <si>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</si>
  <si>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</si>
  <si>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</si>
  <si>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</si>
  <si>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</si>
  <si>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</si>
  <si>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</si>
  <si>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</si>
  <si>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</si>
  <si>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</si>
  <si>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</si>
  <si>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</si>
  <si>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</si>
  <si>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</si>
  <si>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</si>
  <si>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</si>
  <si>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</si>
  <si>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</si>
  <si>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</si>
  <si>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</si>
  <si>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</si>
  <si>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</si>
  <si>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</si>
  <si>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</si>
  <si>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</si>
  <si>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</si>
  <si>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</si>
  <si>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</si>
  <si>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</si>
  <si>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</si>
  <si>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</si>
  <si>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</si>
  <si>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</si>
  <si>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</si>
  <si>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</si>
  <si>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</si>
  <si>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</si>
  <si>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</si>
  <si>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</si>
  <si>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</si>
  <si>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</si>
  <si>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</si>
  <si>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</si>
  <si>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</si>
  <si>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</si>
  <si>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</si>
  <si>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</si>
  <si>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</si>
  <si>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</si>
  <si>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</si>
  <si>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</si>
  <si>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</si>
  <si>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</si>
  <si>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</si>
  <si>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</si>
  <si>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</si>
  <si>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</si>
  <si>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</si>
  <si>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</si>
  <si>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</si>
  <si>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</si>
  <si>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</si>
  <si>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</si>
  <si>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</si>
  <si>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</si>
  <si>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</si>
  <si>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</si>
  <si>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</si>
  <si>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</si>
  <si>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</si>
  <si>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</si>
  <si>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</si>
  <si>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</si>
  <si>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</si>
  <si>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</si>
  <si>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</si>
  <si>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</si>
  <si>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</si>
  <si>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</si>
  <si>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</si>
  <si>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</si>
  <si>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</si>
  <si>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</si>
  <si>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</si>
  <si>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</si>
  <si>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</si>
  <si>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</si>
  <si>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</si>
  <si>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</si>
  <si>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</si>
  <si>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</si>
  <si>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</si>
  <si>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</si>
  <si>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</si>
  <si>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</si>
  <si>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</si>
  <si>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</si>
  <si>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</si>
  <si>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</si>
  <si>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</si>
  <si>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</si>
  <si>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</si>
  <si>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</si>
  <si>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</si>
  <si>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</si>
  <si>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</si>
  <si>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</si>
  <si>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</si>
  <si>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</si>
  <si>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</si>
  <si>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</si>
  <si>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</si>
  <si>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</si>
  <si>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</si>
  <si>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</si>
  <si>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</si>
  <si>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</si>
  <si>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</si>
  <si>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</si>
  <si>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</si>
  <si>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</si>
  <si>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</si>
  <si>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</si>
  <si>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</si>
  <si>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</si>
  <si>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</si>
  <si>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</si>
  <si>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</si>
  <si>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</si>
  <si>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</si>
  <si>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</si>
  <si>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</si>
  <si>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</si>
  <si>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</si>
  <si>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</si>
  <si>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</si>
  <si>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</si>
  <si>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</si>
  <si>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</si>
  <si>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</si>
  <si>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</si>
  <si>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</si>
  <si>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</si>
  <si>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</si>
  <si>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</si>
  <si>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</si>
  <si>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</si>
  <si>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</si>
  <si>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</si>
  <si>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</si>
  <si>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</si>
  <si>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</si>
  <si>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</si>
  <si>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</si>
  <si>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</si>
  <si>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</si>
  <si>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</si>
  <si>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</si>
  <si>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</si>
  <si>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</si>
  <si>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</si>
  <si>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</si>
  <si>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</si>
  <si>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</si>
  <si>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</si>
  <si>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</si>
  <si>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</si>
  <si>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</si>
  <si>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</si>
  <si>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</si>
  <si>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</si>
  <si>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</si>
  <si>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</si>
  <si>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</si>
  <si>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</si>
  <si>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</si>
  <si>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</si>
  <si>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</si>
  <si>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</si>
  <si>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</si>
  <si>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</si>
  <si>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</si>
  <si>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</si>
  <si>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</si>
  <si>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</si>
  <si>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</si>
  <si>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</si>
  <si>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</si>
  <si>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</si>
  <si>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</si>
  <si>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</si>
  <si>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</si>
  <si>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</si>
  <si>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</si>
  <si>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</si>
  <si>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</si>
  <si>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</si>
  <si>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</si>
  <si>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</si>
  <si>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</si>
  <si>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</si>
  <si>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</si>
  <si>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</si>
  <si>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</si>
  <si>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</si>
  <si>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</si>
  <si>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</si>
  <si>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</si>
  <si>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</si>
  <si>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</si>
  <si>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</si>
  <si>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</si>
  <si>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</si>
  <si>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</si>
  <si>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</si>
  <si>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</si>
  <si>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</si>
  <si>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</si>
  <si>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</si>
  <si>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</si>
  <si>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</si>
  <si>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</si>
  <si>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</si>
  <si>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</si>
  <si>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</si>
  <si>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</si>
  <si>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</si>
  <si>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</si>
  <si>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</si>
  <si>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</si>
  <si>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</si>
  <si>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</si>
  <si>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</si>
  <si>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</si>
  <si>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</si>
  <si>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</si>
  <si>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</si>
  <si>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</si>
  <si>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</si>
  <si>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</si>
  <si>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</si>
  <si>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</si>
  <si>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</si>
  <si>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</si>
  <si>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</si>
  <si>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</si>
  <si>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</si>
  <si>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</si>
  <si>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高山村</t>
  </si>
  <si>
    <t>10382</t>
  </si>
  <si>
    <t>下仁田町</t>
  </si>
  <si>
    <t>10382_令和3年度</t>
  </si>
  <si>
    <t>10382_令和4年度</t>
  </si>
  <si>
    <t>10425</t>
  </si>
  <si>
    <t>嬬恋村</t>
  </si>
  <si>
    <t>10425_令和3年度</t>
  </si>
  <si>
    <t>10425_令和4年度</t>
  </si>
  <si>
    <t>10449</t>
  </si>
  <si>
    <t>みなかみ町</t>
  </si>
  <si>
    <t>10449_令和3年度</t>
  </si>
  <si>
    <t>10449_令和4年度</t>
  </si>
  <si>
    <t>10525</t>
  </si>
  <si>
    <t>邑楽町</t>
  </si>
  <si>
    <t>10525_令和3年度</t>
  </si>
  <si>
    <t>10525_令和4年度</t>
  </si>
  <si>
    <t>10464</t>
  </si>
  <si>
    <t>玉村町</t>
  </si>
  <si>
    <t>10464_令和3年度</t>
  </si>
  <si>
    <t>10464_令和4年度</t>
  </si>
  <si>
    <t>南牧村</t>
  </si>
  <si>
    <t>10210</t>
  </si>
  <si>
    <t>富岡市</t>
  </si>
  <si>
    <t>10210_令和3年度</t>
  </si>
  <si>
    <t>10210_令和4年度</t>
  </si>
  <si>
    <t>10206</t>
  </si>
  <si>
    <t>沼田市</t>
  </si>
  <si>
    <t>10206_令和3年度</t>
  </si>
  <si>
    <t>10206_令和4年度</t>
  </si>
  <si>
    <t>10208</t>
  </si>
  <si>
    <t>渋川市</t>
  </si>
  <si>
    <t>10208_令和3年度</t>
  </si>
  <si>
    <t>10208_令和4年度</t>
  </si>
  <si>
    <t>10211</t>
  </si>
  <si>
    <t>安中市</t>
  </si>
  <si>
    <t>10211_令和3年度</t>
  </si>
  <si>
    <t>10211_令和4年度</t>
  </si>
  <si>
    <t>10428</t>
  </si>
  <si>
    <t>10428_令和3年度</t>
  </si>
  <si>
    <t>10428_令和4年度</t>
  </si>
  <si>
    <t>10444</t>
  </si>
  <si>
    <t>川場村</t>
  </si>
  <si>
    <t>10444_令和3年度</t>
  </si>
  <si>
    <t>10444_令和4年度</t>
  </si>
  <si>
    <t>10443</t>
  </si>
  <si>
    <t>片品村</t>
  </si>
  <si>
    <t>10443_令和3年度</t>
  </si>
  <si>
    <t>10443_令和4年度</t>
  </si>
  <si>
    <t>10521</t>
  </si>
  <si>
    <t>板倉町</t>
  </si>
  <si>
    <t>10521_令和3年度</t>
  </si>
  <si>
    <t>10521_令和4年度</t>
  </si>
  <si>
    <t>10448</t>
  </si>
  <si>
    <t>昭和村</t>
  </si>
  <si>
    <t>10448_令和3年度</t>
  </si>
  <si>
    <t>10448_令和4年度</t>
  </si>
  <si>
    <t>10366</t>
  </si>
  <si>
    <t>上野村</t>
  </si>
  <si>
    <t>10366_令和3年度</t>
  </si>
  <si>
    <t>10366_令和4年度</t>
  </si>
  <si>
    <t>10424</t>
  </si>
  <si>
    <t>長野原町</t>
  </si>
  <si>
    <t>10424_令和3年度</t>
  </si>
  <si>
    <t>10424_令和4年度</t>
  </si>
  <si>
    <t>10367</t>
  </si>
  <si>
    <t>神流町</t>
  </si>
  <si>
    <t>10367_令和3年度</t>
  </si>
  <si>
    <t>10367_令和4年度</t>
  </si>
  <si>
    <t>10383</t>
  </si>
  <si>
    <t>10383_令和3年度</t>
  </si>
  <si>
    <t>10383_令和4年度</t>
  </si>
  <si>
    <t>10523</t>
  </si>
  <si>
    <t>千代田町</t>
  </si>
  <si>
    <t>10523_令和3年度</t>
  </si>
  <si>
    <t>10523_令和4年度</t>
  </si>
  <si>
    <t>10522</t>
  </si>
  <si>
    <t>明和町</t>
  </si>
  <si>
    <t>10522_令和3年度</t>
  </si>
  <si>
    <t>10522_令和4年度</t>
  </si>
  <si>
    <t>10426</t>
  </si>
  <si>
    <t>草津町</t>
  </si>
  <si>
    <t>10426_令和3年度</t>
  </si>
  <si>
    <t>10426_令和4年度</t>
  </si>
  <si>
    <t>10421</t>
  </si>
  <si>
    <t>中之条町</t>
  </si>
  <si>
    <t>10421_令和3年度</t>
  </si>
  <si>
    <t>10421_令和4年度</t>
  </si>
  <si>
    <t>10344</t>
  </si>
  <si>
    <t>榛東村</t>
  </si>
  <si>
    <t>10344_令和3年度</t>
  </si>
  <si>
    <t>10344_令和4年度</t>
  </si>
  <si>
    <t>10345</t>
  </si>
  <si>
    <t>吉岡町</t>
  </si>
  <si>
    <t>10345_令和3年度</t>
  </si>
  <si>
    <t>10345_令和4年度</t>
  </si>
  <si>
    <t>10205</t>
  </si>
  <si>
    <t>太田市</t>
  </si>
  <si>
    <t>10205_令和3年度</t>
  </si>
  <si>
    <t>10205_令和4年度</t>
  </si>
  <si>
    <t>10204</t>
  </si>
  <si>
    <t>伊勢崎市</t>
  </si>
  <si>
    <t>10204_令和3年度</t>
  </si>
  <si>
    <t>10204_令和4年度</t>
  </si>
  <si>
    <t>10429</t>
  </si>
  <si>
    <t>東吾妻町</t>
  </si>
  <si>
    <t>10429_令和3年度</t>
  </si>
  <si>
    <t>10429_令和4年度</t>
  </si>
  <si>
    <t>10384</t>
  </si>
  <si>
    <t>甘楽町</t>
  </si>
  <si>
    <t>10384_令和3年度</t>
  </si>
  <si>
    <t>10384_令和4年度</t>
  </si>
  <si>
    <t>10212</t>
  </si>
  <si>
    <t>みどり市</t>
  </si>
  <si>
    <t>10212_令和3年度</t>
  </si>
  <si>
    <t>10212_令和4年度</t>
  </si>
  <si>
    <t>10209</t>
  </si>
  <si>
    <t>藤岡市</t>
  </si>
  <si>
    <t>10209_令和3年度</t>
  </si>
  <si>
    <t>10209_令和4年度</t>
  </si>
  <si>
    <t>10524</t>
  </si>
  <si>
    <t>大泉町</t>
  </si>
  <si>
    <t>10524_令和3年度</t>
  </si>
  <si>
    <t>10524_令和4年度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</si>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</sst>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11.560411667200002</c:v>
                </c:pt>
                <c:pt idx="1">
                  <c:v>8.9351028991600003</c:v>
                </c:pt>
                <c:pt idx="2">
                  <c:v>8.2550463968000027</c:v>
                </c:pt>
                <c:pt idx="3">
                  <c:v>9.7323583950000003</c:v>
                </c:pt>
                <c:pt idx="4">
                  <c:v>10.092615886080001</c:v>
                </c:pt>
                <c:pt idx="5">
                  <c:v>8.9302729272400025</c:v>
                </c:pt>
                <c:pt idx="6">
                  <c:v>7.7778922377000006</c:v>
                </c:pt>
                <c:pt idx="7">
                  <c:v>7.1708457826000016</c:v>
                </c:pt>
                <c:pt idx="8">
                  <c:v>8.231271811610398</c:v>
                </c:pt>
                <c:pt idx="9">
                  <c:v>7.8883303269754981</c:v>
                </c:pt>
                <c:pt idx="10">
                  <c:v>9.7916575801759755</c:v>
                </c:pt>
                <c:pt idx="11">
                  <c:v>8.3681032111830866</c:v>
                </c:pt>
                <c:pt idx="12">
                  <c:v>10.84756819886427</c:v>
                </c:pt>
                <c:pt idx="13">
                  <c:v>12.38791755683825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161.47787613577813</c:v>
                </c:pt>
                <c:pt idx="1">
                  <c:v>159.70108977975465</c:v>
                </c:pt>
                <c:pt idx="2">
                  <c:v>160.71075034450629</c:v>
                </c:pt>
                <c:pt idx="3">
                  <c:v>158.08973873450904</c:v>
                </c:pt>
                <c:pt idx="4">
                  <c:v>158.93283432196554</c:v>
                </c:pt>
                <c:pt idx="5">
                  <c:v>155.85858736986322</c:v>
                </c:pt>
                <c:pt idx="6">
                  <c:v>151.67834902346206</c:v>
                </c:pt>
                <c:pt idx="7">
                  <c:v>150.75088004176746</c:v>
                </c:pt>
                <c:pt idx="8">
                  <c:v>147.78408994336252</c:v>
                </c:pt>
                <c:pt idx="9">
                  <c:v>144.91780899075033</c:v>
                </c:pt>
                <c:pt idx="10">
                  <c:v>142.47383823723499</c:v>
                </c:pt>
                <c:pt idx="11">
                  <c:v>140.69274511055781</c:v>
                </c:pt>
                <c:pt idx="12">
                  <c:v>125.69148254097324</c:v>
                </c:pt>
                <c:pt idx="13">
                  <c:v>124.0314795518017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105.06581404374319</c:v>
                </c:pt>
                <c:pt idx="1">
                  <c:v>93.885125102646583</c:v>
                </c:pt>
                <c:pt idx="2">
                  <c:v>100.43222468344479</c:v>
                </c:pt>
                <c:pt idx="3">
                  <c:v>107.15638771159129</c:v>
                </c:pt>
                <c:pt idx="4">
                  <c:v>129.44082428018424</c:v>
                </c:pt>
                <c:pt idx="5">
                  <c:v>107.40465207085637</c:v>
                </c:pt>
                <c:pt idx="6">
                  <c:v>111.74873333366727</c:v>
                </c:pt>
                <c:pt idx="7">
                  <c:v>103.76468279185789</c:v>
                </c:pt>
                <c:pt idx="8">
                  <c:v>102.99559447087465</c:v>
                </c:pt>
                <c:pt idx="9">
                  <c:v>99.670668931201888</c:v>
                </c:pt>
                <c:pt idx="10">
                  <c:v>104.47625818103707</c:v>
                </c:pt>
                <c:pt idx="11">
                  <c:v>92.470444329682536</c:v>
                </c:pt>
                <c:pt idx="12">
                  <c:v>88.098579389352679</c:v>
                </c:pt>
                <c:pt idx="13">
                  <c:v>93.311682098991312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113.93119068030941</c:v>
                </c:pt>
                <c:pt idx="1">
                  <c:v>120.21471314236926</c:v>
                </c:pt>
                <c:pt idx="2">
                  <c:v>124.44904789488484</c:v>
                </c:pt>
                <c:pt idx="3">
                  <c:v>146.88294643477872</c:v>
                </c:pt>
                <c:pt idx="4">
                  <c:v>149.72518317991498</c:v>
                </c:pt>
                <c:pt idx="5">
                  <c:v>142.3273939308381</c:v>
                </c:pt>
                <c:pt idx="6">
                  <c:v>129.56774913831563</c:v>
                </c:pt>
                <c:pt idx="7">
                  <c:v>128.81274423959357</c:v>
                </c:pt>
                <c:pt idx="8">
                  <c:v>107.87844194519108</c:v>
                </c:pt>
                <c:pt idx="9">
                  <c:v>101.863459336193</c:v>
                </c:pt>
                <c:pt idx="10">
                  <c:v>100.44991070069561</c:v>
                </c:pt>
                <c:pt idx="11">
                  <c:v>94.954092337084361</c:v>
                </c:pt>
                <c:pt idx="12">
                  <c:v>89.891997970446482</c:v>
                </c:pt>
                <c:pt idx="13">
                  <c:v>99.502870565533939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132.70028331686871</c:v>
                </c:pt>
                <c:pt idx="1">
                  <c:v>159.77495849234973</c:v>
                </c:pt>
                <c:pt idx="2">
                  <c:v>165.79159405520386</c:v>
                </c:pt>
                <c:pt idx="3">
                  <c:v>179.53142273303035</c:v>
                </c:pt>
                <c:pt idx="4">
                  <c:v>173.64709650769578</c:v>
                </c:pt>
                <c:pt idx="5">
                  <c:v>181.4994315439555</c:v>
                </c:pt>
                <c:pt idx="6">
                  <c:v>155.98493016464349</c:v>
                </c:pt>
                <c:pt idx="7">
                  <c:v>139.04119432021423</c:v>
                </c:pt>
                <c:pt idx="8">
                  <c:v>141.43124790070857</c:v>
                </c:pt>
                <c:pt idx="9">
                  <c:v>136.21937931014725</c:v>
                </c:pt>
                <c:pt idx="10">
                  <c:v>148.00994488817383</c:v>
                </c:pt>
                <c:pt idx="11">
                  <c:v>139.11904320804439</c:v>
                </c:pt>
                <c:pt idx="12">
                  <c:v>157.22435669368684</c:v>
                </c:pt>
                <c:pt idx="13">
                  <c:v>155.79806148111868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49161</c:v>
                </c:pt>
                <c:pt idx="1">
                  <c:v>49474</c:v>
                </c:pt>
                <c:pt idx="2">
                  <c:v>50029</c:v>
                </c:pt>
                <c:pt idx="3">
                  <c:v>50477</c:v>
                </c:pt>
                <c:pt idx="4">
                  <c:v>51259</c:v>
                </c:pt>
                <c:pt idx="5">
                  <c:v>51938</c:v>
                </c:pt>
                <c:pt idx="6">
                  <c:v>52614</c:v>
                </c:pt>
                <c:pt idx="7">
                  <c:v>52686</c:v>
                </c:pt>
                <c:pt idx="8">
                  <c:v>52958</c:v>
                </c:pt>
                <c:pt idx="9">
                  <c:v>52875</c:v>
                </c:pt>
                <c:pt idx="10">
                  <c:v>52953</c:v>
                </c:pt>
                <c:pt idx="11">
                  <c:v>53134</c:v>
                </c:pt>
                <c:pt idx="12">
                  <c:v>53224</c:v>
                </c:pt>
                <c:pt idx="13">
                  <c:v>53159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11899</c:v>
                </c:pt>
                <c:pt idx="1">
                  <c:v>11527</c:v>
                </c:pt>
                <c:pt idx="2">
                  <c:v>11276</c:v>
                </c:pt>
                <c:pt idx="3">
                  <c:v>11189</c:v>
                </c:pt>
                <c:pt idx="4">
                  <c:v>11035</c:v>
                </c:pt>
                <c:pt idx="5">
                  <c:v>10955</c:v>
                </c:pt>
                <c:pt idx="6">
                  <c:v>10844</c:v>
                </c:pt>
                <c:pt idx="7">
                  <c:v>10828</c:v>
                </c:pt>
                <c:pt idx="8">
                  <c:v>10761</c:v>
                </c:pt>
                <c:pt idx="9">
                  <c:v>10615</c:v>
                </c:pt>
                <c:pt idx="10">
                  <c:v>10615</c:v>
                </c:pt>
                <c:pt idx="11">
                  <c:v>10620</c:v>
                </c:pt>
                <c:pt idx="12">
                  <c:v>10550</c:v>
                </c:pt>
                <c:pt idx="13">
                  <c:v>10409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30228</c:v>
                </c:pt>
                <c:pt idx="1">
                  <c:v>30460</c:v>
                </c:pt>
                <c:pt idx="2">
                  <c:v>30619</c:v>
                </c:pt>
                <c:pt idx="3">
                  <c:v>30784</c:v>
                </c:pt>
                <c:pt idx="4">
                  <c:v>31683</c:v>
                </c:pt>
                <c:pt idx="5">
                  <c:v>31841</c:v>
                </c:pt>
                <c:pt idx="6">
                  <c:v>32042</c:v>
                </c:pt>
                <c:pt idx="7">
                  <c:v>32291</c:v>
                </c:pt>
                <c:pt idx="8">
                  <c:v>32469</c:v>
                </c:pt>
                <c:pt idx="9">
                  <c:v>32678</c:v>
                </c:pt>
                <c:pt idx="10">
                  <c:v>32972</c:v>
                </c:pt>
                <c:pt idx="11">
                  <c:v>33337</c:v>
                </c:pt>
                <c:pt idx="12">
                  <c:v>33695</c:v>
                </c:pt>
                <c:pt idx="13">
                  <c:v>33938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110</c:v>
                </c:pt>
                <c:pt idx="1">
                  <c:v>152</c:v>
                </c:pt>
                <c:pt idx="2">
                  <c:v>152</c:v>
                </c:pt>
                <c:pt idx="3">
                  <c:v>152</c:v>
                </c:pt>
                <c:pt idx="4">
                  <c:v>152</c:v>
                </c:pt>
                <c:pt idx="5">
                  <c:v>152</c:v>
                </c:pt>
                <c:pt idx="6">
                  <c:v>217</c:v>
                </c:pt>
                <c:pt idx="7">
                  <c:v>217</c:v>
                </c:pt>
                <c:pt idx="8">
                  <c:v>217</c:v>
                </c:pt>
                <c:pt idx="9">
                  <c:v>217</c:v>
                </c:pt>
                <c:pt idx="10">
                  <c:v>217</c:v>
                </c:pt>
                <c:pt idx="11">
                  <c:v>217</c:v>
                </c:pt>
                <c:pt idx="12">
                  <c:v>264</c:v>
                </c:pt>
                <c:pt idx="13">
                  <c:v>264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2042</c:v>
                </c:pt>
                <c:pt idx="1">
                  <c:v>1928</c:v>
                </c:pt>
                <c:pt idx="2">
                  <c:v>1928</c:v>
                </c:pt>
                <c:pt idx="3">
                  <c:v>1928</c:v>
                </c:pt>
                <c:pt idx="4">
                  <c:v>1928</c:v>
                </c:pt>
                <c:pt idx="5">
                  <c:v>1928</c:v>
                </c:pt>
                <c:pt idx="6">
                  <c:v>1711</c:v>
                </c:pt>
                <c:pt idx="7">
                  <c:v>1711</c:v>
                </c:pt>
                <c:pt idx="8">
                  <c:v>1711</c:v>
                </c:pt>
                <c:pt idx="9">
                  <c:v>1711</c:v>
                </c:pt>
                <c:pt idx="10">
                  <c:v>1711</c:v>
                </c:pt>
                <c:pt idx="11">
                  <c:v>1711</c:v>
                </c:pt>
                <c:pt idx="12">
                  <c:v>1574</c:v>
                </c:pt>
                <c:pt idx="13">
                  <c:v>1574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2348.8728000000001</c:v>
                </c:pt>
                <c:pt idx="1">
                  <c:v>2583.0947000000001</c:v>
                </c:pt>
                <c:pt idx="2">
                  <c:v>2886.1397999999999</c:v>
                </c:pt>
                <c:pt idx="3">
                  <c:v>2732.6682000000001</c:v>
                </c:pt>
                <c:pt idx="4">
                  <c:v>2499.1559999999999</c:v>
                </c:pt>
                <c:pt idx="5">
                  <c:v>2533.1475</c:v>
                </c:pt>
                <c:pt idx="6">
                  <c:v>2592.8726999999999</c:v>
                </c:pt>
                <c:pt idx="7">
                  <c:v>2628.5065</c:v>
                </c:pt>
                <c:pt idx="8">
                  <c:v>2597.4555999999998</c:v>
                </c:pt>
                <c:pt idx="9">
                  <c:v>2638.4014000000002</c:v>
                </c:pt>
                <c:pt idx="10">
                  <c:v>2863.6821</c:v>
                </c:pt>
                <c:pt idx="11">
                  <c:v>2805.2390999999998</c:v>
                </c:pt>
                <c:pt idx="12">
                  <c:v>2867.9002999999998</c:v>
                </c:pt>
                <c:pt idx="13">
                  <c:v>3012.0603000000001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8.9019999999999992</c:v>
                </c:pt>
                <c:pt idx="1">
                  <c:v>8.5820000000000007</c:v>
                </c:pt>
                <c:pt idx="2">
                  <c:v>9.4030000000000005</c:v>
                </c:pt>
                <c:pt idx="3">
                  <c:v>9.4269999999999996</c:v>
                </c:pt>
                <c:pt idx="4">
                  <c:v>8.6219999999999999</c:v>
                </c:pt>
                <c:pt idx="5">
                  <c:v>7.7869999999999999</c:v>
                </c:pt>
                <c:pt idx="6">
                  <c:v>6.1280000000000001</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179.203</c:v>
                </c:pt>
                <c:pt idx="1">
                  <c:v>195.52799999999999</c:v>
                </c:pt>
                <c:pt idx="2">
                  <c:v>236.12899999999999</c:v>
                </c:pt>
                <c:pt idx="3">
                  <c:v>244.98500000000001</c:v>
                </c:pt>
                <c:pt idx="4">
                  <c:v>230.899</c:v>
                </c:pt>
                <c:pt idx="5">
                  <c:v>212.31100000000001</c:v>
                </c:pt>
                <c:pt idx="6">
                  <c:v>234.07599999999999</c:v>
                </c:pt>
                <c:pt idx="7">
                  <c:v>228.577</c:v>
                </c:pt>
                <c:pt idx="8">
                  <c:v>241.03</c:v>
                </c:pt>
                <c:pt idx="9">
                  <c:v>230.82599999999999</c:v>
                </c:pt>
                <c:pt idx="10">
                  <c:v>223.011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5.47</c:v>
                </c:pt>
                <c:pt idx="1">
                  <c:v>5.6059999999999999</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59.21</c:v>
                </c:pt>
                <c:pt idx="1">
                  <c:v>61.042000000000002</c:v>
                </c:pt>
                <c:pt idx="2">
                  <c:v>74.42</c:v>
                </c:pt>
                <c:pt idx="3">
                  <c:v>82.282000000000011</c:v>
                </c:pt>
                <c:pt idx="4">
                  <c:v>76.528999999999996</c:v>
                </c:pt>
                <c:pt idx="5">
                  <c:v>70.650000000000006</c:v>
                </c:pt>
                <c:pt idx="6">
                  <c:v>67.521999999999991</c:v>
                </c:pt>
                <c:pt idx="7">
                  <c:v>53.902000000000001</c:v>
                </c:pt>
                <c:pt idx="8">
                  <c:v>52.301000000000002</c:v>
                </c:pt>
                <c:pt idx="9">
                  <c:v>64.724999999999994</c:v>
                </c:pt>
                <c:pt idx="10">
                  <c:v>47.226999999999997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123.425</c:v>
                </c:pt>
                <c:pt idx="1">
                  <c:v>137.46199999999999</c:v>
                </c:pt>
                <c:pt idx="2">
                  <c:v>171.11199999999999</c:v>
                </c:pt>
                <c:pt idx="3">
                  <c:v>172.13</c:v>
                </c:pt>
                <c:pt idx="4">
                  <c:v>162.99199999999999</c:v>
                </c:pt>
                <c:pt idx="5">
                  <c:v>149.44800000000001</c:v>
                </c:pt>
                <c:pt idx="6">
                  <c:v>172.68199999999999</c:v>
                </c:pt>
                <c:pt idx="7">
                  <c:v>174.67500000000001</c:v>
                </c:pt>
                <c:pt idx="8">
                  <c:v>188.72900000000001</c:v>
                </c:pt>
                <c:pt idx="9">
                  <c:v>166.101</c:v>
                </c:pt>
                <c:pt idx="10">
                  <c:v>175.78399999999999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124.44904789488484</c:v>
                </c:pt>
                <c:pt idx="1">
                  <c:v>146.88294643477872</c:v>
                </c:pt>
                <c:pt idx="2">
                  <c:v>149.72518317991498</c:v>
                </c:pt>
                <c:pt idx="3">
                  <c:v>142.3273939308381</c:v>
                </c:pt>
                <c:pt idx="4">
                  <c:v>129.56774913831563</c:v>
                </c:pt>
                <c:pt idx="5">
                  <c:v>128.81274423959357</c:v>
                </c:pt>
                <c:pt idx="6">
                  <c:v>107.87844194519108</c:v>
                </c:pt>
                <c:pt idx="7">
                  <c:v>101.863459336193</c:v>
                </c:pt>
                <c:pt idx="8">
                  <c:v>100.44991070069561</c:v>
                </c:pt>
                <c:pt idx="9">
                  <c:v>94.954092337084361</c:v>
                </c:pt>
                <c:pt idx="10">
                  <c:v>89.891997970446482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165.79159405520386</c:v>
                </c:pt>
                <c:pt idx="1">
                  <c:v>179.53142273303035</c:v>
                </c:pt>
                <c:pt idx="2">
                  <c:v>173.64709650769578</c:v>
                </c:pt>
                <c:pt idx="3">
                  <c:v>181.4994315439555</c:v>
                </c:pt>
                <c:pt idx="4">
                  <c:v>155.98493016464349</c:v>
                </c:pt>
                <c:pt idx="5">
                  <c:v>139.04119432021423</c:v>
                </c:pt>
                <c:pt idx="6">
                  <c:v>141.43124790070857</c:v>
                </c:pt>
                <c:pt idx="7">
                  <c:v>136.21937931014725</c:v>
                </c:pt>
                <c:pt idx="8">
                  <c:v>148.00994488817383</c:v>
                </c:pt>
                <c:pt idx="9">
                  <c:v>139.11904320804439</c:v>
                </c:pt>
                <c:pt idx="10">
                  <c:v>157.22435669368684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0.74445873268401652</c:v>
                </c:pt>
                <c:pt idx="1">
                  <c:v>0.76567097785667804</c:v>
                </c:pt>
                <c:pt idx="2">
                  <c:v>0.98540087016321964</c:v>
                </c:pt>
                <c:pt idx="3">
                  <c:v>0.94837762595588948</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0.47577704290683992</c:v>
                </c:pt>
                <c:pt idx="1">
                  <c:v>0.41558262195608142</c:v>
                </c:pt>
                <c:pt idx="2">
                  <c:v>0.49704397362850006</c:v>
                </c:pt>
                <c:pt idx="3">
                  <c:v>0.57811780099046661</c:v>
                </c:pt>
                <c:pt idx="4">
                  <c:v>0.59064852564741299</c:v>
                </c:pt>
                <c:pt idx="5">
                  <c:v>0.54847057577307712</c:v>
                </c:pt>
                <c:pt idx="6">
                  <c:v>0.62590818686744976</c:v>
                </c:pt>
                <c:pt idx="7">
                  <c:v>0.5291593310423548</c:v>
                </c:pt>
                <c:pt idx="8">
                  <c:v>0.52066746137622821</c:v>
                </c:pt>
                <c:pt idx="9">
                  <c:v>0.68164518671010055</c:v>
                </c:pt>
                <c:pt idx="10">
                  <c:v>0.52537490617937621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175.78399999999999</c:v>
                </c:pt>
                <c:pt idx="2">
                  <c:v>0</c:v>
                </c:pt>
                <c:pt idx="3">
                  <c:v>0</c:v>
                </c:pt>
                <c:pt idx="4">
                  <c:v>47.226999999999997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175.78399999999999</c:v>
                </c:pt>
                <c:pt idx="4" formatCode="#,##0">
                  <c:v>47.226999999999997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14：パルプ・紙・紙加工品製造業(N=1)</c:v>
                </c:pt>
                <c:pt idx="1">
                  <c:v>16：化学工業(N=2)</c:v>
                </c:pt>
                <c:pt idx="2">
                  <c:v>17：石油製品・石炭製品製造業(N=0)</c:v>
                </c:pt>
                <c:pt idx="3">
                  <c:v>21：窯業・土石製品製造業(N=0)</c:v>
                </c:pt>
                <c:pt idx="4">
                  <c:v>22：鉄鋼業(N=0)</c:v>
                </c:pt>
                <c:pt idx="5">
                  <c:v>9：食料品製造業(N=5)</c:v>
                </c:pt>
                <c:pt idx="6">
                  <c:v>10：飲料・たばこ・飼料製造業(N=1)</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24：金属製品製造業(N=1)</c:v>
                </c:pt>
                <c:pt idx="15">
                  <c:v>25：はん用機械器具製造業(N=0)</c:v>
                </c:pt>
                <c:pt idx="16">
                  <c:v>26：生産用機械器具製造業(N=1)</c:v>
                </c:pt>
                <c:pt idx="17">
                  <c:v>27：業務用機械器具製造業(N=2)</c:v>
                </c:pt>
                <c:pt idx="18">
                  <c:v>28：電子部品等製造業(N=0)</c:v>
                </c:pt>
                <c:pt idx="19">
                  <c:v>29：電気機械器具製造業(N=0)</c:v>
                </c:pt>
                <c:pt idx="20">
                  <c:v>30：情報通信機械器具製造業(N=0)</c:v>
                </c:pt>
                <c:pt idx="21">
                  <c:v>31：輸送用機械器具製造業(N=3)</c:v>
                </c:pt>
                <c:pt idx="22">
                  <c:v>32：その他の製造業(N=0)</c:v>
                </c:pt>
                <c:pt idx="23">
                  <c:v>F：電気・ガス・熱供給・水道業(N=0)</c:v>
                </c:pt>
                <c:pt idx="24">
                  <c:v>G：情報通信業(N=1)</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P：医療，福祉(N=1)</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7.8159999999999998</c:v>
                </c:pt>
                <c:pt idx="1">
                  <c:v>6.2460000000000004</c:v>
                </c:pt>
                <c:pt idx="2">
                  <c:v>0</c:v>
                </c:pt>
                <c:pt idx="3">
                  <c:v>0</c:v>
                </c:pt>
                <c:pt idx="4">
                  <c:v>0</c:v>
                </c:pt>
                <c:pt idx="5">
                  <c:v>59.234000000000002</c:v>
                </c:pt>
                <c:pt idx="6">
                  <c:v>36.639000000000003</c:v>
                </c:pt>
                <c:pt idx="7">
                  <c:v>0</c:v>
                </c:pt>
                <c:pt idx="8">
                  <c:v>0</c:v>
                </c:pt>
                <c:pt idx="9">
                  <c:v>0</c:v>
                </c:pt>
                <c:pt idx="10">
                  <c:v>0</c:v>
                </c:pt>
                <c:pt idx="11">
                  <c:v>0</c:v>
                </c:pt>
                <c:pt idx="12">
                  <c:v>0</c:v>
                </c:pt>
                <c:pt idx="13">
                  <c:v>0</c:v>
                </c:pt>
                <c:pt idx="14">
                  <c:v>17.815999999999999</c:v>
                </c:pt>
                <c:pt idx="15">
                  <c:v>0</c:v>
                </c:pt>
                <c:pt idx="16">
                  <c:v>5.1950000000000003</c:v>
                </c:pt>
                <c:pt idx="17">
                  <c:v>15.14</c:v>
                </c:pt>
                <c:pt idx="18">
                  <c:v>0</c:v>
                </c:pt>
                <c:pt idx="19">
                  <c:v>0</c:v>
                </c:pt>
                <c:pt idx="20">
                  <c:v>0</c:v>
                </c:pt>
                <c:pt idx="21">
                  <c:v>27.698</c:v>
                </c:pt>
                <c:pt idx="22">
                  <c:v>0</c:v>
                </c:pt>
                <c:pt idx="23">
                  <c:v>0</c:v>
                </c:pt>
                <c:pt idx="24">
                  <c:v>42.866999999999997</c:v>
                </c:pt>
                <c:pt idx="25">
                  <c:v>0</c:v>
                </c:pt>
                <c:pt idx="26">
                  <c:v>0</c:v>
                </c:pt>
                <c:pt idx="27">
                  <c:v>0</c:v>
                </c:pt>
                <c:pt idx="28">
                  <c:v>0</c:v>
                </c:pt>
                <c:pt idx="29">
                  <c:v>0</c:v>
                </c:pt>
                <c:pt idx="30">
                  <c:v>0</c:v>
                </c:pt>
                <c:pt idx="31">
                  <c:v>0</c:v>
                </c:pt>
                <c:pt idx="32">
                  <c:v>0</c:v>
                </c:pt>
                <c:pt idx="33">
                  <c:v>4.3600000000000003</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108.04106544051369</c:v>
                </c:pt>
                <c:pt idx="2">
                  <c:v>5.0295256665343722</c:v>
                </c:pt>
                <c:pt idx="3">
                  <c:v>6.6481743586828914</c:v>
                </c:pt>
                <c:pt idx="4">
                  <c:v>100.41006808623266</c:v>
                </c:pt>
                <c:pt idx="5">
                  <c:v>100.24361394702959</c:v>
                </c:pt>
                <c:pt idx="7">
                  <c:v>165.01480726188828</c:v>
                </c:pt>
                <c:pt idx="8">
                  <c:v>4.6469639930328714</c:v>
                </c:pt>
                <c:pt idx="9">
                  <c:v>0</c:v>
                </c:pt>
                <c:pt idx="10">
                  <c:v>13.858591927499997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119.71876546573095</c:v>
                </c:pt>
                <c:pt idx="4" formatCode="#,##0">
                  <c:v>100.41006808623266</c:v>
                </c:pt>
                <c:pt idx="5" formatCode="#,##0">
                  <c:v>100.24361394702959</c:v>
                </c:pt>
                <c:pt idx="6" formatCode="#,##0">
                  <c:v>169.66177125492115</c:v>
                </c:pt>
                <c:pt idx="10" formatCode="#,##0">
                  <c:v>13.858591927499997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223.011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223.011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館林市</c:v>
                </c:pt>
              </c:strCache>
            </c:strRef>
          </c:tx>
          <c:spPr>
            <a:solidFill>
              <a:srgbClr val="FF0066"/>
            </a:solidFill>
            <a:ln>
              <a:noFill/>
            </a:ln>
          </c:spPr>
          <c:invertIfNegative val="0"/>
          <c:cat>
            <c:strRef>
              <c:f>③特定事業所の現状把握!$BD$21:$BD$38</c:f>
              <c:strCache>
                <c:ptCount val="18"/>
                <c:pt idx="0">
                  <c:v>9：食料品製造業(N=5)</c:v>
                </c:pt>
                <c:pt idx="1">
                  <c:v>10：飲料・たばこ・飼料製造業(N=1)</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24：金属製品製造業(N=1)</c:v>
                </c:pt>
                <c:pt idx="10">
                  <c:v>25：はん用機械器具製造業(N=0)</c:v>
                </c:pt>
                <c:pt idx="11">
                  <c:v>26：生産用機械器具製造業(N=1)</c:v>
                </c:pt>
                <c:pt idx="12">
                  <c:v>27：業務用機械器具製造業(N=2)</c:v>
                </c:pt>
                <c:pt idx="13">
                  <c:v>28：電子部品等製造業(N=0)</c:v>
                </c:pt>
                <c:pt idx="14">
                  <c:v>29：電気機械器具製造業(N=0)</c:v>
                </c:pt>
                <c:pt idx="15">
                  <c:v>30：情報通信機械器具製造業(N=0)</c:v>
                </c:pt>
                <c:pt idx="16">
                  <c:v>31：輸送用機械器具製造業(N=3)</c:v>
                </c:pt>
                <c:pt idx="17">
                  <c:v>32：その他の製造業(N=0)</c:v>
                </c:pt>
              </c:strCache>
            </c:strRef>
          </c:cat>
          <c:val>
            <c:numRef>
              <c:f>③特定事業所の現状把握!$BG$21:$BG$38</c:f>
              <c:numCache>
                <c:formatCode>[=0]#,##0;[&lt;1]0.00;#,##0</c:formatCode>
                <c:ptCount val="18"/>
                <c:pt idx="0">
                  <c:v>11.8468</c:v>
                </c:pt>
                <c:pt idx="1">
                  <c:v>36.639000000000003</c:v>
                </c:pt>
                <c:pt idx="2">
                  <c:v>0</c:v>
                </c:pt>
                <c:pt idx="3">
                  <c:v>0</c:v>
                </c:pt>
                <c:pt idx="4">
                  <c:v>0</c:v>
                </c:pt>
                <c:pt idx="5">
                  <c:v>0</c:v>
                </c:pt>
                <c:pt idx="6">
                  <c:v>0</c:v>
                </c:pt>
                <c:pt idx="7">
                  <c:v>0</c:v>
                </c:pt>
                <c:pt idx="8">
                  <c:v>0</c:v>
                </c:pt>
                <c:pt idx="9">
                  <c:v>17.815999999999999</c:v>
                </c:pt>
                <c:pt idx="10">
                  <c:v>0</c:v>
                </c:pt>
                <c:pt idx="11">
                  <c:v>5.1950000000000003</c:v>
                </c:pt>
                <c:pt idx="12">
                  <c:v>7.57</c:v>
                </c:pt>
                <c:pt idx="13">
                  <c:v>0</c:v>
                </c:pt>
                <c:pt idx="14">
                  <c:v>0</c:v>
                </c:pt>
                <c:pt idx="15">
                  <c:v>0</c:v>
                </c:pt>
                <c:pt idx="16">
                  <c:v>9.2326666666666668</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9：食料品製造業(N=5)</c:v>
                </c:pt>
                <c:pt idx="1">
                  <c:v>10：飲料・たばこ・飼料製造業(N=1)</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24：金属製品製造業(N=1)</c:v>
                </c:pt>
                <c:pt idx="10">
                  <c:v>25：はん用機械器具製造業(N=0)</c:v>
                </c:pt>
                <c:pt idx="11">
                  <c:v>26：生産用機械器具製造業(N=1)</c:v>
                </c:pt>
                <c:pt idx="12">
                  <c:v>27：業務用機械器具製造業(N=2)</c:v>
                </c:pt>
                <c:pt idx="13">
                  <c:v>28：電子部品等製造業(N=0)</c:v>
                </c:pt>
                <c:pt idx="14">
                  <c:v>29：電気機械器具製造業(N=0)</c:v>
                </c:pt>
                <c:pt idx="15">
                  <c:v>30：情報通信機械器具製造業(N=0)</c:v>
                </c:pt>
                <c:pt idx="16">
                  <c:v>31：輸送用機械器具製造業(N=3)</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館林市</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G：情報通信業(N=1)</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42.866999999999997</c:v>
                </c:pt>
                <c:pt idx="2">
                  <c:v>0</c:v>
                </c:pt>
                <c:pt idx="3">
                  <c:v>0</c:v>
                </c:pt>
                <c:pt idx="4">
                  <c:v>0</c:v>
                </c:pt>
                <c:pt idx="5">
                  <c:v>0</c:v>
                </c:pt>
                <c:pt idx="6">
                  <c:v>0</c:v>
                </c:pt>
                <c:pt idx="7">
                  <c:v>0</c:v>
                </c:pt>
                <c:pt idx="8">
                  <c:v>0</c:v>
                </c:pt>
                <c:pt idx="9">
                  <c:v>0</c:v>
                </c:pt>
                <c:pt idx="10">
                  <c:v>4.3600000000000003</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G：情報通信業(N=1)</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館林市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館林市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7.8159999999999998</c:v>
                </c:pt>
                <c:pt idx="1">
                  <c:v>3.1230000000000002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51,799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13359.099999999957</c:v>
                </c:pt>
                <c:pt idx="1">
                  <c:v>38440.099999999962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66,880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16032.523091999949</c:v>
                </c:pt>
                <c:pt idx="1">
                  <c:v>50847.026675999958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84</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館林市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34.735520520000001</c:v>
                </c:pt>
                <c:pt idx="1">
                  <c:v>0</c:v>
                </c:pt>
                <c:pt idx="2">
                  <c:v>0</c:v>
                </c:pt>
                <c:pt idx="3">
                  <c:v>0</c:v>
                </c:pt>
                <c:pt idx="4">
                  <c:v>7.7123499600000001</c:v>
                </c:pt>
                <c:pt idx="5">
                  <c:v>41.422327750000001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683,058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館林市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683058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15825.300000000001</c:v>
                </c:pt>
                <c:pt idx="1">
                  <c:v>22692.899999999998</c:v>
                </c:pt>
                <c:pt idx="2">
                  <c:v>27772.3</c:v>
                </c:pt>
                <c:pt idx="3">
                  <c:v>30517.600000000009</c:v>
                </c:pt>
                <c:pt idx="4">
                  <c:v>32420.6</c:v>
                </c:pt>
                <c:pt idx="5">
                  <c:v>35602.9</c:v>
                </c:pt>
                <c:pt idx="6">
                  <c:v>37254.799999999959</c:v>
                </c:pt>
                <c:pt idx="7">
                  <c:v>37943.099999999962</c:v>
                </c:pt>
                <c:pt idx="8">
                  <c:v>38440.099999999962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6900.2000000000007</c:v>
                </c:pt>
                <c:pt idx="1">
                  <c:v>7758.6</c:v>
                </c:pt>
                <c:pt idx="2">
                  <c:v>8667.2999999999993</c:v>
                </c:pt>
                <c:pt idx="3">
                  <c:v>9448.9000000000015</c:v>
                </c:pt>
                <c:pt idx="4">
                  <c:v>10169</c:v>
                </c:pt>
                <c:pt idx="5">
                  <c:v>10826.79999999999</c:v>
                </c:pt>
                <c:pt idx="6">
                  <c:v>11447.79999999997</c:v>
                </c:pt>
                <c:pt idx="7">
                  <c:v>12378.299999999959</c:v>
                </c:pt>
                <c:pt idx="8">
                  <c:v>13359.099999999957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5.5431078817114204E-2</c:v>
                </c:pt>
                <c:pt idx="1">
                  <c:v>7.7471739313805618E-2</c:v>
                </c:pt>
                <c:pt idx="2">
                  <c:v>9.2795888656822839E-2</c:v>
                </c:pt>
                <c:pt idx="3">
                  <c:v>0.10301930920427239</c:v>
                </c:pt>
                <c:pt idx="4">
                  <c:v>0.10573784061049762</c:v>
                </c:pt>
                <c:pt idx="5">
                  <c:v>0.1220178188342747</c:v>
                </c:pt>
                <c:pt idx="6">
                  <c:v>0.12217361326841041</c:v>
                </c:pt>
                <c:pt idx="7">
                  <c:v>0.12301221455902035</c:v>
                </c:pt>
                <c:pt idx="8">
                  <c:v>0.12648157263826623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172.21358936957765</c:v>
                </c:pt>
                <c:pt idx="2">
                  <c:v>3.6439557891600787</c:v>
                </c:pt>
                <c:pt idx="3">
                  <c:v>5.6418863852177532</c:v>
                </c:pt>
                <c:pt idx="4">
                  <c:v>142.3273939308381</c:v>
                </c:pt>
                <c:pt idx="5">
                  <c:v>107.40465207085637</c:v>
                </c:pt>
                <c:pt idx="7">
                  <c:v>149.78349433151143</c:v>
                </c:pt>
                <c:pt idx="8">
                  <c:v>6.0750930383517723</c:v>
                </c:pt>
                <c:pt idx="9">
                  <c:v>0</c:v>
                </c:pt>
                <c:pt idx="10">
                  <c:v>8.9302729272400025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181.4994315439555</c:v>
                </c:pt>
                <c:pt idx="4" formatCode="#,##0">
                  <c:v>142.3273939308381</c:v>
                </c:pt>
                <c:pt idx="5" formatCode="#,##0">
                  <c:v>107.40465207085637</c:v>
                </c:pt>
                <c:pt idx="6" formatCode="#,##0">
                  <c:v>155.85858736986322</c:v>
                </c:pt>
                <c:pt idx="10" formatCode="#,##0">
                  <c:v>8.9302729272400025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1723</c:v>
                </c:pt>
                <c:pt idx="1">
                  <c:v>1908</c:v>
                </c:pt>
                <c:pt idx="2">
                  <c:v>2094</c:v>
                </c:pt>
                <c:pt idx="3">
                  <c:v>2246</c:v>
                </c:pt>
                <c:pt idx="4">
                  <c:v>2387</c:v>
                </c:pt>
                <c:pt idx="5">
                  <c:v>2512</c:v>
                </c:pt>
                <c:pt idx="6">
                  <c:v>2628</c:v>
                </c:pt>
                <c:pt idx="7">
                  <c:v>2774</c:v>
                </c:pt>
                <c:pt idx="8">
                  <c:v>2931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528769.11927141796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66879.54976799991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964875.57000000007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964875.57000000007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66879.54976799991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排出量比較シート!$DN$21:$DN$50</c:f>
              <c:numCache>
                <c:formatCode>0.0%;;</c:formatCode>
                <c:ptCount val="30"/>
                <c:pt idx="0">
                  <c:v>0.86</c:v>
                </c:pt>
                <c:pt idx="1">
                  <c:v>0.97</c:v>
                </c:pt>
                <c:pt idx="2">
                  <c:v>0.37</c:v>
                </c:pt>
                <c:pt idx="3">
                  <c:v>0.71</c:v>
                </c:pt>
                <c:pt idx="4">
                  <c:v>0.82</c:v>
                </c:pt>
                <c:pt idx="5">
                  <c:v>0.78</c:v>
                </c:pt>
                <c:pt idx="6">
                  <c:v>0.94</c:v>
                </c:pt>
                <c:pt idx="7">
                  <c:v>1</c:v>
                </c:pt>
                <c:pt idx="8">
                  <c:v>0.61</c:v>
                </c:pt>
                <c:pt idx="9">
                  <c:v>0.88</c:v>
                </c:pt>
                <c:pt idx="10">
                  <c:v>0.91</c:v>
                </c:pt>
                <c:pt idx="11">
                  <c:v>0</c:v>
                </c:pt>
                <c:pt idx="12">
                  <c:v>0.16</c:v>
                </c:pt>
                <c:pt idx="13">
                  <c:v>0</c:v>
                </c:pt>
                <c:pt idx="14">
                  <c:v>0.98</c:v>
                </c:pt>
                <c:pt idx="15">
                  <c:v>0</c:v>
                </c:pt>
                <c:pt idx="16">
                  <c:v>0.99</c:v>
                </c:pt>
                <c:pt idx="17">
                  <c:v>0.6</c:v>
                </c:pt>
                <c:pt idx="18">
                  <c:v>0.95</c:v>
                </c:pt>
                <c:pt idx="19">
                  <c:v>0.67</c:v>
                </c:pt>
                <c:pt idx="20">
                  <c:v>0</c:v>
                </c:pt>
                <c:pt idx="21">
                  <c:v>0.46</c:v>
                </c:pt>
                <c:pt idx="22">
                  <c:v>0.86</c:v>
                </c:pt>
                <c:pt idx="23">
                  <c:v>0.09</c:v>
                </c:pt>
                <c:pt idx="24">
                  <c:v>0.7</c:v>
                </c:pt>
                <c:pt idx="25">
                  <c:v>1</c:v>
                </c:pt>
                <c:pt idx="26">
                  <c:v>0.44</c:v>
                </c:pt>
                <c:pt idx="27">
                  <c:v>0.9</c:v>
                </c:pt>
                <c:pt idx="28">
                  <c:v>0.79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排出量比較シート!$DP$21:$DP$50</c:f>
              <c:numCache>
                <c:formatCode>0.0%;;</c:formatCode>
                <c:ptCount val="30"/>
                <c:pt idx="0">
                  <c:v>0</c:v>
                </c:pt>
                <c:pt idx="1">
                  <c:v>0</c:v>
                </c:pt>
                <c:pt idx="2">
                  <c:v>0</c:v>
                </c:pt>
                <c:pt idx="3">
                  <c:v>0</c:v>
                </c:pt>
                <c:pt idx="4">
                  <c:v>0</c:v>
                </c:pt>
                <c:pt idx="5">
                  <c:v>0.05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排出量比較シート!$DQ$21:$DQ$50</c:f>
              <c:numCache>
                <c:formatCode>0.0%;;</c:formatCode>
                <c:ptCount val="30"/>
                <c:pt idx="0">
                  <c:v>0.14000000000000001</c:v>
                </c:pt>
                <c:pt idx="1">
                  <c:v>0.03</c:v>
                </c:pt>
                <c:pt idx="2">
                  <c:v>0.02</c:v>
                </c:pt>
                <c:pt idx="3">
                  <c:v>0.28999999999999998</c:v>
                </c:pt>
                <c:pt idx="4">
                  <c:v>0.18</c:v>
                </c:pt>
                <c:pt idx="5">
                  <c:v>0.17</c:v>
                </c:pt>
                <c:pt idx="6">
                  <c:v>0.06</c:v>
                </c:pt>
                <c:pt idx="7">
                  <c:v>0</c:v>
                </c:pt>
                <c:pt idx="8">
                  <c:v>0.39</c:v>
                </c:pt>
                <c:pt idx="9">
                  <c:v>0.12</c:v>
                </c:pt>
                <c:pt idx="10">
                  <c:v>0.09</c:v>
                </c:pt>
                <c:pt idx="11">
                  <c:v>1</c:v>
                </c:pt>
                <c:pt idx="12">
                  <c:v>0.84</c:v>
                </c:pt>
                <c:pt idx="13">
                  <c:v>1</c:v>
                </c:pt>
                <c:pt idx="14">
                  <c:v>0.02</c:v>
                </c:pt>
                <c:pt idx="15">
                  <c:v>1</c:v>
                </c:pt>
                <c:pt idx="16">
                  <c:v>0.01</c:v>
                </c:pt>
                <c:pt idx="17">
                  <c:v>0.4</c:v>
                </c:pt>
                <c:pt idx="18">
                  <c:v>0.05</c:v>
                </c:pt>
                <c:pt idx="19">
                  <c:v>0.33</c:v>
                </c:pt>
                <c:pt idx="20">
                  <c:v>0</c:v>
                </c:pt>
                <c:pt idx="21">
                  <c:v>0.54</c:v>
                </c:pt>
                <c:pt idx="22">
                  <c:v>0.14000000000000001</c:v>
                </c:pt>
                <c:pt idx="23">
                  <c:v>0.91</c:v>
                </c:pt>
                <c:pt idx="24">
                  <c:v>0.3</c:v>
                </c:pt>
                <c:pt idx="25">
                  <c:v>0</c:v>
                </c:pt>
                <c:pt idx="26">
                  <c:v>0.56000000000000005</c:v>
                </c:pt>
                <c:pt idx="27">
                  <c:v>0.1</c:v>
                </c:pt>
                <c:pt idx="28">
                  <c:v>0.21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排出量比較シート!$DR$21:$DR$50</c:f>
              <c:numCache>
                <c:formatCode>0.0%;;</c:formatCode>
                <c:ptCount val="30"/>
                <c:pt idx="0">
                  <c:v>0</c:v>
                </c:pt>
                <c:pt idx="1">
                  <c:v>0</c:v>
                </c:pt>
                <c:pt idx="2">
                  <c:v>0.61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排出量比較シート!$DF$21:$DF$50</c:f>
              <c:numCache>
                <c:formatCode>#,##0;;</c:formatCode>
                <c:ptCount val="30"/>
                <c:pt idx="0">
                  <c:v>4</c:v>
                </c:pt>
                <c:pt idx="1">
                  <c:v>17</c:v>
                </c:pt>
                <c:pt idx="2">
                  <c:v>6</c:v>
                </c:pt>
                <c:pt idx="3">
                  <c:v>3</c:v>
                </c:pt>
                <c:pt idx="4">
                  <c:v>6</c:v>
                </c:pt>
                <c:pt idx="5">
                  <c:v>10</c:v>
                </c:pt>
                <c:pt idx="6">
                  <c:v>11</c:v>
                </c:pt>
                <c:pt idx="7">
                  <c:v>7</c:v>
                </c:pt>
                <c:pt idx="8">
                  <c:v>3</c:v>
                </c:pt>
                <c:pt idx="9">
                  <c:v>10</c:v>
                </c:pt>
                <c:pt idx="10">
                  <c:v>7</c:v>
                </c:pt>
                <c:pt idx="11">
                  <c:v>0</c:v>
                </c:pt>
                <c:pt idx="12">
                  <c:v>1</c:v>
                </c:pt>
                <c:pt idx="13">
                  <c:v>0</c:v>
                </c:pt>
                <c:pt idx="14">
                  <c:v>19</c:v>
                </c:pt>
                <c:pt idx="15">
                  <c:v>0</c:v>
                </c:pt>
                <c:pt idx="16">
                  <c:v>18</c:v>
                </c:pt>
                <c:pt idx="17">
                  <c:v>7</c:v>
                </c:pt>
                <c:pt idx="18">
                  <c:v>13</c:v>
                </c:pt>
                <c:pt idx="19">
                  <c:v>1</c:v>
                </c:pt>
                <c:pt idx="20">
                  <c:v>0</c:v>
                </c:pt>
                <c:pt idx="21">
                  <c:v>8</c:v>
                </c:pt>
                <c:pt idx="22">
                  <c:v>3</c:v>
                </c:pt>
                <c:pt idx="23">
                  <c:v>1</c:v>
                </c:pt>
                <c:pt idx="24">
                  <c:v>6</c:v>
                </c:pt>
                <c:pt idx="25">
                  <c:v>8</c:v>
                </c:pt>
                <c:pt idx="26">
                  <c:v>3</c:v>
                </c:pt>
                <c:pt idx="27">
                  <c:v>11</c:v>
                </c:pt>
                <c:pt idx="28">
                  <c:v>16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排出量比較シート!$DI$21:$DI$50</c:f>
              <c:numCache>
                <c:formatCode>#,##0;;</c:formatCode>
                <c:ptCount val="30"/>
                <c:pt idx="0">
                  <c:v>2</c:v>
                </c:pt>
                <c:pt idx="1">
                  <c:v>6</c:v>
                </c:pt>
                <c:pt idx="2">
                  <c:v>4</c:v>
                </c:pt>
                <c:pt idx="3">
                  <c:v>2</c:v>
                </c:pt>
                <c:pt idx="4">
                  <c:v>1</c:v>
                </c:pt>
                <c:pt idx="5">
                  <c:v>5</c:v>
                </c:pt>
                <c:pt idx="6">
                  <c:v>1</c:v>
                </c:pt>
                <c:pt idx="7">
                  <c:v>0</c:v>
                </c:pt>
                <c:pt idx="8">
                  <c:v>1</c:v>
                </c:pt>
                <c:pt idx="9">
                  <c:v>2</c:v>
                </c:pt>
                <c:pt idx="10">
                  <c:v>1</c:v>
                </c:pt>
                <c:pt idx="11">
                  <c:v>1</c:v>
                </c:pt>
                <c:pt idx="12">
                  <c:v>4</c:v>
                </c:pt>
                <c:pt idx="13">
                  <c:v>1</c:v>
                </c:pt>
                <c:pt idx="14">
                  <c:v>1</c:v>
                </c:pt>
                <c:pt idx="15">
                  <c:v>3</c:v>
                </c:pt>
                <c:pt idx="16">
                  <c:v>1</c:v>
                </c:pt>
                <c:pt idx="17">
                  <c:v>2</c:v>
                </c:pt>
                <c:pt idx="18">
                  <c:v>2</c:v>
                </c:pt>
                <c:pt idx="19">
                  <c:v>2</c:v>
                </c:pt>
                <c:pt idx="20">
                  <c:v>0</c:v>
                </c:pt>
                <c:pt idx="21">
                  <c:v>4</c:v>
                </c:pt>
                <c:pt idx="22">
                  <c:v>1</c:v>
                </c:pt>
                <c:pt idx="23">
                  <c:v>5</c:v>
                </c:pt>
                <c:pt idx="24">
                  <c:v>3</c:v>
                </c:pt>
                <c:pt idx="25">
                  <c:v>0</c:v>
                </c:pt>
                <c:pt idx="26">
                  <c:v>4</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排出量比較シート!$DJ$21:$DJ$50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排出量比較シート!$DL$21:$DL$50</c:f>
              <c:numCache>
                <c:formatCode>#,##0;;</c:formatCode>
                <c:ptCount val="30"/>
                <c:pt idx="0">
                  <c:v>6</c:v>
                </c:pt>
                <c:pt idx="1">
                  <c:v>23</c:v>
                </c:pt>
                <c:pt idx="2">
                  <c:v>11</c:v>
                </c:pt>
                <c:pt idx="3">
                  <c:v>5</c:v>
                </c:pt>
                <c:pt idx="4">
                  <c:v>7</c:v>
                </c:pt>
                <c:pt idx="5">
                  <c:v>16</c:v>
                </c:pt>
                <c:pt idx="6">
                  <c:v>12</c:v>
                </c:pt>
                <c:pt idx="7">
                  <c:v>7</c:v>
                </c:pt>
                <c:pt idx="8">
                  <c:v>4</c:v>
                </c:pt>
                <c:pt idx="9">
                  <c:v>12</c:v>
                </c:pt>
                <c:pt idx="10">
                  <c:v>8</c:v>
                </c:pt>
                <c:pt idx="11">
                  <c:v>1</c:v>
                </c:pt>
                <c:pt idx="12">
                  <c:v>5</c:v>
                </c:pt>
                <c:pt idx="13">
                  <c:v>1</c:v>
                </c:pt>
                <c:pt idx="14">
                  <c:v>20</c:v>
                </c:pt>
                <c:pt idx="15">
                  <c:v>3</c:v>
                </c:pt>
                <c:pt idx="16">
                  <c:v>19</c:v>
                </c:pt>
                <c:pt idx="17">
                  <c:v>9</c:v>
                </c:pt>
                <c:pt idx="18">
                  <c:v>15</c:v>
                </c:pt>
                <c:pt idx="19">
                  <c:v>3</c:v>
                </c:pt>
                <c:pt idx="20">
                  <c:v>0</c:v>
                </c:pt>
                <c:pt idx="21">
                  <c:v>12</c:v>
                </c:pt>
                <c:pt idx="22">
                  <c:v>4</c:v>
                </c:pt>
                <c:pt idx="23">
                  <c:v>6</c:v>
                </c:pt>
                <c:pt idx="24">
                  <c:v>9</c:v>
                </c:pt>
                <c:pt idx="25">
                  <c:v>8</c:v>
                </c:pt>
                <c:pt idx="26">
                  <c:v>7</c:v>
                </c:pt>
                <c:pt idx="27">
                  <c:v>17</c:v>
                </c:pt>
                <c:pt idx="28">
                  <c:v>18</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排出量比較シート!$CX$21:$CX$50</c:f>
              <c:numCache>
                <c:formatCode>[=0]#;[&lt;1]0.00;#,##0</c:formatCode>
                <c:ptCount val="30"/>
                <c:pt idx="0">
                  <c:v>39.136000000000003</c:v>
                </c:pt>
                <c:pt idx="1">
                  <c:v>4230.7190000000001</c:v>
                </c:pt>
                <c:pt idx="2">
                  <c:v>301.11</c:v>
                </c:pt>
                <c:pt idx="3">
                  <c:v>15.340999999999999</c:v>
                </c:pt>
                <c:pt idx="4">
                  <c:v>26.018999999999998</c:v>
                </c:pt>
                <c:pt idx="5">
                  <c:v>116.845</c:v>
                </c:pt>
                <c:pt idx="6">
                  <c:v>88.200999999999993</c:v>
                </c:pt>
                <c:pt idx="7">
                  <c:v>130.83500000000001</c:v>
                </c:pt>
                <c:pt idx="8">
                  <c:v>24.731999999999999</c:v>
                </c:pt>
                <c:pt idx="9">
                  <c:v>175.715</c:v>
                </c:pt>
                <c:pt idx="10">
                  <c:v>45.091000000000001</c:v>
                </c:pt>
                <c:pt idx="11">
                  <c:v>0</c:v>
                </c:pt>
                <c:pt idx="12">
                  <c:v>9.2550000000000008</c:v>
                </c:pt>
                <c:pt idx="13">
                  <c:v>0</c:v>
                </c:pt>
                <c:pt idx="14">
                  <c:v>116.904</c:v>
                </c:pt>
                <c:pt idx="15">
                  <c:v>0</c:v>
                </c:pt>
                <c:pt idx="16">
                  <c:v>268.23899999999998</c:v>
                </c:pt>
                <c:pt idx="17">
                  <c:v>40.658000000000001</c:v>
                </c:pt>
                <c:pt idx="18">
                  <c:v>192.595</c:v>
                </c:pt>
                <c:pt idx="19">
                  <c:v>15.03</c:v>
                </c:pt>
                <c:pt idx="20">
                  <c:v>0</c:v>
                </c:pt>
                <c:pt idx="21">
                  <c:v>37.069000000000003</c:v>
                </c:pt>
                <c:pt idx="22">
                  <c:v>21.783000000000001</c:v>
                </c:pt>
                <c:pt idx="23">
                  <c:v>4.79</c:v>
                </c:pt>
                <c:pt idx="24">
                  <c:v>52.51</c:v>
                </c:pt>
                <c:pt idx="25">
                  <c:v>68.731999999999999</c:v>
                </c:pt>
                <c:pt idx="26">
                  <c:v>26.693999999999999</c:v>
                </c:pt>
                <c:pt idx="27">
                  <c:v>146.815</c:v>
                </c:pt>
                <c:pt idx="28">
                  <c:v>175.78399999999999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排出量比較シート!$CZ$21:$CZ$50</c:f>
              <c:numCache>
                <c:formatCode>[=0]#;[&lt;1]0.00;#,##0</c:formatCode>
                <c:ptCount val="30"/>
                <c:pt idx="0">
                  <c:v>0</c:v>
                </c:pt>
                <c:pt idx="1">
                  <c:v>0</c:v>
                </c:pt>
                <c:pt idx="2">
                  <c:v>0</c:v>
                </c:pt>
                <c:pt idx="3">
                  <c:v>0</c:v>
                </c:pt>
                <c:pt idx="4">
                  <c:v>0</c:v>
                </c:pt>
                <c:pt idx="5">
                  <c:v>7.6109999999999998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排出量比較シート!$DA$21:$DA$50</c:f>
              <c:numCache>
                <c:formatCode>[=0]#;[&lt;1]0.00;#,##0</c:formatCode>
                <c:ptCount val="30"/>
                <c:pt idx="0">
                  <c:v>6.202</c:v>
                </c:pt>
                <c:pt idx="1">
                  <c:v>148.22999999999999</c:v>
                </c:pt>
                <c:pt idx="2">
                  <c:v>16.259</c:v>
                </c:pt>
                <c:pt idx="3">
                  <c:v>6.3879999999999999</c:v>
                </c:pt>
                <c:pt idx="4">
                  <c:v>5.7359999999999998</c:v>
                </c:pt>
                <c:pt idx="5">
                  <c:v>26.097000000000001</c:v>
                </c:pt>
                <c:pt idx="6">
                  <c:v>5.3259999999999996</c:v>
                </c:pt>
                <c:pt idx="7">
                  <c:v>0</c:v>
                </c:pt>
                <c:pt idx="8">
                  <c:v>15.8</c:v>
                </c:pt>
                <c:pt idx="9">
                  <c:v>23.15</c:v>
                </c:pt>
                <c:pt idx="10">
                  <c:v>4.5529999999999999</c:v>
                </c:pt>
                <c:pt idx="11">
                  <c:v>2.4329999999999998</c:v>
                </c:pt>
                <c:pt idx="12">
                  <c:v>49.984000000000002</c:v>
                </c:pt>
                <c:pt idx="13">
                  <c:v>2.6989999999999998</c:v>
                </c:pt>
                <c:pt idx="14">
                  <c:v>2.7629999999999999</c:v>
                </c:pt>
                <c:pt idx="15">
                  <c:v>18.474</c:v>
                </c:pt>
                <c:pt idx="16">
                  <c:v>2.6549999999999998</c:v>
                </c:pt>
                <c:pt idx="17">
                  <c:v>27.433</c:v>
                </c:pt>
                <c:pt idx="18">
                  <c:v>9.5279999999999987</c:v>
                </c:pt>
                <c:pt idx="19">
                  <c:v>7.3019999999999996</c:v>
                </c:pt>
                <c:pt idx="20">
                  <c:v>0</c:v>
                </c:pt>
                <c:pt idx="21">
                  <c:v>43.896999999999998</c:v>
                </c:pt>
                <c:pt idx="22">
                  <c:v>3.4369999999999998</c:v>
                </c:pt>
                <c:pt idx="23">
                  <c:v>50.9</c:v>
                </c:pt>
                <c:pt idx="24">
                  <c:v>22</c:v>
                </c:pt>
                <c:pt idx="25">
                  <c:v>0</c:v>
                </c:pt>
                <c:pt idx="26">
                  <c:v>34.569000000000003</c:v>
                </c:pt>
                <c:pt idx="27">
                  <c:v>16.606999999999999</c:v>
                </c:pt>
                <c:pt idx="28">
                  <c:v>47.226999999999997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排出量比較シート!$DB$21:$DB$50</c:f>
              <c:numCache>
                <c:formatCode>[=0]#;[&lt;1]0.00;#,##0</c:formatCode>
                <c:ptCount val="30"/>
                <c:pt idx="0">
                  <c:v>0</c:v>
                </c:pt>
                <c:pt idx="1">
                  <c:v>0</c:v>
                </c:pt>
                <c:pt idx="2">
                  <c:v>489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排出量比較シート!$DD$21:$DD$50</c:f>
              <c:numCache>
                <c:formatCode>[=0]#;[&lt;1]0.00;#,##0</c:formatCode>
                <c:ptCount val="30"/>
                <c:pt idx="0">
                  <c:v>45.338000000000001</c:v>
                </c:pt>
                <c:pt idx="1">
                  <c:v>4378.9489999999996</c:v>
                </c:pt>
                <c:pt idx="2">
                  <c:v>806.36900000000003</c:v>
                </c:pt>
                <c:pt idx="3">
                  <c:v>21.728999999999999</c:v>
                </c:pt>
                <c:pt idx="4">
                  <c:v>31.754999999999999</c:v>
                </c:pt>
                <c:pt idx="5">
                  <c:v>150.553</c:v>
                </c:pt>
                <c:pt idx="6">
                  <c:v>93.526999999999987</c:v>
                </c:pt>
                <c:pt idx="7">
                  <c:v>130.83500000000001</c:v>
                </c:pt>
                <c:pt idx="8">
                  <c:v>40.531999999999996</c:v>
                </c:pt>
                <c:pt idx="9">
                  <c:v>198.86500000000001</c:v>
                </c:pt>
                <c:pt idx="10">
                  <c:v>49.643999999999998</c:v>
                </c:pt>
                <c:pt idx="11">
                  <c:v>2.4329999999999998</c:v>
                </c:pt>
                <c:pt idx="12">
                  <c:v>59.239000000000004</c:v>
                </c:pt>
                <c:pt idx="13">
                  <c:v>2.6989999999999998</c:v>
                </c:pt>
                <c:pt idx="14">
                  <c:v>119.667</c:v>
                </c:pt>
                <c:pt idx="15">
                  <c:v>18.474</c:v>
                </c:pt>
                <c:pt idx="16">
                  <c:v>270.89399999999995</c:v>
                </c:pt>
                <c:pt idx="17">
                  <c:v>68.091000000000008</c:v>
                </c:pt>
                <c:pt idx="18">
                  <c:v>202.12299999999999</c:v>
                </c:pt>
                <c:pt idx="19">
                  <c:v>22.332000000000001</c:v>
                </c:pt>
                <c:pt idx="20">
                  <c:v>0</c:v>
                </c:pt>
                <c:pt idx="21">
                  <c:v>80.966000000000008</c:v>
                </c:pt>
                <c:pt idx="22">
                  <c:v>25.220000000000002</c:v>
                </c:pt>
                <c:pt idx="23">
                  <c:v>55.69</c:v>
                </c:pt>
                <c:pt idx="24">
                  <c:v>74.509999999999991</c:v>
                </c:pt>
                <c:pt idx="25">
                  <c:v>68.731999999999999</c:v>
                </c:pt>
                <c:pt idx="26">
                  <c:v>61.263000000000005</c:v>
                </c:pt>
                <c:pt idx="27">
                  <c:v>163.422</c:v>
                </c:pt>
                <c:pt idx="28">
                  <c:v>223.011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排出量比較シート!$CU$21:$CU$50</c:f>
              <c:numCache>
                <c:formatCode>\(0%\);;</c:formatCode>
                <c:ptCount val="30"/>
                <c:pt idx="0">
                  <c:v>8.4351156722747123E-2</c:v>
                </c:pt>
                <c:pt idx="1">
                  <c:v>1</c:v>
                </c:pt>
                <c:pt idx="2">
                  <c:v>0.16722458227469772</c:v>
                </c:pt>
                <c:pt idx="3">
                  <c:v>7.9759048298765484E-2</c:v>
                </c:pt>
                <c:pt idx="4">
                  <c:v>6.1320614980136808E-2</c:v>
                </c:pt>
                <c:pt idx="5">
                  <c:v>0.25962525730678182</c:v>
                </c:pt>
                <c:pt idx="6">
                  <c:v>5.6925818557594286E-2</c:v>
                </c:pt>
                <c:pt idx="7">
                  <c:v>0</c:v>
                </c:pt>
                <c:pt idx="8">
                  <c:v>0.35699019362708378</c:v>
                </c:pt>
                <c:pt idx="9">
                  <c:v>0.20857132706459644</c:v>
                </c:pt>
                <c:pt idx="10">
                  <c:v>3.8611478862090008E-2</c:v>
                </c:pt>
                <c:pt idx="11">
                  <c:v>3.3689685005421001E-2</c:v>
                </c:pt>
                <c:pt idx="12">
                  <c:v>0.53656196425610014</c:v>
                </c:pt>
                <c:pt idx="13">
                  <c:v>5.2291395500319159E-2</c:v>
                </c:pt>
                <c:pt idx="14">
                  <c:v>3.8753018499037784E-2</c:v>
                </c:pt>
                <c:pt idx="15">
                  <c:v>0.21878546721196732</c:v>
                </c:pt>
                <c:pt idx="16">
                  <c:v>2.6236556935744677E-2</c:v>
                </c:pt>
                <c:pt idx="17">
                  <c:v>0.33308352155436505</c:v>
                </c:pt>
                <c:pt idx="18">
                  <c:v>0.1202006526681494</c:v>
                </c:pt>
                <c:pt idx="19">
                  <c:v>0.12005889210142887</c:v>
                </c:pt>
                <c:pt idx="20">
                  <c:v>0</c:v>
                </c:pt>
                <c:pt idx="21">
                  <c:v>0.54785489382986596</c:v>
                </c:pt>
                <c:pt idx="22">
                  <c:v>4.5843342233392599E-2</c:v>
                </c:pt>
                <c:pt idx="23">
                  <c:v>0.90588848581060899</c:v>
                </c:pt>
                <c:pt idx="24">
                  <c:v>0.31919589523341729</c:v>
                </c:pt>
                <c:pt idx="25">
                  <c:v>0</c:v>
                </c:pt>
                <c:pt idx="26">
                  <c:v>0.55674505115271822</c:v>
                </c:pt>
                <c:pt idx="27">
                  <c:v>0.14590007251870316</c:v>
                </c:pt>
                <c:pt idx="28">
                  <c:v>0.52537490617937621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排出量比較シート!$CM$21:$CM$50</c:f>
              <c:numCache>
                <c:formatCode>\(0%\);;</c:formatCode>
                <c:ptCount val="30"/>
                <c:pt idx="0">
                  <c:v>0.4215064489887077</c:v>
                </c:pt>
                <c:pt idx="1">
                  <c:v>1</c:v>
                </c:pt>
                <c:pt idx="2">
                  <c:v>1</c:v>
                </c:pt>
                <c:pt idx="3">
                  <c:v>0.39049096645550813</c:v>
                </c:pt>
                <c:pt idx="4">
                  <c:v>0.11572687023318153</c:v>
                </c:pt>
                <c:pt idx="5">
                  <c:v>0.61149218449729481</c:v>
                </c:pt>
                <c:pt idx="6">
                  <c:v>0.40201681484636653</c:v>
                </c:pt>
                <c:pt idx="7">
                  <c:v>0.29752153730127529</c:v>
                </c:pt>
                <c:pt idx="8">
                  <c:v>0.59933530879762975</c:v>
                </c:pt>
                <c:pt idx="9">
                  <c:v>0.56466205478348497</c:v>
                </c:pt>
                <c:pt idx="10">
                  <c:v>0.19815608469870316</c:v>
                </c:pt>
                <c:pt idx="11">
                  <c:v>0</c:v>
                </c:pt>
                <c:pt idx="12">
                  <c:v>4.9037830070814151E-2</c:v>
                </c:pt>
                <c:pt idx="13">
                  <c:v>0</c:v>
                </c:pt>
                <c:pt idx="14">
                  <c:v>0.38939085922495137</c:v>
                </c:pt>
                <c:pt idx="15">
                  <c:v>0</c:v>
                </c:pt>
                <c:pt idx="16">
                  <c:v>1</c:v>
                </c:pt>
                <c:pt idx="17">
                  <c:v>9.4563083996874714E-2</c:v>
                </c:pt>
                <c:pt idx="18">
                  <c:v>0.5988110359757971</c:v>
                </c:pt>
                <c:pt idx="19">
                  <c:v>0.19543962765449854</c:v>
                </c:pt>
                <c:pt idx="20">
                  <c:v>0</c:v>
                </c:pt>
                <c:pt idx="21">
                  <c:v>9.1351201448023722E-2</c:v>
                </c:pt>
                <c:pt idx="22">
                  <c:v>0.12531418336059974</c:v>
                </c:pt>
                <c:pt idx="23">
                  <c:v>0.39460563753024669</c:v>
                </c:pt>
                <c:pt idx="24">
                  <c:v>0.75226816435367305</c:v>
                </c:pt>
                <c:pt idx="25">
                  <c:v>0.5046060168885943</c:v>
                </c:pt>
                <c:pt idx="26">
                  <c:v>0.60976528640876992</c:v>
                </c:pt>
                <c:pt idx="27">
                  <c:v>0.54868877961289575</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排出量比較シート!$BV$21:$BV$50</c:f>
              <c:numCache>
                <c:formatCode>0%</c:formatCode>
                <c:ptCount val="30"/>
                <c:pt idx="0">
                  <c:v>0.24920231854424796</c:v>
                </c:pt>
                <c:pt idx="1">
                  <c:v>0.59469284917408116</c:v>
                </c:pt>
                <c:pt idx="2">
                  <c:v>0.1850102731339181</c:v>
                </c:pt>
                <c:pt idx="3">
                  <c:v>0.11911367727819409</c:v>
                </c:pt>
                <c:pt idx="4">
                  <c:v>0.41706744552536135</c:v>
                </c:pt>
                <c:pt idx="5">
                  <c:v>0.35314670165046241</c:v>
                </c:pt>
                <c:pt idx="6">
                  <c:v>0.39829224834265475</c:v>
                </c:pt>
                <c:pt idx="7">
                  <c:v>0.55986137206413833</c:v>
                </c:pt>
                <c:pt idx="8">
                  <c:v>0.16920967802917511</c:v>
                </c:pt>
                <c:pt idx="9">
                  <c:v>0.44567080219697119</c:v>
                </c:pt>
                <c:pt idx="10">
                  <c:v>0.33791720645871937</c:v>
                </c:pt>
                <c:pt idx="11">
                  <c:v>8.5303240179218018E-2</c:v>
                </c:pt>
                <c:pt idx="12">
                  <c:v>0.32562206291670004</c:v>
                </c:pt>
                <c:pt idx="13">
                  <c:v>7.5836745943572703E-2</c:v>
                </c:pt>
                <c:pt idx="14">
                  <c:v>0.51288680241387097</c:v>
                </c:pt>
                <c:pt idx="15">
                  <c:v>1.7047696325688005E-2</c:v>
                </c:pt>
                <c:pt idx="16">
                  <c:v>0.30511375831140758</c:v>
                </c:pt>
                <c:pt idx="17">
                  <c:v>0.5825859828566109</c:v>
                </c:pt>
                <c:pt idx="18">
                  <c:v>0.48621015598250689</c:v>
                </c:pt>
                <c:pt idx="19">
                  <c:v>0.26242140903329753</c:v>
                </c:pt>
                <c:pt idx="20">
                  <c:v>0.13480387884416278</c:v>
                </c:pt>
                <c:pt idx="21">
                  <c:v>0.57823866779113131</c:v>
                </c:pt>
                <c:pt idx="22">
                  <c:v>0.33769413843534429</c:v>
                </c:pt>
                <c:pt idx="23">
                  <c:v>5.7594250982650697E-2</c:v>
                </c:pt>
                <c:pt idx="24">
                  <c:v>0.22684722577580807</c:v>
                </c:pt>
                <c:pt idx="25">
                  <c:v>0.28461038004177164</c:v>
                </c:pt>
                <c:pt idx="26">
                  <c:v>0.15670425510494551</c:v>
                </c:pt>
                <c:pt idx="27">
                  <c:v>0.44688821185047622</c:v>
                </c:pt>
                <c:pt idx="28">
                  <c:v>0.33327616037534308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排出量比較シート!$BZ$21:$BZ$50</c:f>
              <c:numCache>
                <c:formatCode>0%</c:formatCode>
                <c:ptCount val="30"/>
                <c:pt idx="0">
                  <c:v>0.1973424821014963</c:v>
                </c:pt>
                <c:pt idx="1">
                  <c:v>0.11542178705506659</c:v>
                </c:pt>
                <c:pt idx="2">
                  <c:v>0.21074940541192211</c:v>
                </c:pt>
                <c:pt idx="3">
                  <c:v>0.24283087128620087</c:v>
                </c:pt>
                <c:pt idx="4">
                  <c:v>0.17352119899494486</c:v>
                </c:pt>
                <c:pt idx="5">
                  <c:v>0.17441099990403147</c:v>
                </c:pt>
                <c:pt idx="6">
                  <c:v>0.16984956593257083</c:v>
                </c:pt>
                <c:pt idx="7">
                  <c:v>0.11496007982454466</c:v>
                </c:pt>
                <c:pt idx="8">
                  <c:v>0.18148328258935792</c:v>
                </c:pt>
                <c:pt idx="9">
                  <c:v>0.1589609101848691</c:v>
                </c:pt>
                <c:pt idx="10">
                  <c:v>0.1751092412817839</c:v>
                </c:pt>
                <c:pt idx="11">
                  <c:v>0.22124824939243337</c:v>
                </c:pt>
                <c:pt idx="12">
                  <c:v>0.16072364359622437</c:v>
                </c:pt>
                <c:pt idx="13">
                  <c:v>0.22875522975960463</c:v>
                </c:pt>
                <c:pt idx="14">
                  <c:v>0.12180167322702869</c:v>
                </c:pt>
                <c:pt idx="15">
                  <c:v>0.35414999421779347</c:v>
                </c:pt>
                <c:pt idx="16">
                  <c:v>0.20485016834039022</c:v>
                </c:pt>
                <c:pt idx="17">
                  <c:v>0.11159784364362528</c:v>
                </c:pt>
                <c:pt idx="18">
                  <c:v>0.11982949702825717</c:v>
                </c:pt>
                <c:pt idx="19">
                  <c:v>0.20753932803062716</c:v>
                </c:pt>
                <c:pt idx="20">
                  <c:v>0.2012245739143862</c:v>
                </c:pt>
                <c:pt idx="21">
                  <c:v>0.11417731315307228</c:v>
                </c:pt>
                <c:pt idx="22">
                  <c:v>0.14564960753738651</c:v>
                </c:pt>
                <c:pt idx="23">
                  <c:v>0.26659374126251822</c:v>
                </c:pt>
                <c:pt idx="24">
                  <c:v>0.22399045926454725</c:v>
                </c:pt>
                <c:pt idx="25">
                  <c:v>0.17471354445180776</c:v>
                </c:pt>
                <c:pt idx="26">
                  <c:v>0.22225947342437982</c:v>
                </c:pt>
                <c:pt idx="27">
                  <c:v>0.190103549802771</c:v>
                </c:pt>
                <c:pt idx="28">
                  <c:v>0.19054846565806619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排出量比較シート!$CA$21:$CA$50</c:f>
              <c:numCache>
                <c:formatCode>0%</c:formatCode>
                <c:ptCount val="30"/>
                <c:pt idx="0">
                  <c:v>0.24032736552923614</c:v>
                </c:pt>
                <c:pt idx="1">
                  <c:v>0.16163417920580164</c:v>
                </c:pt>
                <c:pt idx="2">
                  <c:v>0.21418360672280445</c:v>
                </c:pt>
                <c:pt idx="3">
                  <c:v>0.22880057435776077</c:v>
                </c:pt>
                <c:pt idx="4">
                  <c:v>0.12133933398938329</c:v>
                </c:pt>
                <c:pt idx="5">
                  <c:v>0.18862189730373061</c:v>
                </c:pt>
                <c:pt idx="6">
                  <c:v>0.16065444730523645</c:v>
                </c:pt>
                <c:pt idx="7">
                  <c:v>0.14405513240024331</c:v>
                </c:pt>
                <c:pt idx="8">
                  <c:v>0.32052790690950123</c:v>
                </c:pt>
                <c:pt idx="9">
                  <c:v>0.18575744574878461</c:v>
                </c:pt>
                <c:pt idx="10">
                  <c:v>0.27391523265498413</c:v>
                </c:pt>
                <c:pt idx="11">
                  <c:v>0.29080023747053724</c:v>
                </c:pt>
                <c:pt idx="12">
                  <c:v>0.22159074776808721</c:v>
                </c:pt>
                <c:pt idx="13">
                  <c:v>0.39618509081905118</c:v>
                </c:pt>
                <c:pt idx="14">
                  <c:v>0.16784667500373496</c:v>
                </c:pt>
                <c:pt idx="15">
                  <c:v>0.37163332371263486</c:v>
                </c:pt>
                <c:pt idx="16">
                  <c:v>0.18103944615748774</c:v>
                </c:pt>
                <c:pt idx="17">
                  <c:v>0.14196358995477135</c:v>
                </c:pt>
                <c:pt idx="18">
                  <c:v>0.14149824821751708</c:v>
                </c:pt>
                <c:pt idx="19">
                  <c:v>0.34535982599815562</c:v>
                </c:pt>
                <c:pt idx="20">
                  <c:v>0.20281515159284735</c:v>
                </c:pt>
                <c:pt idx="21">
                  <c:v>9.5591776997032682E-2</c:v>
                </c:pt>
                <c:pt idx="22">
                  <c:v>0.15945180980543602</c:v>
                </c:pt>
                <c:pt idx="23">
                  <c:v>0.39332315841294574</c:v>
                </c:pt>
                <c:pt idx="24">
                  <c:v>0.272143961967939</c:v>
                </c:pt>
                <c:pt idx="25">
                  <c:v>0.21266310841358668</c:v>
                </c:pt>
                <c:pt idx="26">
                  <c:v>0.3084694286123657</c:v>
                </c:pt>
                <c:pt idx="27">
                  <c:v>0.14730376690169811</c:v>
                </c:pt>
                <c:pt idx="28">
                  <c:v>0.18674686855681541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排出量比較シート!$CB$21:$CB$50</c:f>
              <c:numCache>
                <c:formatCode>0%</c:formatCode>
                <c:ptCount val="30"/>
                <c:pt idx="0">
                  <c:v>0.29541977420994098</c:v>
                </c:pt>
                <c:pt idx="1">
                  <c:v>0.11902594769214195</c:v>
                </c:pt>
                <c:pt idx="2">
                  <c:v>0.38000737125008444</c:v>
                </c:pt>
                <c:pt idx="3">
                  <c:v>0.37743224332492958</c:v>
                </c:pt>
                <c:pt idx="4">
                  <c:v>0.26979234860558454</c:v>
                </c:pt>
                <c:pt idx="5">
                  <c:v>0.26478724595330333</c:v>
                </c:pt>
                <c:pt idx="6">
                  <c:v>0.25194439676200187</c:v>
                </c:pt>
                <c:pt idx="7">
                  <c:v>0.17201966022657686</c:v>
                </c:pt>
                <c:pt idx="8">
                  <c:v>0.28929771136285493</c:v>
                </c:pt>
                <c:pt idx="9">
                  <c:v>0.19266605248841454</c:v>
                </c:pt>
                <c:pt idx="10">
                  <c:v>0.19626485465840546</c:v>
                </c:pt>
                <c:pt idx="11">
                  <c:v>0.38101949112236849</c:v>
                </c:pt>
                <c:pt idx="12">
                  <c:v>0.28106129551533188</c:v>
                </c:pt>
                <c:pt idx="13">
                  <c:v>0.27009986546203862</c:v>
                </c:pt>
                <c:pt idx="14">
                  <c:v>0.18304582239798364</c:v>
                </c:pt>
                <c:pt idx="15">
                  <c:v>0.23257950928621229</c:v>
                </c:pt>
                <c:pt idx="16">
                  <c:v>0.2922324628304438</c:v>
                </c:pt>
                <c:pt idx="17">
                  <c:v>0.15205285119918255</c:v>
                </c:pt>
                <c:pt idx="18">
                  <c:v>0.23433113011963841</c:v>
                </c:pt>
                <c:pt idx="19">
                  <c:v>0.15483456822670985</c:v>
                </c:pt>
                <c:pt idx="20">
                  <c:v>0.44028486608726275</c:v>
                </c:pt>
                <c:pt idx="21">
                  <c:v>0.20013753371619972</c:v>
                </c:pt>
                <c:pt idx="22">
                  <c:v>0.33563123642448522</c:v>
                </c:pt>
                <c:pt idx="23">
                  <c:v>0.25117547825947123</c:v>
                </c:pt>
                <c:pt idx="24">
                  <c:v>0.27701835299170557</c:v>
                </c:pt>
                <c:pt idx="25">
                  <c:v>0.30399074529672404</c:v>
                </c:pt>
                <c:pt idx="26">
                  <c:v>0.28030258230699001</c:v>
                </c:pt>
                <c:pt idx="27">
                  <c:v>0.19673709343227641</c:v>
                </c:pt>
                <c:pt idx="28">
                  <c:v>0.26643438443034873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排出量比較シート!$CH$21:$CH$50</c:f>
              <c:numCache>
                <c:formatCode>0%</c:formatCode>
                <c:ptCount val="30"/>
                <c:pt idx="0">
                  <c:v>1.7708059615078736E-2</c:v>
                </c:pt>
                <c:pt idx="1">
                  <c:v>9.2252368729085956E-3</c:v>
                </c:pt>
                <c:pt idx="2">
                  <c:v>1.0049343481270784E-2</c:v>
                </c:pt>
                <c:pt idx="3">
                  <c:v>3.1822633752914567E-2</c:v>
                </c:pt>
                <c:pt idx="4">
                  <c:v>1.827967288472589E-2</c:v>
                </c:pt>
                <c:pt idx="5">
                  <c:v>1.9033155188472092E-2</c:v>
                </c:pt>
                <c:pt idx="6">
                  <c:v>1.9259341657536129E-2</c:v>
                </c:pt>
                <c:pt idx="7">
                  <c:v>9.1037554844968262E-3</c:v>
                </c:pt>
                <c:pt idx="8">
                  <c:v>3.9481421109110786E-2</c:v>
                </c:pt>
                <c:pt idx="9">
                  <c:v>1.6944789380960404E-2</c:v>
                </c:pt>
                <c:pt idx="10">
                  <c:v>1.6793464946107055E-2</c:v>
                </c:pt>
                <c:pt idx="11">
                  <c:v>2.1628781835442746E-2</c:v>
                </c:pt>
                <c:pt idx="12">
                  <c:v>1.1002250203656425E-2</c:v>
                </c:pt>
                <c:pt idx="13">
                  <c:v>2.9123068015732823E-2</c:v>
                </c:pt>
                <c:pt idx="14">
                  <c:v>1.4419026957381582E-2</c:v>
                </c:pt>
                <c:pt idx="15">
                  <c:v>2.4589476457671303E-2</c:v>
                </c:pt>
                <c:pt idx="16">
                  <c:v>1.6764164360270679E-2</c:v>
                </c:pt>
                <c:pt idx="17">
                  <c:v>1.1799732345810022E-2</c:v>
                </c:pt>
                <c:pt idx="18">
                  <c:v>1.8130968652080377E-2</c:v>
                </c:pt>
                <c:pt idx="19">
                  <c:v>2.9844868711209959E-2</c:v>
                </c:pt>
                <c:pt idx="20">
                  <c:v>2.0871529561340817E-2</c:v>
                </c:pt>
                <c:pt idx="21">
                  <c:v>1.1854708342563889E-2</c:v>
                </c:pt>
                <c:pt idx="22">
                  <c:v>2.1573207797347966E-2</c:v>
                </c:pt>
                <c:pt idx="23">
                  <c:v>3.1313371082413992E-2</c:v>
                </c:pt>
                <c:pt idx="24">
                  <c:v>0</c:v>
                </c:pt>
                <c:pt idx="25">
                  <c:v>2.4022221796110001E-2</c:v>
                </c:pt>
                <c:pt idx="26">
                  <c:v>3.2264260551318938E-2</c:v>
                </c:pt>
                <c:pt idx="27">
                  <c:v>1.8967378012778199E-2</c:v>
                </c:pt>
                <c:pt idx="28">
                  <c:v>2.2994120979426626E-2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extLst>
                      <c:ext uri="{02D57815-91ED-43cb-92C2-25804820EDAC}">
                        <c15:formulaRef>
                          <c15:sqref>排出量比較シート!$BW$21:$BW$50</c15:sqref>
                        </c15:formulaRef>
                      </c:ext>
                    </c:extLst>
                    <c:numCache>
                      <c:formatCode>0%</c:formatCode>
                      <c:ptCount val="30"/>
                      <c:pt idx="0">
                        <c:v>0.23108588795038451</c:v>
                      </c:pt>
                      <c:pt idx="1">
                        <c:v>0.58394977706213291</c:v>
                      </c:pt>
                      <c:pt idx="2">
                        <c:v>0.15648483575070762</c:v>
                      </c:pt>
                      <c:pt idx="3">
                        <c:v>7.4322051489897845E-2</c:v>
                      </c:pt>
                      <c:pt idx="4">
                        <c:v>0.3708677944616745</c:v>
                      </c:pt>
                      <c:pt idx="5">
                        <c:v>0.30117804824218469</c:v>
                      </c:pt>
                      <c:pt idx="6">
                        <c:v>0.36696286282424623</c:v>
                      </c:pt>
                      <c:pt idx="7">
                        <c:v>0.54064073298771798</c:v>
                      </c:pt>
                      <c:pt idx="8">
                        <c:v>0.15868548156223525</c:v>
                      </c:pt>
                      <c:pt idx="9">
                        <c:v>0.41740472302582204</c:v>
                      </c:pt>
                      <c:pt idx="10">
                        <c:v>0.25946071065170911</c:v>
                      </c:pt>
                      <c:pt idx="11">
                        <c:v>5.158297613339715E-2</c:v>
                      </c:pt>
                      <c:pt idx="12">
                        <c:v>0.2181392653151836</c:v>
                      </c:pt>
                      <c:pt idx="13">
                        <c:v>5.4248408392818574E-2</c:v>
                      </c:pt>
                      <c:pt idx="14">
                        <c:v>0.49552510702984043</c:v>
                      </c:pt>
                      <c:pt idx="15">
                        <c:v>6.2863549939082891E-3</c:v>
                      </c:pt>
                      <c:pt idx="16">
                        <c:v>0.25154167910921815</c:v>
                      </c:pt>
                      <c:pt idx="17">
                        <c:v>0.55986494809856624</c:v>
                      </c:pt>
                      <c:pt idx="18">
                        <c:v>0.45566633897820791</c:v>
                      </c:pt>
                      <c:pt idx="19">
                        <c:v>0.25196953732120791</c:v>
                      </c:pt>
                      <c:pt idx="20">
                        <c:v>6.0185466790984986E-2</c:v>
                      </c:pt>
                      <c:pt idx="21">
                        <c:v>0.54947618427312583</c:v>
                      </c:pt>
                      <c:pt idx="22">
                        <c:v>0.23178497273523005</c:v>
                      </c:pt>
                      <c:pt idx="23">
                        <c:v>4.2943566807154408E-2</c:v>
                      </c:pt>
                      <c:pt idx="24">
                        <c:v>0.2132927432763019</c:v>
                      </c:pt>
                      <c:pt idx="25">
                        <c:v>0.25757694616128035</c:v>
                      </c:pt>
                      <c:pt idx="26">
                        <c:v>0.13645535546822543</c:v>
                      </c:pt>
                      <c:pt idx="27">
                        <c:v>0.41750726237311553</c:v>
                      </c:pt>
                      <c:pt idx="28">
                        <c:v>0.31613019620746474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9.0269051532722629E-3</c:v>
                      </c:pt>
                      <c:pt idx="1">
                        <c:v>9.3355810523329513E-3</c:v>
                      </c:pt>
                      <c:pt idx="2">
                        <c:v>1.0640613799648911E-2</c:v>
                      </c:pt>
                      <c:pt idx="3">
                        <c:v>1.1903801838324327E-2</c:v>
                      </c:pt>
                      <c:pt idx="4">
                        <c:v>9.8911980449556368E-3</c:v>
                      </c:pt>
                      <c:pt idx="5">
                        <c:v>1.0796811698698571E-2</c:v>
                      </c:pt>
                      <c:pt idx="6">
                        <c:v>7.9328274194532724E-3</c:v>
                      </c:pt>
                      <c:pt idx="7">
                        <c:v>8.4616364950864179E-3</c:v>
                      </c:pt>
                      <c:pt idx="8">
                        <c:v>6.8405378938643452E-3</c:v>
                      </c:pt>
                      <c:pt idx="9">
                        <c:v>8.9669273859486406E-3</c:v>
                      </c:pt>
                      <c:pt idx="10">
                        <c:v>1.1714848592621001E-2</c:v>
                      </c:pt>
                      <c:pt idx="11">
                        <c:v>1.4975905160784704E-2</c:v>
                      </c:pt>
                      <c:pt idx="12">
                        <c:v>2.1980685079907185E-2</c:v>
                      </c:pt>
                      <c:pt idx="13">
                        <c:v>1.3666775620498931E-2</c:v>
                      </c:pt>
                      <c:pt idx="14">
                        <c:v>4.1785143991980049E-3</c:v>
                      </c:pt>
                      <c:pt idx="15">
                        <c:v>9.7643403687811374E-3</c:v>
                      </c:pt>
                      <c:pt idx="16">
                        <c:v>1.1906053556919321E-2</c:v>
                      </c:pt>
                      <c:pt idx="17">
                        <c:v>4.4328549151289405E-3</c:v>
                      </c:pt>
                      <c:pt idx="18">
                        <c:v>8.9135358574109324E-3</c:v>
                      </c:pt>
                      <c:pt idx="19">
                        <c:v>1.0451871712089555E-2</c:v>
                      </c:pt>
                      <c:pt idx="20">
                        <c:v>1.2463214278406583E-2</c:v>
                      </c:pt>
                      <c:pt idx="21">
                        <c:v>4.1832972930640694E-3</c:v>
                      </c:pt>
                      <c:pt idx="22">
                        <c:v>1.5534911117660749E-2</c:v>
                      </c:pt>
                      <c:pt idx="23">
                        <c:v>9.3873069734075765E-3</c:v>
                      </c:pt>
                      <c:pt idx="24">
                        <c:v>9.2744110919298732E-3</c:v>
                      </c:pt>
                      <c:pt idx="25">
                        <c:v>1.1270347195245991E-2</c:v>
                      </c:pt>
                      <c:pt idx="26">
                        <c:v>7.0385515477685923E-3</c:v>
                      </c:pt>
                      <c:pt idx="27">
                        <c:v>5.1875034748880043E-3</c:v>
                      </c:pt>
                      <c:pt idx="28">
                        <c:v>7.1485256269080873E-3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9.0895254405911757E-3</c:v>
                      </c:pt>
                      <c:pt idx="1">
                        <c:v>1.4074910596152143E-3</c:v>
                      </c:pt>
                      <c:pt idx="2">
                        <c:v>1.7884823583561589E-2</c:v>
                      </c:pt>
                      <c:pt idx="3">
                        <c:v>3.2887823949971931E-2</c:v>
                      </c:pt>
                      <c:pt idx="4">
                        <c:v>3.6308453018731236E-2</c:v>
                      </c:pt>
                      <c:pt idx="5">
                        <c:v>4.1171841709579153E-2</c:v>
                      </c:pt>
                      <c:pt idx="6">
                        <c:v>2.339655809895521E-2</c:v>
                      </c:pt>
                      <c:pt idx="7">
                        <c:v>1.0759002581333962E-2</c:v>
                      </c:pt>
                      <c:pt idx="8">
                        <c:v>3.6836585730755031E-3</c:v>
                      </c:pt>
                      <c:pt idx="9">
                        <c:v>1.9299151785200495E-2</c:v>
                      </c:pt>
                      <c:pt idx="10">
                        <c:v>6.6741647214389258E-2</c:v>
                      </c:pt>
                      <c:pt idx="11">
                        <c:v>1.8744358885036155E-2</c:v>
                      </c:pt>
                      <c:pt idx="12">
                        <c:v>8.5502112521609233E-2</c:v>
                      </c:pt>
                      <c:pt idx="13">
                        <c:v>7.9215619302552137E-3</c:v>
                      </c:pt>
                      <c:pt idx="14">
                        <c:v>1.318318098483252E-2</c:v>
                      </c:pt>
                      <c:pt idx="15">
                        <c:v>9.9700096299857981E-4</c:v>
                      </c:pt>
                      <c:pt idx="16">
                        <c:v>4.1666025645270152E-2</c:v>
                      </c:pt>
                      <c:pt idx="17">
                        <c:v>1.8288179842915649E-2</c:v>
                      </c:pt>
                      <c:pt idx="18">
                        <c:v>2.1630281146888128E-2</c:v>
                      </c:pt>
                      <c:pt idx="19">
                        <c:v>0</c:v>
                      </c:pt>
                      <c:pt idx="20">
                        <c:v>6.2155197774771215E-2</c:v>
                      </c:pt>
                      <c:pt idx="21">
                        <c:v>2.4579186224941426E-2</c:v>
                      </c:pt>
                      <c:pt idx="22">
                        <c:v>9.0374254582453503E-2</c:v>
                      </c:pt>
                      <c:pt idx="23">
                        <c:v>5.2633772020887091E-3</c:v>
                      </c:pt>
                      <c:pt idx="24">
                        <c:v>4.2800714075762539E-3</c:v>
                      </c:pt>
                      <c:pt idx="25">
                        <c:v>1.5763086685245335E-2</c:v>
                      </c:pt>
                      <c:pt idx="26">
                        <c:v>1.3210348088951506E-2</c:v>
                      </c:pt>
                      <c:pt idx="27">
                        <c:v>2.41934460024727E-2</c:v>
                      </c:pt>
                      <c:pt idx="28">
                        <c:v>9.9974385409702729E-3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0.28289806989252869</c:v>
                      </c:pt>
                      <c:pt idx="1">
                        <c:v>8.6633151817485654E-2</c:v>
                      </c:pt>
                      <c:pt idx="2">
                        <c:v>0.287331061042984</c:v>
                      </c:pt>
                      <c:pt idx="3">
                        <c:v>0.35481619486156935</c:v>
                      </c:pt>
                      <c:pt idx="4">
                        <c:v>0.25965182887944444</c:v>
                      </c:pt>
                      <c:pt idx="5">
                        <c:v>0.25658539057157459</c:v>
                      </c:pt>
                      <c:pt idx="6">
                        <c:v>0.24360584069854568</c:v>
                      </c:pt>
                      <c:pt idx="7">
                        <c:v>0.16611051938975652</c:v>
                      </c:pt>
                      <c:pt idx="8">
                        <c:v>0.2705323590028193</c:v>
                      </c:pt>
                      <c:pt idx="9">
                        <c:v>0.1859978401388829</c:v>
                      </c:pt>
                      <c:pt idx="10">
                        <c:v>0.18931674664765716</c:v>
                      </c:pt>
                      <c:pt idx="11">
                        <c:v>0.36728393645551544</c:v>
                      </c:pt>
                      <c:pt idx="12">
                        <c:v>0.27300010056552437</c:v>
                      </c:pt>
                      <c:pt idx="13">
                        <c:v>0.25011982035901625</c:v>
                      </c:pt>
                      <c:pt idx="14">
                        <c:v>0.17523078782183177</c:v>
                      </c:pt>
                      <c:pt idx="15">
                        <c:v>0.21369289636276723</c:v>
                      </c:pt>
                      <c:pt idx="16">
                        <c:v>0.2830344478314516</c:v>
                      </c:pt>
                      <c:pt idx="17">
                        <c:v>0.14593373713793861</c:v>
                      </c:pt>
                      <c:pt idx="18">
                        <c:v>0.22743919006979429</c:v>
                      </c:pt>
                      <c:pt idx="19">
                        <c:v>0.13959366712946675</c:v>
                      </c:pt>
                      <c:pt idx="20">
                        <c:v>0.34404906515865008</c:v>
                      </c:pt>
                      <c:pt idx="21">
                        <c:v>0.19370441386836981</c:v>
                      </c:pt>
                      <c:pt idx="22">
                        <c:v>0.32676615025884387</c:v>
                      </c:pt>
                      <c:pt idx="23">
                        <c:v>0.23021995319761035</c:v>
                      </c:pt>
                      <c:pt idx="24">
                        <c:v>0.26260800860464789</c:v>
                      </c:pt>
                      <c:pt idx="25">
                        <c:v>0.29464054297186149</c:v>
                      </c:pt>
                      <c:pt idx="26">
                        <c:v>0.26431799025213487</c:v>
                      </c:pt>
                      <c:pt idx="27">
                        <c:v>0.18945145996649188</c:v>
                      </c:pt>
                      <c:pt idx="28">
                        <c:v>0.25701373037129638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0.1689963024541026</c:v>
                      </c:pt>
                      <c:pt idx="1">
                        <c:v>5.364069069756075E-2</c:v>
                      </c:pt>
                      <c:pt idx="2">
                        <c:v>0.1549626126205102</c:v>
                      </c:pt>
                      <c:pt idx="3">
                        <c:v>0.20387959784682058</c:v>
                      </c:pt>
                      <c:pt idx="4">
                        <c:v>0.12735905468919864</c:v>
                      </c:pt>
                      <c:pt idx="5">
                        <c:v>0.1458953492020155</c:v>
                      </c:pt>
                      <c:pt idx="6">
                        <c:v>0.137684219857169</c:v>
                      </c:pt>
                      <c:pt idx="7">
                        <c:v>9.6669871226394366E-2</c:v>
                      </c:pt>
                      <c:pt idx="8">
                        <c:v>0.17732697178738752</c:v>
                      </c:pt>
                      <c:pt idx="9">
                        <c:v>0.10466460393788976</c:v>
                      </c:pt>
                      <c:pt idx="10">
                        <c:v>9.6879942752547674E-2</c:v>
                      </c:pt>
                      <c:pt idx="11">
                        <c:v>0.22928649062036535</c:v>
                      </c:pt>
                      <c:pt idx="12">
                        <c:v>0.12245686813796432</c:v>
                      </c:pt>
                      <c:pt idx="13">
                        <c:v>0.15458541126338349</c:v>
                      </c:pt>
                      <c:pt idx="14">
                        <c:v>0.11466651906132659</c:v>
                      </c:pt>
                      <c:pt idx="15">
                        <c:v>0.11811674303289493</c:v>
                      </c:pt>
                      <c:pt idx="16">
                        <c:v>0.14079505891434543</c:v>
                      </c:pt>
                      <c:pt idx="17">
                        <c:v>9.3968928657348419E-2</c:v>
                      </c:pt>
                      <c:pt idx="18">
                        <c:v>0.11093255988694324</c:v>
                      </c:pt>
                      <c:pt idx="19">
                        <c:v>9.3143220029794888E-2</c:v>
                      </c:pt>
                      <c:pt idx="20">
                        <c:v>0.15493938980898408</c:v>
                      </c:pt>
                      <c:pt idx="21">
                        <c:v>0.1004684474326123</c:v>
                      </c:pt>
                      <c:pt idx="22">
                        <c:v>0.14602585815532021</c:v>
                      </c:pt>
                      <c:pt idx="23">
                        <c:v>0.15379256774990011</c:v>
                      </c:pt>
                      <c:pt idx="24">
                        <c:v>0.1703710844222065</c:v>
                      </c:pt>
                      <c:pt idx="25">
                        <c:v>0.15446127849492192</c:v>
                      </c:pt>
                      <c:pt idx="26">
                        <c:v>0.16889557020632873</c:v>
                      </c:pt>
                      <c:pt idx="27">
                        <c:v>0.10264308796520781</c:v>
                      </c:pt>
                      <c:pt idx="28">
                        <c:v>0.15788625271351972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0.11390176743842609</c:v>
                      </c:pt>
                      <c:pt idx="1">
                        <c:v>3.299246111992489E-2</c:v>
                      </c:pt>
                      <c:pt idx="2">
                        <c:v>0.13236844842247381</c:v>
                      </c:pt>
                      <c:pt idx="3">
                        <c:v>0.15093659701474879</c:v>
                      </c:pt>
                      <c:pt idx="4">
                        <c:v>0.13229277419024579</c:v>
                      </c:pt>
                      <c:pt idx="5">
                        <c:v>0.11069004136955909</c:v>
                      </c:pt>
                      <c:pt idx="6">
                        <c:v>0.10592162084137667</c:v>
                      </c:pt>
                      <c:pt idx="7">
                        <c:v>6.9440648163362151E-2</c:v>
                      </c:pt>
                      <c:pt idx="8">
                        <c:v>9.320538721543184E-2</c:v>
                      </c:pt>
                      <c:pt idx="9">
                        <c:v>8.1333236200993142E-2</c:v>
                      </c:pt>
                      <c:pt idx="10">
                        <c:v>9.2436803895109471E-2</c:v>
                      </c:pt>
                      <c:pt idx="11">
                        <c:v>0.13799744583515008</c:v>
                      </c:pt>
                      <c:pt idx="12">
                        <c:v>0.15054323242756004</c:v>
                      </c:pt>
                      <c:pt idx="13">
                        <c:v>9.5534409095632752E-2</c:v>
                      </c:pt>
                      <c:pt idx="14">
                        <c:v>6.0564268760505184E-2</c:v>
                      </c:pt>
                      <c:pt idx="15">
                        <c:v>9.5576153329872293E-2</c:v>
                      </c:pt>
                      <c:pt idx="16">
                        <c:v>0.14223938891710619</c:v>
                      </c:pt>
                      <c:pt idx="17">
                        <c:v>5.1964808480590222E-2</c:v>
                      </c:pt>
                      <c:pt idx="18">
                        <c:v>0.11650663018285104</c:v>
                      </c:pt>
                      <c:pt idx="19">
                        <c:v>4.6450447099671846E-2</c:v>
                      </c:pt>
                      <c:pt idx="20">
                        <c:v>0.18910967534966602</c:v>
                      </c:pt>
                      <c:pt idx="21">
                        <c:v>9.3235966435757545E-2</c:v>
                      </c:pt>
                      <c:pt idx="22">
                        <c:v>0.18074029210352371</c:v>
                      </c:pt>
                      <c:pt idx="23">
                        <c:v>7.6427385447710258E-2</c:v>
                      </c:pt>
                      <c:pt idx="24">
                        <c:v>9.2236924182441393E-2</c:v>
                      </c:pt>
                      <c:pt idx="25">
                        <c:v>0.14017926447693954</c:v>
                      </c:pt>
                      <c:pt idx="26">
                        <c:v>9.5422420045806117E-2</c:v>
                      </c:pt>
                      <c:pt idx="27">
                        <c:v>8.6808372001284065E-2</c:v>
                      </c:pt>
                      <c:pt idx="28">
                        <c:v>9.9127477657776686E-2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1.2521704317412251E-2</c:v>
                      </c:pt>
                      <c:pt idx="1">
                        <c:v>3.8705708101672092E-3</c:v>
                      </c:pt>
                      <c:pt idx="2">
                        <c:v>1.0340836698126521E-2</c:v>
                      </c:pt>
                      <c:pt idx="3">
                        <c:v>1.3892560073423366E-2</c:v>
                      </c:pt>
                      <c:pt idx="4">
                        <c:v>8.7389892168457002E-3</c:v>
                      </c:pt>
                      <c:pt idx="5">
                        <c:v>8.2018553817287468E-3</c:v>
                      </c:pt>
                      <c:pt idx="6">
                        <c:v>8.3385560634561921E-3</c:v>
                      </c:pt>
                      <c:pt idx="7">
                        <c:v>5.9091408368203303E-3</c:v>
                      </c:pt>
                      <c:pt idx="8">
                        <c:v>1.8765352360035566E-2</c:v>
                      </c:pt>
                      <c:pt idx="9">
                        <c:v>6.6682123495316603E-3</c:v>
                      </c:pt>
                      <c:pt idx="10">
                        <c:v>6.9481080107482848E-3</c:v>
                      </c:pt>
                      <c:pt idx="11">
                        <c:v>1.3735554666853092E-2</c:v>
                      </c:pt>
                      <c:pt idx="12">
                        <c:v>8.0611949498074834E-3</c:v>
                      </c:pt>
                      <c:pt idx="13">
                        <c:v>1.9980045103022401E-2</c:v>
                      </c:pt>
                      <c:pt idx="14">
                        <c:v>7.8150345761518816E-3</c:v>
                      </c:pt>
                      <c:pt idx="15">
                        <c:v>1.8886612923445074E-2</c:v>
                      </c:pt>
                      <c:pt idx="16">
                        <c:v>9.1980149989921781E-3</c:v>
                      </c:pt>
                      <c:pt idx="17">
                        <c:v>6.1191140612439241E-3</c:v>
                      </c:pt>
                      <c:pt idx="18">
                        <c:v>6.8919400498441133E-3</c:v>
                      </c:pt>
                      <c:pt idx="19">
                        <c:v>1.5240901097243109E-2</c:v>
                      </c:pt>
                      <c:pt idx="20">
                        <c:v>1.1337912532544686E-2</c:v>
                      </c:pt>
                      <c:pt idx="21">
                        <c:v>6.4331198478298985E-3</c:v>
                      </c:pt>
                      <c:pt idx="22">
                        <c:v>8.8650861656413265E-3</c:v>
                      </c:pt>
                      <c:pt idx="23">
                        <c:v>2.0955525061860873E-2</c:v>
                      </c:pt>
                      <c:pt idx="24">
                        <c:v>1.4410344387057692E-2</c:v>
                      </c:pt>
                      <c:pt idx="25">
                        <c:v>9.3502023248625797E-3</c:v>
                      </c:pt>
                      <c:pt idx="26">
                        <c:v>1.5984592054855171E-2</c:v>
                      </c:pt>
                      <c:pt idx="27">
                        <c:v>7.285633465784533E-3</c:v>
                      </c:pt>
                      <c:pt idx="28">
                        <c:v>9.420654059052307E-3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2.8522225064489093E-2</c:v>
                      </c:pt>
                      <c:pt idx="2">
                        <c:v>8.2335473508973897E-2</c:v>
                      </c:pt>
                      <c:pt idx="3">
                        <c:v>8.7234883899368863E-3</c:v>
                      </c:pt>
                      <c:pt idx="4">
                        <c:v>1.4015305092943981E-3</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8.4897888396067947E-2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排出量比較シート!$BE$21:$BE$50</c:f>
              <c:numCache>
                <c:formatCode>#,##0_);[Red]\(#,##0\)</c:formatCode>
                <c:ptCount val="30"/>
                <c:pt idx="0">
                  <c:v>92.847926986399372</c:v>
                </c:pt>
                <c:pt idx="1">
                  <c:v>739.05525382419432</c:v>
                </c:pt>
                <c:pt idx="2">
                  <c:v>85.353866164769485</c:v>
                </c:pt>
                <c:pt idx="3">
                  <c:v>39.286440194123998</c:v>
                </c:pt>
                <c:pt idx="4">
                  <c:v>224.83110402600138</c:v>
                </c:pt>
                <c:pt idx="5">
                  <c:v>203.52835760658945</c:v>
                </c:pt>
                <c:pt idx="6">
                  <c:v>219.39629573381552</c:v>
                </c:pt>
                <c:pt idx="7">
                  <c:v>439.74967723938016</c:v>
                </c:pt>
                <c:pt idx="8">
                  <c:v>41.265714929455214</c:v>
                </c:pt>
                <c:pt idx="9">
                  <c:v>311.18613073332239</c:v>
                </c:pt>
                <c:pt idx="10">
                  <c:v>227.55294175579309</c:v>
                </c:pt>
                <c:pt idx="11">
                  <c:v>27.843949876816986</c:v>
                </c:pt>
                <c:pt idx="12">
                  <c:v>188.73184206224289</c:v>
                </c:pt>
                <c:pt idx="13">
                  <c:v>17.111233221912538</c:v>
                </c:pt>
                <c:pt idx="14">
                  <c:v>300.22276391563798</c:v>
                </c:pt>
                <c:pt idx="15">
                  <c:v>4.0646291754892028</c:v>
                </c:pt>
                <c:pt idx="16">
                  <c:v>150.72425655757314</c:v>
                </c:pt>
                <c:pt idx="17">
                  <c:v>429.95636649650447</c:v>
                </c:pt>
                <c:pt idx="18">
                  <c:v>321.62900886780642</c:v>
                </c:pt>
                <c:pt idx="19">
                  <c:v>76.903543976098263</c:v>
                </c:pt>
                <c:pt idx="20">
                  <c:v>54.858706679395084</c:v>
                </c:pt>
                <c:pt idx="21">
                  <c:v>405.78557711790171</c:v>
                </c:pt>
                <c:pt idx="22">
                  <c:v>173.82709136218043</c:v>
                </c:pt>
                <c:pt idx="23">
                  <c:v>12.138701387997388</c:v>
                </c:pt>
                <c:pt idx="24">
                  <c:v>69.802236075103707</c:v>
                </c:pt>
                <c:pt idx="25">
                  <c:v>136.20923591795872</c:v>
                </c:pt>
                <c:pt idx="26">
                  <c:v>43.777500285749412</c:v>
                </c:pt>
                <c:pt idx="27">
                  <c:v>267.57427061581092</c:v>
                </c:pt>
                <c:pt idx="28">
                  <c:v>157.22435669368684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排出量比較シート!$BI$21:$BI$50</c:f>
              <c:numCache>
                <c:formatCode>#,##0_);[Red]\(#,##0\)</c:formatCode>
                <c:ptCount val="30"/>
                <c:pt idx="0">
                  <c:v>73.525962665636996</c:v>
                </c:pt>
                <c:pt idx="1">
                  <c:v>143.44056473403811</c:v>
                </c:pt>
                <c:pt idx="2">
                  <c:v>97.228528119696819</c:v>
                </c:pt>
                <c:pt idx="3">
                  <c:v>80.091226465886422</c:v>
                </c:pt>
                <c:pt idx="4">
                  <c:v>93.541136237104368</c:v>
                </c:pt>
                <c:pt idx="5">
                  <c:v>100.51795526643588</c:v>
                </c:pt>
                <c:pt idx="6">
                  <c:v>93.560358637820158</c:v>
                </c:pt>
                <c:pt idx="7">
                  <c:v>90.296742230798898</c:v>
                </c:pt>
                <c:pt idx="8">
                  <c:v>44.258918822024754</c:v>
                </c:pt>
                <c:pt idx="9">
                  <c:v>110.99320470272615</c:v>
                </c:pt>
                <c:pt idx="10">
                  <c:v>117.91830134924673</c:v>
                </c:pt>
                <c:pt idx="11">
                  <c:v>72.217950378832754</c:v>
                </c:pt>
                <c:pt idx="12">
                  <c:v>93.156062728558823</c:v>
                </c:pt>
                <c:pt idx="13">
                  <c:v>51.614610284851295</c:v>
                </c:pt>
                <c:pt idx="14">
                  <c:v>71.297671949569647</c:v>
                </c:pt>
                <c:pt idx="15">
                  <c:v>84.438880860865027</c:v>
                </c:pt>
                <c:pt idx="16">
                  <c:v>101.19468063215371</c:v>
                </c:pt>
                <c:pt idx="17">
                  <c:v>82.360724036966374</c:v>
                </c:pt>
                <c:pt idx="18">
                  <c:v>79.267456444724573</c:v>
                </c:pt>
                <c:pt idx="19">
                  <c:v>60.820151445601219</c:v>
                </c:pt>
                <c:pt idx="20">
                  <c:v>81.88874067798065</c:v>
                </c:pt>
                <c:pt idx="21">
                  <c:v>80.125231141281049</c:v>
                </c:pt>
                <c:pt idx="22">
                  <c:v>74.972718666582423</c:v>
                </c:pt>
                <c:pt idx="23">
                  <c:v>56.187931293169662</c:v>
                </c:pt>
                <c:pt idx="24">
                  <c:v>68.923192085262045</c:v>
                </c:pt>
                <c:pt idx="25">
                  <c:v>83.61465379725901</c:v>
                </c:pt>
                <c:pt idx="26">
                  <c:v>62.091256901927153</c:v>
                </c:pt>
                <c:pt idx="27">
                  <c:v>113.82448077858989</c:v>
                </c:pt>
                <c:pt idx="28">
                  <c:v>89.891997970446482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排出量比較シート!$BJ$21:$BJ$50</c:f>
              <c:numCache>
                <c:formatCode>#,##0_);[Red]\(#,##0\)</c:formatCode>
                <c:ptCount val="30"/>
                <c:pt idx="0">
                  <c:v>89.541292464059524</c:v>
                </c:pt>
                <c:pt idx="1">
                  <c:v>200.87107068045674</c:v>
                </c:pt>
                <c:pt idx="2">
                  <c:v>98.812885323795172</c:v>
                </c:pt>
                <c:pt idx="3">
                  <c:v>75.463710686169406</c:v>
                </c:pt>
                <c:pt idx="4">
                  <c:v>65.411138450876393</c:v>
                </c:pt>
                <c:pt idx="5">
                  <c:v>108.70809436262168</c:v>
                </c:pt>
                <c:pt idx="6">
                  <c:v>88.495296553220911</c:v>
                </c:pt>
                <c:pt idx="7">
                  <c:v>113.14979232113541</c:v>
                </c:pt>
                <c:pt idx="8">
                  <c:v>78.168183921382266</c:v>
                </c:pt>
                <c:pt idx="9">
                  <c:v>129.70367480327204</c:v>
                </c:pt>
                <c:pt idx="10">
                  <c:v>184.45410825796023</c:v>
                </c:pt>
                <c:pt idx="11">
                  <c:v>94.920512037815328</c:v>
                </c:pt>
                <c:pt idx="12">
                  <c:v>128.43487826228642</c:v>
                </c:pt>
                <c:pt idx="13">
                  <c:v>89.392225413964169</c:v>
                </c:pt>
                <c:pt idx="14">
                  <c:v>98.250515409067006</c:v>
                </c:pt>
                <c:pt idx="15">
                  <c:v>88.607376697005819</c:v>
                </c:pt>
                <c:pt idx="16">
                  <c:v>89.432335272905732</c:v>
                </c:pt>
                <c:pt idx="17">
                  <c:v>104.77105716217717</c:v>
                </c:pt>
                <c:pt idx="18">
                  <c:v>93.601379507934951</c:v>
                </c:pt>
                <c:pt idx="19">
                  <c:v>101.20894733423522</c:v>
                </c:pt>
                <c:pt idx="20">
                  <c:v>82.536029428583774</c:v>
                </c:pt>
                <c:pt idx="21">
                  <c:v>67.08261926626831</c:v>
                </c:pt>
                <c:pt idx="22">
                  <c:v>82.077362785559018</c:v>
                </c:pt>
                <c:pt idx="23">
                  <c:v>82.897724816266106</c:v>
                </c:pt>
                <c:pt idx="24">
                  <c:v>83.740310311196069</c:v>
                </c:pt>
                <c:pt idx="25">
                  <c:v>101.77660948522427</c:v>
                </c:pt>
                <c:pt idx="26">
                  <c:v>86.175199838569128</c:v>
                </c:pt>
                <c:pt idx="27">
                  <c:v>88.198115194121556</c:v>
                </c:pt>
                <c:pt idx="28">
                  <c:v>88.098579389352679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排出量比較シート!$BK$21:$BK$50</c:f>
              <c:numCache>
                <c:formatCode>#,##0_);[Red]\(#,##0\)</c:formatCode>
                <c:ptCount val="30"/>
                <c:pt idx="0">
                  <c:v>110.06765019849894</c:v>
                </c:pt>
                <c:pt idx="1">
                  <c:v>147.91963970216031</c:v>
                </c:pt>
                <c:pt idx="2">
                  <c:v>175.31512038700527</c:v>
                </c:pt>
                <c:pt idx="3">
                  <c:v>124.48586588497029</c:v>
                </c:pt>
                <c:pt idx="4">
                  <c:v>145.43861489441733</c:v>
                </c:pt>
                <c:pt idx="5">
                  <c:v>152.60432288388984</c:v>
                </c:pt>
                <c:pt idx="6">
                  <c:v>138.78168006152035</c:v>
                </c:pt>
                <c:pt idx="7">
                  <c:v>135.11485849536155</c:v>
                </c:pt>
                <c:pt idx="8">
                  <c:v>70.551974484491524</c:v>
                </c:pt>
                <c:pt idx="9">
                  <c:v>134.5275550966762</c:v>
                </c:pt>
                <c:pt idx="10">
                  <c:v>132.16445977647831</c:v>
                </c:pt>
                <c:pt idx="11">
                  <c:v>124.36910474458367</c:v>
                </c:pt>
                <c:pt idx="12">
                  <c:v>162.90424414078757</c:v>
                </c:pt>
                <c:pt idx="13">
                  <c:v>60.943303060062838</c:v>
                </c:pt>
                <c:pt idx="14">
                  <c:v>107.14746892470907</c:v>
                </c:pt>
                <c:pt idx="15">
                  <c:v>55.453208515992756</c:v>
                </c:pt>
                <c:pt idx="16">
                  <c:v>144.36097849495258</c:v>
                </c:pt>
                <c:pt idx="17">
                  <c:v>112.2170689663244</c:v>
                </c:pt>
                <c:pt idx="18">
                  <c:v>155.01052003933026</c:v>
                </c:pt>
                <c:pt idx="19">
                  <c:v>45.374830775076354</c:v>
                </c:pt>
                <c:pt idx="20">
                  <c:v>179.17480217301457</c:v>
                </c:pt>
                <c:pt idx="21">
                  <c:v>140.44879587906937</c:v>
                </c:pt>
                <c:pt idx="22">
                  <c:v>172.76521845560794</c:v>
                </c:pt>
                <c:pt idx="23">
                  <c:v>52.938341493452093</c:v>
                </c:pt>
                <c:pt idx="24">
                  <c:v>85.240189323600575</c:v>
                </c:pt>
                <c:pt idx="25">
                  <c:v>145.48431837559988</c:v>
                </c:pt>
                <c:pt idx="26">
                  <c:v>78.306401883105522</c:v>
                </c:pt>
                <c:pt idx="27">
                  <c:v>117.79631434052988</c:v>
                </c:pt>
                <c:pt idx="28">
                  <c:v>125.69148254097324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排出量比較シート!$BQ$21:$BQ$50</c:f>
              <c:numCache>
                <c:formatCode>#,##0_);[Red]\(#,##0\)</c:formatCode>
                <c:ptCount val="30"/>
                <c:pt idx="0">
                  <c:v>6.5976778860494596</c:v>
                </c:pt>
                <c:pt idx="1">
                  <c:v>11.464674223281261</c:v>
                </c:pt>
                <c:pt idx="2">
                  <c:v>4.6362307563499998</c:v>
                </c:pt>
                <c:pt idx="3">
                  <c:v>10.495839154</c:v>
                </c:pt>
                <c:pt idx="4">
                  <c:v>9.8541352963430207</c:v>
                </c:pt>
                <c:pt idx="5">
                  <c:v>10.969341629063999</c:v>
                </c:pt>
                <c:pt idx="6">
                  <c:v>10.608863806709619</c:v>
                </c:pt>
                <c:pt idx="7">
                  <c:v>7.1506514571880224</c:v>
                </c:pt>
                <c:pt idx="8">
                  <c:v>9.6284626711329704</c:v>
                </c:pt>
                <c:pt idx="9">
                  <c:v>11.83156584985722</c:v>
                </c:pt>
                <c:pt idx="10">
                  <c:v>11.308694194079999</c:v>
                </c:pt>
                <c:pt idx="11">
                  <c:v>7.0598809149267909</c:v>
                </c:pt>
                <c:pt idx="12">
                  <c:v>6.3769479536064591</c:v>
                </c:pt>
                <c:pt idx="13">
                  <c:v>6.57111012286334</c:v>
                </c:pt>
                <c:pt idx="14">
                  <c:v>8.4403032126102442</c:v>
                </c:pt>
                <c:pt idx="15">
                  <c:v>5.8627923392354324</c:v>
                </c:pt>
                <c:pt idx="16">
                  <c:v>8.2813905999999982</c:v>
                </c:pt>
                <c:pt idx="17">
                  <c:v>8.7083627040927905</c:v>
                </c:pt>
                <c:pt idx="18">
                  <c:v>11.9936727064</c:v>
                </c:pt>
                <c:pt idx="19">
                  <c:v>8.7461468248659138</c:v>
                </c:pt>
                <c:pt idx="20">
                  <c:v>8.4937104775713141</c:v>
                </c:pt>
                <c:pt idx="21">
                  <c:v>8.3191767246000001</c:v>
                </c:pt>
                <c:pt idx="22">
                  <c:v>11.10474697648</c:v>
                </c:pt>
                <c:pt idx="23">
                  <c:v>6.5996806024176946</c:v>
                </c:pt>
                <c:pt idx="24">
                  <c:v>0</c:v>
                </c:pt>
                <c:pt idx="25">
                  <c:v>11.49658868878797</c:v>
                </c:pt>
                <c:pt idx="26">
                  <c:v>9.0134672766794708</c:v>
                </c:pt>
                <c:pt idx="27">
                  <c:v>11.3567156230149</c:v>
                </c:pt>
                <c:pt idx="28">
                  <c:v>10.84756819886427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排出量比較シート!$BR$21:$BR$50</c:f>
              <c:numCache>
                <c:formatCode>#,##0_);[Red]\(#,##0\)</c:formatCode>
                <c:ptCount val="30"/>
                <c:pt idx="0">
                  <c:v>372.58051020064426</c:v>
                </c:pt>
                <c:pt idx="1">
                  <c:v>1242.7512031641309</c:v>
                </c:pt>
                <c:pt idx="2">
                  <c:v>461.34663075161677</c:v>
                </c:pt>
                <c:pt idx="3">
                  <c:v>329.82308238515014</c:v>
                </c:pt>
                <c:pt idx="4">
                  <c:v>539.07612890474252</c:v>
                </c:pt>
                <c:pt idx="5">
                  <c:v>576.32807174860091</c:v>
                </c:pt>
                <c:pt idx="6">
                  <c:v>550.84249479308653</c:v>
                </c:pt>
                <c:pt idx="7">
                  <c:v>785.46172174386402</c:v>
                </c:pt>
                <c:pt idx="8">
                  <c:v>243.87325482848675</c:v>
                </c:pt>
                <c:pt idx="9">
                  <c:v>698.24213118585408</c:v>
                </c:pt>
                <c:pt idx="10">
                  <c:v>673.39850533355843</c:v>
                </c:pt>
                <c:pt idx="11">
                  <c:v>326.41139795297556</c:v>
                </c:pt>
                <c:pt idx="12">
                  <c:v>579.60397514748217</c:v>
                </c:pt>
                <c:pt idx="13">
                  <c:v>225.63248210365418</c:v>
                </c:pt>
                <c:pt idx="14">
                  <c:v>585.35872341159404</c:v>
                </c:pt>
                <c:pt idx="15">
                  <c:v>238.42688758858824</c:v>
                </c:pt>
                <c:pt idx="16">
                  <c:v>493.99364155758514</c:v>
                </c:pt>
                <c:pt idx="17">
                  <c:v>738.01357936606519</c:v>
                </c:pt>
                <c:pt idx="18">
                  <c:v>661.50203756619624</c:v>
                </c:pt>
                <c:pt idx="19">
                  <c:v>293.05362035587694</c:v>
                </c:pt>
                <c:pt idx="20">
                  <c:v>406.95198943654543</c:v>
                </c:pt>
                <c:pt idx="21">
                  <c:v>701.76140012912049</c:v>
                </c:pt>
                <c:pt idx="22">
                  <c:v>514.7471382464098</c:v>
                </c:pt>
                <c:pt idx="23">
                  <c:v>210.76237959330297</c:v>
                </c:pt>
                <c:pt idx="24">
                  <c:v>307.70592779516244</c:v>
                </c:pt>
                <c:pt idx="25">
                  <c:v>478.58140626482981</c:v>
                </c:pt>
                <c:pt idx="26">
                  <c:v>279.36382618603068</c:v>
                </c:pt>
                <c:pt idx="27">
                  <c:v>598.74989655206718</c:v>
                </c:pt>
                <c:pt idx="28">
                  <c:v>471.75398479332353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extLst>
                      <c:ext uri="{02D57815-91ED-43cb-92C2-25804820EDAC}">
                        <c15:formulaRef>
                          <c15:sqref>排出量比較シート!$BF$21:$BF$68</c15:sqref>
                        </c15:formulaRef>
                      </c:ext>
                    </c:extLst>
                    <c:numCache>
                      <c:formatCode>#,##0_);[Red]\(#,##0\)</c:formatCode>
                      <c:ptCount val="48"/>
                      <c:pt idx="0">
                        <c:v>86.098098032723172</c:v>
                      </c:pt>
                      <c:pt idx="1">
                        <c:v>725.70428803139168</c:v>
                      </c:pt>
                      <c:pt idx="2">
                        <c:v>72.193751737309114</c:v>
                      </c:pt>
                      <c:pt idx="3">
                        <c:v>24.513128111585949</c:v>
                      </c:pt>
                      <c:pt idx="4">
                        <c:v>199.9259749738392</c:v>
                      </c:pt>
                      <c:pt idx="5">
                        <c:v>173.5773637964254</c:v>
                      </c:pt>
                      <c:pt idx="6">
                        <c:v>202.13873885452099</c:v>
                      </c:pt>
                      <c:pt idx="7">
                        <c:v>424.65260097739758</c:v>
                      </c:pt>
                      <c:pt idx="8">
                        <c:v>38.699144882608131</c:v>
                      </c:pt>
                      <c:pt idx="9">
                        <c:v>291.44956337259111</c:v>
                      </c:pt>
                      <c:pt idx="10">
                        <c:v>174.72045474564379</c:v>
                      </c:pt>
                      <c:pt idx="11">
                        <c:v>16.837271350277138</c:v>
                      </c:pt>
                      <c:pt idx="12">
                        <c:v>126.4343853124317</c:v>
                      </c:pt>
                      <c:pt idx="13">
                        <c:v>12.24020303584436</c:v>
                      </c:pt>
                      <c:pt idx="14">
                        <c:v>290.05994406938089</c:v>
                      </c:pt>
                      <c:pt idx="15">
                        <c:v>1.4988360554745319</c:v>
                      </c:pt>
                      <c:pt idx="16">
                        <c:v>124.2599900666722</c:v>
                      </c:pt>
                      <c:pt idx="17">
                        <c:v>413.18793430781921</c:v>
                      </c:pt>
                      <c:pt idx="18">
                        <c:v>301.42421168441359</c:v>
                      </c:pt>
                      <c:pt idx="19">
                        <c:v>73.840585131375235</c:v>
                      </c:pt>
                      <c:pt idx="20">
                        <c:v>24.492595445758479</c:v>
                      </c:pt>
                      <c:pt idx="21">
                        <c:v>385.60117641311541</c:v>
                      </c:pt>
                      <c:pt idx="22">
                        <c:v>119.31065140398179</c:v>
                      </c:pt>
                      <c:pt idx="23">
                        <c:v>9.0508883284998429</c:v>
                      </c:pt>
                      <c:pt idx="24">
                        <c:v>65.631441461809871</c:v>
                      </c:pt>
                      <c:pt idx="25">
                        <c:v>123.2715371152659</c:v>
                      </c:pt>
                      <c:pt idx="26">
                        <c:v>38.120690207178363</c:v>
                      </c:pt>
                      <c:pt idx="27">
                        <c:v>249.98243015563969</c:v>
                      </c:pt>
                      <c:pt idx="28">
                        <c:v>149.13567977436671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3.3632489275390043</c:v>
                      </c:pt>
                      <c:pt idx="1">
                        <c:v>11.601804585023038</c:v>
                      </c:pt>
                      <c:pt idx="2">
                        <c:v>4.9090113255971843</c:v>
                      </c:pt>
                      <c:pt idx="3">
                        <c:v>3.9261486144181461</c:v>
                      </c:pt>
                      <c:pt idx="4">
                        <c:v>5.3321087523048423</c:v>
                      </c:pt>
                      <c:pt idx="5">
                        <c:v>6.2225056673436834</c:v>
                      </c:pt>
                      <c:pt idx="6">
                        <c:v>4.3697384464946429</c:v>
                      </c:pt>
                      <c:pt idx="7">
                        <c:v>6.646291570201293</c:v>
                      </c:pt>
                      <c:pt idx="8">
                        <c:v>1.6682242409542996</c:v>
                      </c:pt>
                      <c:pt idx="9">
                        <c:v>6.2610864881535777</c:v>
                      </c:pt>
                      <c:pt idx="10">
                        <c:v>7.8887615324799221</c:v>
                      </c:pt>
                      <c:pt idx="11">
                        <c:v>4.8883061391429168</c:v>
                      </c:pt>
                      <c:pt idx="12">
                        <c:v>12.740092448779157</c:v>
                      </c:pt>
                      <c:pt idx="13">
                        <c:v>3.0836685056068824</c:v>
                      </c:pt>
                      <c:pt idx="14">
                        <c:v>2.4459298544715082</c:v>
                      </c:pt>
                      <c:pt idx="15">
                        <c:v>2.3280812834840945</c:v>
                      </c:pt>
                      <c:pt idx="16">
                        <c:v>5.8815147531622145</c:v>
                      </c:pt>
                      <c:pt idx="17">
                        <c:v>3.2715071227247643</c:v>
                      </c:pt>
                      <c:pt idx="18">
                        <c:v>5.8963221315966834</c:v>
                      </c:pt>
                      <c:pt idx="19">
                        <c:v>3.0629588447230223</c:v>
                      </c:pt>
                      <c:pt idx="20">
                        <c:v>5.0719298453715176</c:v>
                      </c:pt>
                      <c:pt idx="21">
                        <c:v>2.9356765655370012</c:v>
                      </c:pt>
                      <c:pt idx="22">
                        <c:v>7.9965510407282068</c:v>
                      </c:pt>
                      <c:pt idx="23">
                        <c:v>1.9784911556881877</c:v>
                      </c:pt>
                      <c:pt idx="24">
                        <c:v>2.853791269796027</c:v>
                      </c:pt>
                      <c:pt idx="25">
                        <c:v>5.3937786097937073</c:v>
                      </c:pt>
                      <c:pt idx="26">
                        <c:v>1.9663166911922423</c:v>
                      </c:pt>
                      <c:pt idx="27">
                        <c:v>3.1060171689526817</c:v>
                      </c:pt>
                      <c:pt idx="28">
                        <c:v>3.3723454498910814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3.3865800261371959</c:v>
                      </c:pt>
                      <c:pt idx="1">
                        <c:v>1.7491612077795651</c:v>
                      </c:pt>
                      <c:pt idx="2">
                        <c:v>8.2511031018631957</c:v>
                      </c:pt>
                      <c:pt idx="3">
                        <c:v>10.847163468119906</c:v>
                      </c:pt>
                      <c:pt idx="4">
                        <c:v>19.573020299857347</c:v>
                      </c:pt>
                      <c:pt idx="5">
                        <c:v>23.728488142820375</c:v>
                      </c:pt>
                      <c:pt idx="6">
                        <c:v>12.887818432799882</c:v>
                      </c:pt>
                      <c:pt idx="7">
                        <c:v>8.4507846917812515</c:v>
                      </c:pt>
                      <c:pt idx="8">
                        <c:v>0.89834580589278201</c:v>
                      </c:pt>
                      <c:pt idx="9">
                        <c:v>13.475480872577673</c:v>
                      </c:pt>
                      <c:pt idx="10">
                        <c:v>44.943725477669382</c:v>
                      </c:pt>
                      <c:pt idx="11">
                        <c:v>6.1183723873969296</c:v>
                      </c:pt>
                      <c:pt idx="12">
                        <c:v>49.557364301032024</c:v>
                      </c:pt>
                      <c:pt idx="13">
                        <c:v>1.787361680461298</c:v>
                      </c:pt>
                      <c:pt idx="14">
                        <c:v>7.7168899917855649</c:v>
                      </c:pt>
                      <c:pt idx="15">
                        <c:v>0.23771183653057659</c:v>
                      </c:pt>
                      <c:pt idx="16">
                        <c:v>20.582751737738732</c:v>
                      </c:pt>
                      <c:pt idx="17">
                        <c:v>13.496925065960502</c:v>
                      </c:pt>
                      <c:pt idx="18">
                        <c:v>14.308475051796176</c:v>
                      </c:pt>
                      <c:pt idx="19">
                        <c:v>0</c:v>
                      </c:pt>
                      <c:pt idx="20">
                        <c:v>25.294181388265088</c:v>
                      </c:pt>
                      <c:pt idx="21">
                        <c:v>17.248724139249287</c:v>
                      </c:pt>
                      <c:pt idx="22">
                        <c:v>46.519888917470425</c:v>
                      </c:pt>
                      <c:pt idx="23">
                        <c:v>1.1093219038093574</c:v>
                      </c:pt>
                      <c:pt idx="24">
                        <c:v>1.3170033434977981</c:v>
                      </c:pt>
                      <c:pt idx="25">
                        <c:v>7.5439201928991269</c:v>
                      </c:pt>
                      <c:pt idx="26">
                        <c:v>3.6904933873788113</c:v>
                      </c:pt>
                      <c:pt idx="27">
                        <c:v>14.485823291218551</c:v>
                      </c:pt>
                      <c:pt idx="28">
                        <c:v>4.7163314694290763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105.40230721533587</c:v>
                      </c:pt>
                      <c:pt idx="1">
                        <c:v>107.6634536550811</c:v>
                      </c:pt>
                      <c:pt idx="2">
                        <c:v>132.55921692246781</c:v>
                      </c:pt>
                      <c:pt idx="3">
                        <c:v>117.02657106941288</c:v>
                      </c:pt>
                      <c:pt idx="4">
                        <c:v>139.97210277536755</c:v>
                      </c:pt>
                      <c:pt idx="5">
                        <c:v>147.87736338697724</c:v>
                      </c:pt>
                      <c:pt idx="6">
                        <c:v>134.18844903655412</c:v>
                      </c:pt>
                      <c:pt idx="7">
                        <c:v>130.47345455964566</c:v>
                      </c:pt>
                      <c:pt idx="8">
                        <c:v>65.975606926446218</c:v>
                      </c:pt>
                      <c:pt idx="9">
                        <c:v>129.87152829453939</c:v>
                      </c:pt>
                      <c:pt idx="10">
                        <c:v>127.48561422714428</c:v>
                      </c:pt>
                      <c:pt idx="11">
                        <c:v>119.88566314411663</c:v>
                      </c:pt>
                      <c:pt idx="12">
                        <c:v>158.23194350344033</c:v>
                      </c:pt>
                      <c:pt idx="13">
                        <c:v>56.435155890924932</c:v>
                      </c:pt>
                      <c:pt idx="14">
                        <c:v>102.57287026179534</c:v>
                      </c:pt>
                      <c:pt idx="15">
                        <c:v>50.950132179565337</c:v>
                      </c:pt>
                      <c:pt idx="16">
                        <c:v>139.81721757049914</c:v>
                      </c:pt>
                      <c:pt idx="17">
                        <c:v>107.70107969543656</c:v>
                      </c:pt>
                      <c:pt idx="18">
                        <c:v>150.4514876535743</c:v>
                      </c:pt>
                      <c:pt idx="19">
                        <c:v>40.908429531043403</c:v>
                      </c:pt>
                      <c:pt idx="20">
                        <c:v>140.01145153009631</c:v>
                      </c:pt>
                      <c:pt idx="21">
                        <c:v>135.93428068745783</c:v>
                      </c:pt>
                      <c:pt idx="22">
                        <c:v>168.20194072153623</c:v>
                      </c:pt>
                      <c:pt idx="23">
                        <c:v>48.521705165787196</c:v>
                      </c:pt>
                      <c:pt idx="24">
                        <c:v>80.806040934133179</c:v>
                      </c:pt>
                      <c:pt idx="25">
                        <c:v>141.00948539810648</c:v>
                      </c:pt>
                      <c:pt idx="26">
                        <c:v>73.840885086638352</c:v>
                      </c:pt>
                      <c:pt idx="27">
                        <c:v>113.43404205657511</c:v>
                      </c:pt>
                      <c:pt idx="28">
                        <c:v>121.24725144925591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147.47728916145496</c:v>
                </c:pt>
                <c:pt idx="2">
                  <c:v>3.7015371159886628</c:v>
                </c:pt>
                <c:pt idx="3">
                  <c:v>4.6192352036750624</c:v>
                </c:pt>
                <c:pt idx="4">
                  <c:v>99.502870565533939</c:v>
                </c:pt>
                <c:pt idx="5">
                  <c:v>93.311682098991312</c:v>
                </c:pt>
                <c:pt idx="7">
                  <c:v>119.55975152957237</c:v>
                </c:pt>
                <c:pt idx="8">
                  <c:v>4.4717280222293274</c:v>
                </c:pt>
                <c:pt idx="9">
                  <c:v>0</c:v>
                </c:pt>
                <c:pt idx="10">
                  <c:v>12.38791755683825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155.79806148111868</c:v>
                </c:pt>
                <c:pt idx="4">
                  <c:v>99.502870565533939</c:v>
                </c:pt>
                <c:pt idx="5">
                  <c:v>93.311682098991312</c:v>
                </c:pt>
                <c:pt idx="6">
                  <c:v>124.0314795518017</c:v>
                </c:pt>
                <c:pt idx="10">
                  <c:v>12.38791755683825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-211937.89944802388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1515617.4171171244</c:v>
                </c:pt>
                <c:pt idx="1">
                  <c:v>1545222.5869477212</c:v>
                </c:pt>
                <c:pt idx="2">
                  <c:v>447653.90832269768</c:v>
                </c:pt>
                <c:pt idx="3">
                  <c:v>48276.064762005321</c:v>
                </c:pt>
                <c:pt idx="4">
                  <c:v>247299.33297164718</c:v>
                </c:pt>
                <c:pt idx="5">
                  <c:v>0</c:v>
                </c:pt>
                <c:pt idx="6">
                  <c:v>1231470.6431580498</c:v>
                </c:pt>
                <c:pt idx="7">
                  <c:v>491045.18541047507</c:v>
                </c:pt>
                <c:pt idx="8">
                  <c:v>349824.27569068287</c:v>
                </c:pt>
                <c:pt idx="9">
                  <c:v>50027.023982054583</c:v>
                </c:pt>
                <c:pt idx="10">
                  <c:v>393192.92197011871</c:v>
                </c:pt>
                <c:pt idx="11">
                  <c:v>971198.57978350518</c:v>
                </c:pt>
                <c:pt idx="12">
                  <c:v>1472607.0129745412</c:v>
                </c:pt>
                <c:pt idx="13">
                  <c:v>1713140.2768678041</c:v>
                </c:pt>
                <c:pt idx="14">
                  <c:v>319709.79756538098</c:v>
                </c:pt>
                <c:pt idx="15">
                  <c:v>959539.10076187411</c:v>
                </c:pt>
                <c:pt idx="16">
                  <c:v>304139.08284725412</c:v>
                </c:pt>
                <c:pt idx="17">
                  <c:v>2397208.0919882185</c:v>
                </c:pt>
                <c:pt idx="18">
                  <c:v>457809.92905274162</c:v>
                </c:pt>
                <c:pt idx="19">
                  <c:v>436106.4507285821</c:v>
                </c:pt>
                <c:pt idx="20">
                  <c:v>326187.2363753455</c:v>
                </c:pt>
                <c:pt idx="21">
                  <c:v>120865.6166521282</c:v>
                </c:pt>
                <c:pt idx="22">
                  <c:v>6644157.2213776857</c:v>
                </c:pt>
                <c:pt idx="23">
                  <c:v>683440.4329514195</c:v>
                </c:pt>
                <c:pt idx="24">
                  <c:v>924260.34925857163</c:v>
                </c:pt>
                <c:pt idx="25">
                  <c:v>1283400.2302201772</c:v>
                </c:pt>
                <c:pt idx="26">
                  <c:v>91293.060661329044</c:v>
                </c:pt>
                <c:pt idx="27">
                  <c:v>2166352.8854295444</c:v>
                </c:pt>
                <c:pt idx="28">
                  <c:v>807250.05745200487</c:v>
                </c:pt>
                <c:pt idx="29">
                  <c:v>734827.00087265368</c:v>
                </c:pt>
                <c:pt idx="30">
                  <c:v>4097829.9769949988</c:v>
                </c:pt>
                <c:pt idx="31">
                  <c:v>574913.7742583286</c:v>
                </c:pt>
                <c:pt idx="32">
                  <c:v>1703960.8151167356</c:v>
                </c:pt>
                <c:pt idx="33">
                  <c:v>144196.62980857305</c:v>
                </c:pt>
                <c:pt idx="34">
                  <c:v>274991.32057011849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1515617.4171171244</c:v>
                </c:pt>
                <c:pt idx="1">
                  <c:v>1545222.5869477212</c:v>
                </c:pt>
                <c:pt idx="2">
                  <c:v>447653.90832269768</c:v>
                </c:pt>
                <c:pt idx="3">
                  <c:v>48276.064762005321</c:v>
                </c:pt>
                <c:pt idx="4">
                  <c:v>247299.33297164718</c:v>
                </c:pt>
                <c:pt idx="5">
                  <c:v>-211937.89944802388</c:v>
                </c:pt>
                <c:pt idx="6">
                  <c:v>1231470.6431580498</c:v>
                </c:pt>
                <c:pt idx="7">
                  <c:v>491045.18541047507</c:v>
                </c:pt>
                <c:pt idx="8">
                  <c:v>349824.27569068287</c:v>
                </c:pt>
                <c:pt idx="9">
                  <c:v>50027.023982054583</c:v>
                </c:pt>
                <c:pt idx="10">
                  <c:v>393192.92197011871</c:v>
                </c:pt>
                <c:pt idx="11">
                  <c:v>971198.57978350518</c:v>
                </c:pt>
                <c:pt idx="12">
                  <c:v>1472607.0129745412</c:v>
                </c:pt>
                <c:pt idx="13">
                  <c:v>1713140.2768678041</c:v>
                </c:pt>
                <c:pt idx="14">
                  <c:v>319709.79756538098</c:v>
                </c:pt>
                <c:pt idx="15">
                  <c:v>959539.10076187411</c:v>
                </c:pt>
                <c:pt idx="16">
                  <c:v>304139.08284725412</c:v>
                </c:pt>
                <c:pt idx="17">
                  <c:v>2397208.0919882185</c:v>
                </c:pt>
                <c:pt idx="18">
                  <c:v>457809.92905274162</c:v>
                </c:pt>
                <c:pt idx="19">
                  <c:v>436106.4507285821</c:v>
                </c:pt>
                <c:pt idx="20">
                  <c:v>326187.2363753455</c:v>
                </c:pt>
                <c:pt idx="21">
                  <c:v>120865.6166521282</c:v>
                </c:pt>
                <c:pt idx="22">
                  <c:v>6644157.2213776857</c:v>
                </c:pt>
                <c:pt idx="23">
                  <c:v>683440.4329514195</c:v>
                </c:pt>
                <c:pt idx="24">
                  <c:v>924260.34925857163</c:v>
                </c:pt>
                <c:pt idx="25">
                  <c:v>1283400.2302201772</c:v>
                </c:pt>
                <c:pt idx="26">
                  <c:v>91293.060661329044</c:v>
                </c:pt>
                <c:pt idx="27">
                  <c:v>2166352.8854295444</c:v>
                </c:pt>
                <c:pt idx="28">
                  <c:v>807250.05745200487</c:v>
                </c:pt>
                <c:pt idx="29">
                  <c:v>734827.00087265368</c:v>
                </c:pt>
                <c:pt idx="30">
                  <c:v>4097829.9769949988</c:v>
                </c:pt>
                <c:pt idx="31">
                  <c:v>574913.7742583286</c:v>
                </c:pt>
                <c:pt idx="32">
                  <c:v>1703960.8151167356</c:v>
                </c:pt>
                <c:pt idx="33">
                  <c:v>144196.62980857305</c:v>
                </c:pt>
                <c:pt idx="34">
                  <c:v>274991.32057011849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463680.17488287546</c:v>
                </c:pt>
                <c:pt idx="1">
                  <c:v>1605987.1090522783</c:v>
                </c:pt>
                <c:pt idx="2">
                  <c:v>83782.702677302339</c:v>
                </c:pt>
                <c:pt idx="3">
                  <c:v>6071.8442379946773</c:v>
                </c:pt>
                <c:pt idx="4">
                  <c:v>261783.05402835293</c:v>
                </c:pt>
                <c:pt idx="5">
                  <c:v>537758.08344802388</c:v>
                </c:pt>
                <c:pt idx="6">
                  <c:v>2577713.8008419503</c:v>
                </c:pt>
                <c:pt idx="7">
                  <c:v>20096.504589524917</c:v>
                </c:pt>
                <c:pt idx="8">
                  <c:v>16030.570309317209</c:v>
                </c:pt>
                <c:pt idx="9">
                  <c:v>7715.2300179454196</c:v>
                </c:pt>
                <c:pt idx="10">
                  <c:v>71626.50642243131</c:v>
                </c:pt>
                <c:pt idx="11">
                  <c:v>611944.53221649479</c:v>
                </c:pt>
                <c:pt idx="12">
                  <c:v>40070.252025459049</c:v>
                </c:pt>
                <c:pt idx="13">
                  <c:v>461330.76413219608</c:v>
                </c:pt>
                <c:pt idx="14">
                  <c:v>38452.864635569102</c:v>
                </c:pt>
                <c:pt idx="15">
                  <c:v>59831.495238125935</c:v>
                </c:pt>
                <c:pt idx="16">
                  <c:v>62345.132152745929</c:v>
                </c:pt>
                <c:pt idx="17">
                  <c:v>2299892.8998477119</c:v>
                </c:pt>
                <c:pt idx="18">
                  <c:v>19682.225947258383</c:v>
                </c:pt>
                <c:pt idx="19">
                  <c:v>528769.11927141796</c:v>
                </c:pt>
                <c:pt idx="20">
                  <c:v>241105.02262465458</c:v>
                </c:pt>
                <c:pt idx="21">
                  <c:v>178449.91134787185</c:v>
                </c:pt>
                <c:pt idx="22">
                  <c:v>39345.524622313438</c:v>
                </c:pt>
                <c:pt idx="23">
                  <c:v>449617.88156207034</c:v>
                </c:pt>
                <c:pt idx="24">
                  <c:v>70017.670741428228</c:v>
                </c:pt>
                <c:pt idx="25">
                  <c:v>28341.493779822697</c:v>
                </c:pt>
                <c:pt idx="26">
                  <c:v>8094.8013386709745</c:v>
                </c:pt>
                <c:pt idx="27">
                  <c:v>259621.64757045612</c:v>
                </c:pt>
                <c:pt idx="28">
                  <c:v>82788.869547995244</c:v>
                </c:pt>
                <c:pt idx="29">
                  <c:v>408860.78612734633</c:v>
                </c:pt>
                <c:pt idx="30">
                  <c:v>1936061.3940050018</c:v>
                </c:pt>
                <c:pt idx="31">
                  <c:v>254693.87374167153</c:v>
                </c:pt>
                <c:pt idx="32">
                  <c:v>131789.57088326433</c:v>
                </c:pt>
                <c:pt idx="33">
                  <c:v>97909.217191426913</c:v>
                </c:pt>
                <c:pt idx="34">
                  <c:v>91643.903429881422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463680.17488287546</c:v>
                </c:pt>
                <c:pt idx="1">
                  <c:v>1605987.1090522783</c:v>
                </c:pt>
                <c:pt idx="2">
                  <c:v>83782.702677302339</c:v>
                </c:pt>
                <c:pt idx="3">
                  <c:v>6071.8442379946773</c:v>
                </c:pt>
                <c:pt idx="4">
                  <c:v>261783.05402835293</c:v>
                </c:pt>
                <c:pt idx="5">
                  <c:v>537758.08344802388</c:v>
                </c:pt>
                <c:pt idx="6">
                  <c:v>2577713.8008419503</c:v>
                </c:pt>
                <c:pt idx="7">
                  <c:v>20096.504589524917</c:v>
                </c:pt>
                <c:pt idx="8">
                  <c:v>16030.570309317209</c:v>
                </c:pt>
                <c:pt idx="9">
                  <c:v>7715.2300179454196</c:v>
                </c:pt>
                <c:pt idx="10">
                  <c:v>71626.50642243131</c:v>
                </c:pt>
                <c:pt idx="11">
                  <c:v>611944.53221649479</c:v>
                </c:pt>
                <c:pt idx="12">
                  <c:v>40070.252025459049</c:v>
                </c:pt>
                <c:pt idx="13">
                  <c:v>461330.76413219608</c:v>
                </c:pt>
                <c:pt idx="14">
                  <c:v>38452.864635569102</c:v>
                </c:pt>
                <c:pt idx="15">
                  <c:v>59831.495238125935</c:v>
                </c:pt>
                <c:pt idx="16">
                  <c:v>62345.132152745929</c:v>
                </c:pt>
                <c:pt idx="17">
                  <c:v>2299892.8998477119</c:v>
                </c:pt>
                <c:pt idx="18">
                  <c:v>19682.225947258383</c:v>
                </c:pt>
                <c:pt idx="19">
                  <c:v>528769.11927141796</c:v>
                </c:pt>
                <c:pt idx="20">
                  <c:v>241105.02262465458</c:v>
                </c:pt>
                <c:pt idx="21">
                  <c:v>178449.91134787185</c:v>
                </c:pt>
                <c:pt idx="22">
                  <c:v>39345.524622313438</c:v>
                </c:pt>
                <c:pt idx="23">
                  <c:v>449617.88156207034</c:v>
                </c:pt>
                <c:pt idx="24">
                  <c:v>70017.670741428228</c:v>
                </c:pt>
                <c:pt idx="25">
                  <c:v>28341.493779822697</c:v>
                </c:pt>
                <c:pt idx="26">
                  <c:v>8094.8013386709745</c:v>
                </c:pt>
                <c:pt idx="27">
                  <c:v>259621.64757045612</c:v>
                </c:pt>
                <c:pt idx="28">
                  <c:v>82788.869547995244</c:v>
                </c:pt>
                <c:pt idx="29">
                  <c:v>408860.78612734633</c:v>
                </c:pt>
                <c:pt idx="30">
                  <c:v>1936061.3940050018</c:v>
                </c:pt>
                <c:pt idx="31">
                  <c:v>254693.87374167153</c:v>
                </c:pt>
                <c:pt idx="32">
                  <c:v>131789.57088326433</c:v>
                </c:pt>
                <c:pt idx="33">
                  <c:v>97909.217191426913</c:v>
                </c:pt>
                <c:pt idx="34">
                  <c:v>91643.903429881422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4844.4793925499998</c:v>
                </c:pt>
                <c:pt idx="11">
                  <c:v>95283.089000000007</c:v>
                </c:pt>
                <c:pt idx="12">
                  <c:v>40459.739000000001</c:v>
                </c:pt>
                <c:pt idx="13">
                  <c:v>108034.966</c:v>
                </c:pt>
                <c:pt idx="14">
                  <c:v>57229.798200949997</c:v>
                </c:pt>
                <c:pt idx="15">
                  <c:v>19421.392</c:v>
                </c:pt>
                <c:pt idx="16">
                  <c:v>1007.8289999999998</c:v>
                </c:pt>
                <c:pt idx="17">
                  <c:v>200522.29083593003</c:v>
                </c:pt>
                <c:pt idx="18">
                  <c:v>5418.7820000000002</c:v>
                </c:pt>
                <c:pt idx="19">
                  <c:v>0</c:v>
                </c:pt>
                <c:pt idx="20">
                  <c:v>0</c:v>
                </c:pt>
                <c:pt idx="21">
                  <c:v>0</c:v>
                </c:pt>
                <c:pt idx="22">
                  <c:v>257940.02999999997</c:v>
                </c:pt>
                <c:pt idx="23">
                  <c:v>6629.0995134900004</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464819.42839255003</c:v>
                </c:pt>
                <c:pt idx="11">
                  <c:v>1583143.112</c:v>
                </c:pt>
                <c:pt idx="12">
                  <c:v>1512677.2650000001</c:v>
                </c:pt>
                <c:pt idx="13">
                  <c:v>2174471.0410000002</c:v>
                </c:pt>
                <c:pt idx="14">
                  <c:v>358162.66220095009</c:v>
                </c:pt>
                <c:pt idx="15">
                  <c:v>1019370.596</c:v>
                </c:pt>
                <c:pt idx="16">
                  <c:v>366484.21500000003</c:v>
                </c:pt>
                <c:pt idx="17">
                  <c:v>4697100.9918359304</c:v>
                </c:pt>
                <c:pt idx="18">
                  <c:v>477492.15499999997</c:v>
                </c:pt>
                <c:pt idx="19">
                  <c:v>964875.57000000007</c:v>
                </c:pt>
                <c:pt idx="20">
                  <c:v>567292.25900000008</c:v>
                </c:pt>
                <c:pt idx="21">
                  <c:v>299315.52800000005</c:v>
                </c:pt>
                <c:pt idx="22">
                  <c:v>6683502.7459999993</c:v>
                </c:pt>
                <c:pt idx="23">
                  <c:v>1133058.3145134898</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再エネ比較シート!$CO$13:$CO$42</c:f>
              <c:numCache>
                <c:formatCode>0.0%</c:formatCode>
                <c:ptCount val="30"/>
                <c:pt idx="0">
                  <c:v>6.3398069151324649E-2</c:v>
                </c:pt>
                <c:pt idx="1">
                  <c:v>1.3834478744599404E-2</c:v>
                </c:pt>
                <c:pt idx="2">
                  <c:v>4.8928051413365467E-2</c:v>
                </c:pt>
                <c:pt idx="3">
                  <c:v>0.11186206162524613</c:v>
                </c:pt>
                <c:pt idx="4">
                  <c:v>4.2070425474820358E-2</c:v>
                </c:pt>
                <c:pt idx="5">
                  <c:v>6.2999697777289337E-2</c:v>
                </c:pt>
                <c:pt idx="6">
                  <c:v>7.8772638657361629E-2</c:v>
                </c:pt>
                <c:pt idx="7">
                  <c:v>3.1475431048426226E-2</c:v>
                </c:pt>
                <c:pt idx="8">
                  <c:v>7.072762087123026E-2</c:v>
                </c:pt>
                <c:pt idx="9">
                  <c:v>3.0208489575521223E-2</c:v>
                </c:pt>
                <c:pt idx="10">
                  <c:v>1.1390625757355437E-2</c:v>
                </c:pt>
                <c:pt idx="11">
                  <c:v>0.10952269124640404</c:v>
                </c:pt>
                <c:pt idx="12">
                  <c:v>2.1993670886075949E-2</c:v>
                </c:pt>
                <c:pt idx="13">
                  <c:v>3.2250864858832717E-2</c:v>
                </c:pt>
                <c:pt idx="14">
                  <c:v>7.604650491878949E-2</c:v>
                </c:pt>
                <c:pt idx="15">
                  <c:v>2.8082244526015862E-2</c:v>
                </c:pt>
                <c:pt idx="16">
                  <c:v>7.4243663123466891E-2</c:v>
                </c:pt>
                <c:pt idx="17">
                  <c:v>7.2237878875021574E-2</c:v>
                </c:pt>
                <c:pt idx="18">
                  <c:v>9.9415391496022743E-2</c:v>
                </c:pt>
                <c:pt idx="19">
                  <c:v>2.1362514644664356E-2</c:v>
                </c:pt>
                <c:pt idx="20">
                  <c:v>8.4266433049525011E-2</c:v>
                </c:pt>
                <c:pt idx="21">
                  <c:v>8.442716403075394E-2</c:v>
                </c:pt>
                <c:pt idx="22">
                  <c:v>0.10215251248898032</c:v>
                </c:pt>
                <c:pt idx="23">
                  <c:v>3.3587200701331435E-2</c:v>
                </c:pt>
                <c:pt idx="24">
                  <c:v>6.7438651226975455E-2</c:v>
                </c:pt>
                <c:pt idx="25">
                  <c:v>8.4659792438348855E-2</c:v>
                </c:pt>
                <c:pt idx="26">
                  <c:v>5.7747560663385773E-2</c:v>
                </c:pt>
                <c:pt idx="27">
                  <c:v>0.11503434556926616</c:v>
                </c:pt>
                <c:pt idx="28">
                  <c:v>8.6363368495491782E-2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再エネ比較シート!$CC$13:$CC$42</c:f>
              <c:numCache>
                <c:formatCode>0.0%</c:formatCode>
                <c:ptCount val="30"/>
                <c:pt idx="0">
                  <c:v>3.0746335251082595E-2</c:v>
                </c:pt>
                <c:pt idx="1">
                  <c:v>4.9528834721619336E-3</c:v>
                </c:pt>
                <c:pt idx="2">
                  <c:v>2.2526797446486363E-2</c:v>
                </c:pt>
                <c:pt idx="3">
                  <c:v>6.8890947586462456E-2</c:v>
                </c:pt>
                <c:pt idx="4">
                  <c:v>1.8635337427864367E-2</c:v>
                </c:pt>
                <c:pt idx="5">
                  <c:v>2.463135074818985E-2</c:v>
                </c:pt>
                <c:pt idx="6">
                  <c:v>2.8694680450818896E-2</c:v>
                </c:pt>
                <c:pt idx="7">
                  <c:v>7.9312472153829899E-3</c:v>
                </c:pt>
                <c:pt idx="8">
                  <c:v>4.0530010060617641E-2</c:v>
                </c:pt>
                <c:pt idx="9">
                  <c:v>7.6369702037976991E-3</c:v>
                </c:pt>
                <c:pt idx="10">
                  <c:v>7.4259413111789343E-3</c:v>
                </c:pt>
                <c:pt idx="11">
                  <c:v>7.1484066791326156E-2</c:v>
                </c:pt>
                <c:pt idx="12">
                  <c:v>8.4501893853008662E-3</c:v>
                </c:pt>
                <c:pt idx="13">
                  <c:v>2.246453870155066E-2</c:v>
                </c:pt>
                <c:pt idx="14">
                  <c:v>2.5727275894140041E-2</c:v>
                </c:pt>
                <c:pt idx="15">
                  <c:v>1.7912032236456526E-2</c:v>
                </c:pt>
                <c:pt idx="16">
                  <c:v>2.7814040013131387E-2</c:v>
                </c:pt>
                <c:pt idx="17">
                  <c:v>2.1359990142574635E-2</c:v>
                </c:pt>
                <c:pt idx="18">
                  <c:v>2.7276656244787468E-2</c:v>
                </c:pt>
                <c:pt idx="19">
                  <c:v>1.1646452105055879E-2</c:v>
                </c:pt>
                <c:pt idx="20">
                  <c:v>5.3224408184489952E-2</c:v>
                </c:pt>
                <c:pt idx="21">
                  <c:v>3.1002094635421647E-2</c:v>
                </c:pt>
                <c:pt idx="22">
                  <c:v>5.1525835999109169E-2</c:v>
                </c:pt>
                <c:pt idx="23">
                  <c:v>2.3104874025039981E-2</c:v>
                </c:pt>
                <c:pt idx="24">
                  <c:v>3.3827155602257457E-2</c:v>
                </c:pt>
                <c:pt idx="25">
                  <c:v>3.1169097598846528E-2</c:v>
                </c:pt>
                <c:pt idx="26">
                  <c:v>3.024573643076324E-2</c:v>
                </c:pt>
                <c:pt idx="27">
                  <c:v>3.0623572516551772E-2</c:v>
                </c:pt>
                <c:pt idx="28">
                  <c:v>3.0320460306174631E-2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再エネ比較シート!$CD$13:$CD$42</c:f>
              <c:numCache>
                <c:formatCode>0.0%</c:formatCode>
                <c:ptCount val="30"/>
                <c:pt idx="0">
                  <c:v>5.968656133438139E-2</c:v>
                </c:pt>
                <c:pt idx="1">
                  <c:v>2.4701666765978389E-2</c:v>
                </c:pt>
                <c:pt idx="2">
                  <c:v>3.5054301105056355E-2</c:v>
                </c:pt>
                <c:pt idx="3">
                  <c:v>0.20300901405106481</c:v>
                </c:pt>
                <c:pt idx="4">
                  <c:v>9.2218285188484142E-2</c:v>
                </c:pt>
                <c:pt idx="5">
                  <c:v>0.351277486709758</c:v>
                </c:pt>
                <c:pt idx="6">
                  <c:v>0.1747408083957627</c:v>
                </c:pt>
                <c:pt idx="7">
                  <c:v>1.5584613341653722E-2</c:v>
                </c:pt>
                <c:pt idx="8">
                  <c:v>1.8603035514674508E-2</c:v>
                </c:pt>
                <c:pt idx="9">
                  <c:v>5.3425774055930055E-2</c:v>
                </c:pt>
                <c:pt idx="10">
                  <c:v>6.1069450249911734E-2</c:v>
                </c:pt>
                <c:pt idx="11">
                  <c:v>0.3866737524258384</c:v>
                </c:pt>
                <c:pt idx="12">
                  <c:v>5.4061017837118537E-2</c:v>
                </c:pt>
                <c:pt idx="13">
                  <c:v>8.4760231640317631E-3</c:v>
                </c:pt>
                <c:pt idx="14">
                  <c:v>7.4333392381124241E-2</c:v>
                </c:pt>
                <c:pt idx="15">
                  <c:v>5.7281943525118095E-3</c:v>
                </c:pt>
                <c:pt idx="16">
                  <c:v>8.6641664989478312E-2</c:v>
                </c:pt>
                <c:pt idx="17">
                  <c:v>0.13735134816582698</c:v>
                </c:pt>
                <c:pt idx="18">
                  <c:v>0.20600397769270651</c:v>
                </c:pt>
                <c:pt idx="19">
                  <c:v>3.9900570142080045E-3</c:v>
                </c:pt>
                <c:pt idx="20">
                  <c:v>0.22605074457072927</c:v>
                </c:pt>
                <c:pt idx="21">
                  <c:v>0.25027138087740269</c:v>
                </c:pt>
                <c:pt idx="22">
                  <c:v>0.23380027011201132</c:v>
                </c:pt>
                <c:pt idx="23">
                  <c:v>4.4837860145223365E-3</c:v>
                </c:pt>
                <c:pt idx="24">
                  <c:v>4.8501727955904753E-2</c:v>
                </c:pt>
                <c:pt idx="25">
                  <c:v>0.20955017180884228</c:v>
                </c:pt>
                <c:pt idx="26">
                  <c:v>4.4059430410493122E-2</c:v>
                </c:pt>
                <c:pt idx="27">
                  <c:v>5.8339642526781282E-2</c:v>
                </c:pt>
                <c:pt idx="28">
                  <c:v>9.6161112332091583E-2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再エネ比較シート!$CE$13:$CE$42</c:f>
              <c:numCache>
                <c:formatCode>0.0%</c:formatCode>
                <c:ptCount val="30"/>
                <c:pt idx="0">
                  <c:v>0</c:v>
                </c:pt>
                <c:pt idx="1">
                  <c:v>1.3371133048950214E-2</c:v>
                </c:pt>
                <c:pt idx="2">
                  <c:v>0</c:v>
                </c:pt>
                <c:pt idx="3">
                  <c:v>0</c:v>
                </c:pt>
                <c:pt idx="4">
                  <c:v>0</c:v>
                </c:pt>
                <c:pt idx="5">
                  <c:v>0</c:v>
                </c:pt>
                <c:pt idx="6">
                  <c:v>0</c:v>
                </c:pt>
                <c:pt idx="7">
                  <c:v>0</c:v>
                </c:pt>
                <c:pt idx="8">
                  <c:v>0</c:v>
                </c:pt>
                <c:pt idx="9">
                  <c:v>2.138571291825065E-2</c:v>
                </c:pt>
                <c:pt idx="10">
                  <c:v>0</c:v>
                </c:pt>
                <c:pt idx="11">
                  <c:v>0</c:v>
                </c:pt>
                <c:pt idx="12">
                  <c:v>0</c:v>
                </c:pt>
                <c:pt idx="13">
                  <c:v>0</c:v>
                </c:pt>
                <c:pt idx="14">
                  <c:v>0</c:v>
                </c:pt>
                <c:pt idx="15">
                  <c:v>0</c:v>
                </c:pt>
                <c:pt idx="16">
                  <c:v>0</c:v>
                </c:pt>
                <c:pt idx="17">
                  <c:v>0</c:v>
                </c:pt>
                <c:pt idx="18">
                  <c:v>0</c:v>
                </c:pt>
                <c:pt idx="19">
                  <c:v>0</c:v>
                </c:pt>
                <c:pt idx="20">
                  <c:v>4.4223308595763323E-2</c:v>
                </c:pt>
                <c:pt idx="21">
                  <c:v>0</c:v>
                </c:pt>
                <c:pt idx="22">
                  <c:v>0</c:v>
                </c:pt>
                <c:pt idx="23">
                  <c:v>0</c:v>
                </c:pt>
                <c:pt idx="24">
                  <c:v>0</c:v>
                </c:pt>
                <c:pt idx="25">
                  <c:v>9.1223834689528721E-5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再エネ比較シート!$CF$13:$CF$42</c:f>
              <c:numCache>
                <c:formatCode>0.0%</c:formatCode>
                <c:ptCount val="30"/>
                <c:pt idx="0">
                  <c:v>0</c:v>
                </c:pt>
                <c:pt idx="1">
                  <c:v>0</c:v>
                </c:pt>
                <c:pt idx="2">
                  <c:v>0</c:v>
                </c:pt>
                <c:pt idx="3">
                  <c:v>2.3024033135562614E-3</c:v>
                </c:pt>
                <c:pt idx="4">
                  <c:v>0</c:v>
                </c:pt>
                <c:pt idx="5">
                  <c:v>0.10594326615647108</c:v>
                </c:pt>
                <c:pt idx="6">
                  <c:v>0</c:v>
                </c:pt>
                <c:pt idx="7">
                  <c:v>0</c:v>
                </c:pt>
                <c:pt idx="8">
                  <c:v>0</c:v>
                </c:pt>
                <c:pt idx="9">
                  <c:v>1.1485436288615532E-2</c:v>
                </c:pt>
                <c:pt idx="10">
                  <c:v>0</c:v>
                </c:pt>
                <c:pt idx="11">
                  <c:v>0</c:v>
                </c:pt>
                <c:pt idx="12">
                  <c:v>1.9418910812309622E-4</c:v>
                </c:pt>
                <c:pt idx="13">
                  <c:v>0</c:v>
                </c:pt>
                <c:pt idx="14">
                  <c:v>1.7259043092249802E-3</c:v>
                </c:pt>
                <c:pt idx="15">
                  <c:v>0</c:v>
                </c:pt>
                <c:pt idx="16">
                  <c:v>0</c:v>
                </c:pt>
                <c:pt idx="17">
                  <c:v>0</c:v>
                </c:pt>
                <c:pt idx="18">
                  <c:v>3.4477515202276467E-2</c:v>
                </c:pt>
                <c:pt idx="19">
                  <c:v>0</c:v>
                </c:pt>
                <c:pt idx="20">
                  <c:v>0</c:v>
                </c:pt>
                <c:pt idx="21">
                  <c:v>2.966650341857148E-3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再エネ比較シート!$CH$13:$CH$42</c:f>
              <c:numCache>
                <c:formatCode>0.0%</c:formatCode>
                <c:ptCount val="30"/>
                <c:pt idx="0">
                  <c:v>7.4368067848893278E-3</c:v>
                </c:pt>
                <c:pt idx="1">
                  <c:v>0.73341589155659925</c:v>
                </c:pt>
                <c:pt idx="2">
                  <c:v>0.10502585808472525</c:v>
                </c:pt>
                <c:pt idx="3">
                  <c:v>0</c:v>
                </c:pt>
                <c:pt idx="4">
                  <c:v>2.3711030948111961E-2</c:v>
                </c:pt>
                <c:pt idx="5">
                  <c:v>2.8018318495392543E-3</c:v>
                </c:pt>
                <c:pt idx="6">
                  <c:v>1.65994194844768E-2</c:v>
                </c:pt>
                <c:pt idx="7">
                  <c:v>0</c:v>
                </c:pt>
                <c:pt idx="8">
                  <c:v>3.6680428654336038E-2</c:v>
                </c:pt>
                <c:pt idx="9">
                  <c:v>6.1635528721331719E-2</c:v>
                </c:pt>
                <c:pt idx="10">
                  <c:v>1.1670696217308896E-2</c:v>
                </c:pt>
                <c:pt idx="11">
                  <c:v>0</c:v>
                </c:pt>
                <c:pt idx="12">
                  <c:v>0.10140986757539469</c:v>
                </c:pt>
                <c:pt idx="13">
                  <c:v>0</c:v>
                </c:pt>
                <c:pt idx="14">
                  <c:v>3.7724684354644377E-4</c:v>
                </c:pt>
                <c:pt idx="15">
                  <c:v>0</c:v>
                </c:pt>
                <c:pt idx="16">
                  <c:v>0</c:v>
                </c:pt>
                <c:pt idx="17">
                  <c:v>0</c:v>
                </c:pt>
                <c:pt idx="18">
                  <c:v>0</c:v>
                </c:pt>
                <c:pt idx="19">
                  <c:v>0</c:v>
                </c:pt>
                <c:pt idx="20">
                  <c:v>0</c:v>
                </c:pt>
                <c:pt idx="21">
                  <c:v>0</c:v>
                </c:pt>
                <c:pt idx="22">
                  <c:v>4.9342221171101881E-3</c:v>
                </c:pt>
                <c:pt idx="23">
                  <c:v>0</c:v>
                </c:pt>
                <c:pt idx="24">
                  <c:v>8.4558528112336322E-3</c:v>
                </c:pt>
                <c:pt idx="25">
                  <c:v>2.0136956484797519E-2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再エネ比較シート!$CI$13:$CI$42</c:f>
              <c:numCache>
                <c:formatCode>0.0%</c:formatCode>
                <c:ptCount val="30"/>
                <c:pt idx="0">
                  <c:v>9.786970337035332E-2</c:v>
                </c:pt>
                <c:pt idx="1">
                  <c:v>0.77644157484368981</c:v>
                </c:pt>
                <c:pt idx="2">
                  <c:v>0.16260695663626798</c:v>
                </c:pt>
                <c:pt idx="3">
                  <c:v>0.27420236495108352</c:v>
                </c:pt>
                <c:pt idx="4">
                  <c:v>0.13456465356446046</c:v>
                </c:pt>
                <c:pt idx="5">
                  <c:v>0.48465393546395819</c:v>
                </c:pt>
                <c:pt idx="6">
                  <c:v>0.2200349083310584</c:v>
                </c:pt>
                <c:pt idx="7">
                  <c:v>2.3515860557036715E-2</c:v>
                </c:pt>
                <c:pt idx="8">
                  <c:v>9.5813474229628187E-2</c:v>
                </c:pt>
                <c:pt idx="9">
                  <c:v>0.15556942218792566</c:v>
                </c:pt>
                <c:pt idx="10">
                  <c:v>8.0166087778399564E-2</c:v>
                </c:pt>
                <c:pt idx="11">
                  <c:v>0.45815781921716464</c:v>
                </c:pt>
                <c:pt idx="12">
                  <c:v>0.1641152639059372</c:v>
                </c:pt>
                <c:pt idx="13">
                  <c:v>3.0940561865582427E-2</c:v>
                </c:pt>
                <c:pt idx="14">
                  <c:v>0.10216381942803569</c:v>
                </c:pt>
                <c:pt idx="15">
                  <c:v>2.3640226588968336E-2</c:v>
                </c:pt>
                <c:pt idx="16">
                  <c:v>0.1144557050026097</c:v>
                </c:pt>
                <c:pt idx="17">
                  <c:v>0.15871133830840159</c:v>
                </c:pt>
                <c:pt idx="18">
                  <c:v>0.26775814913977042</c:v>
                </c:pt>
                <c:pt idx="19">
                  <c:v>1.5636509119263883E-2</c:v>
                </c:pt>
                <c:pt idx="20">
                  <c:v>0.32349846135098259</c:v>
                </c:pt>
                <c:pt idx="21">
                  <c:v>0.2842401258546815</c:v>
                </c:pt>
                <c:pt idx="22">
                  <c:v>0.29026032822823067</c:v>
                </c:pt>
                <c:pt idx="23">
                  <c:v>2.758866003956232E-2</c:v>
                </c:pt>
                <c:pt idx="24">
                  <c:v>9.0784736369395852E-2</c:v>
                </c:pt>
                <c:pt idx="25">
                  <c:v>0.26094744972717587</c:v>
                </c:pt>
                <c:pt idx="26">
                  <c:v>7.4305166841256362E-2</c:v>
                </c:pt>
                <c:pt idx="27">
                  <c:v>8.8963215043333058E-2</c:v>
                </c:pt>
                <c:pt idx="28">
                  <c:v>0.12648157263826623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再エネ比較シート!$BE$13:$BE$42</c:f>
              <c:numCache>
                <c:formatCode>#,##0_);[Red]\(#,##0\)</c:formatCode>
                <c:ptCount val="30"/>
                <c:pt idx="0">
                  <c:v>10018.999999999976</c:v>
                </c:pt>
                <c:pt idx="1">
                  <c:v>2996.7520000000045</c:v>
                </c:pt>
                <c:pt idx="2">
                  <c:v>8516.8999999999796</c:v>
                </c:pt>
                <c:pt idx="3">
                  <c:v>20232.927999999942</c:v>
                </c:pt>
                <c:pt idx="4">
                  <c:v>6539.9000000000033</c:v>
                </c:pt>
                <c:pt idx="5">
                  <c:v>10780.399999999991</c:v>
                </c:pt>
                <c:pt idx="6">
                  <c:v>12839.999999999938</c:v>
                </c:pt>
                <c:pt idx="7">
                  <c:v>4574.2000000000089</c:v>
                </c:pt>
                <c:pt idx="8">
                  <c:v>10000.999999999975</c:v>
                </c:pt>
                <c:pt idx="9">
                  <c:v>4789.8000000000075</c:v>
                </c:pt>
                <c:pt idx="10">
                  <c:v>2509.8750000000023</c:v>
                </c:pt>
                <c:pt idx="11">
                  <c:v>17581.899999999954</c:v>
                </c:pt>
                <c:pt idx="12">
                  <c:v>3430.4000000000033</c:v>
                </c:pt>
                <c:pt idx="13">
                  <c:v>4700.8000000000038</c:v>
                </c:pt>
                <c:pt idx="14">
                  <c:v>11946.999999999967</c:v>
                </c:pt>
                <c:pt idx="15">
                  <c:v>4309.9000000000042</c:v>
                </c:pt>
                <c:pt idx="16">
                  <c:v>12454.999999999971</c:v>
                </c:pt>
                <c:pt idx="17">
                  <c:v>11032.799999999981</c:v>
                </c:pt>
                <c:pt idx="18">
                  <c:v>15264.099999999933</c:v>
                </c:pt>
                <c:pt idx="19">
                  <c:v>3437.1999999999971</c:v>
                </c:pt>
                <c:pt idx="20">
                  <c:v>15468.530999999984</c:v>
                </c:pt>
                <c:pt idx="21">
                  <c:v>12627.199999999986</c:v>
                </c:pt>
                <c:pt idx="22">
                  <c:v>13767.999999999971</c:v>
                </c:pt>
                <c:pt idx="23">
                  <c:v>4652.6999999999989</c:v>
                </c:pt>
                <c:pt idx="24">
                  <c:v>9344.0999999999876</c:v>
                </c:pt>
                <c:pt idx="25">
                  <c:v>11875.399999999967</c:v>
                </c:pt>
                <c:pt idx="26">
                  <c:v>8286.4999999999927</c:v>
                </c:pt>
                <c:pt idx="27">
                  <c:v>17388.715999999949</c:v>
                </c:pt>
                <c:pt idx="28">
                  <c:v>13359.099999999957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再エネ比較シート!$BF$13:$BF$42</c:f>
              <c:numCache>
                <c:formatCode>#,##0_);[Red]\(#,##0\)</c:formatCode>
                <c:ptCount val="30"/>
                <c:pt idx="0">
                  <c:v>17646.200000000004</c:v>
                </c:pt>
                <c:pt idx="1">
                  <c:v>13560.089999999998</c:v>
                </c:pt>
                <c:pt idx="2">
                  <c:v>12024.5</c:v>
                </c:pt>
                <c:pt idx="3">
                  <c:v>54094.799999999988</c:v>
                </c:pt>
                <c:pt idx="4">
                  <c:v>29362.600000000009</c:v>
                </c:pt>
                <c:pt idx="5">
                  <c:v>139489.19999999987</c:v>
                </c:pt>
                <c:pt idx="6">
                  <c:v>70941.700000000012</c:v>
                </c:pt>
                <c:pt idx="7">
                  <c:v>8154.7999999999993</c:v>
                </c:pt>
                <c:pt idx="8">
                  <c:v>4164.8</c:v>
                </c:pt>
                <c:pt idx="9">
                  <c:v>30401.200000000015</c:v>
                </c:pt>
                <c:pt idx="10">
                  <c:v>18727.000000000004</c:v>
                </c:pt>
                <c:pt idx="11">
                  <c:v>86286.9</c:v>
                </c:pt>
                <c:pt idx="12">
                  <c:v>19911.599999999999</c:v>
                </c:pt>
                <c:pt idx="13">
                  <c:v>1609.2000000000005</c:v>
                </c:pt>
                <c:pt idx="14">
                  <c:v>31317.900000000049</c:v>
                </c:pt>
                <c:pt idx="15">
                  <c:v>1250.5</c:v>
                </c:pt>
                <c:pt idx="16">
                  <c:v>35200.6</c:v>
                </c:pt>
                <c:pt idx="17">
                  <c:v>64366.69999999999</c:v>
                </c:pt>
                <c:pt idx="18">
                  <c:v>104592.19999999979</c:v>
                </c:pt>
                <c:pt idx="19">
                  <c:v>1068.3999999999999</c:v>
                </c:pt>
                <c:pt idx="20">
                  <c:v>59605.700000000026</c:v>
                </c:pt>
                <c:pt idx="21">
                  <c:v>92484.89999999998</c:v>
                </c:pt>
                <c:pt idx="22">
                  <c:v>56680.599999999926</c:v>
                </c:pt>
                <c:pt idx="23">
                  <c:v>819.20000000000016</c:v>
                </c:pt>
                <c:pt idx="24">
                  <c:v>12155.500000000007</c:v>
                </c:pt>
                <c:pt idx="25">
                  <c:v>72436.199999999968</c:v>
                </c:pt>
                <c:pt idx="26">
                  <c:v>10951.900000000005</c:v>
                </c:pt>
                <c:pt idx="27">
                  <c:v>30055.160000000007</c:v>
                </c:pt>
                <c:pt idx="28">
                  <c:v>38440.099999999962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再エネ比較シート!$BG$13:$BG$42</c:f>
              <c:numCache>
                <c:formatCode>#,##0_);[Red]\(#,##0\)</c:formatCode>
                <c:ptCount val="30"/>
                <c:pt idx="0">
                  <c:v>0</c:v>
                </c:pt>
                <c:pt idx="1">
                  <c:v>4469.2</c:v>
                </c:pt>
                <c:pt idx="2">
                  <c:v>0</c:v>
                </c:pt>
                <c:pt idx="3">
                  <c:v>0</c:v>
                </c:pt>
                <c:pt idx="4">
                  <c:v>0</c:v>
                </c:pt>
                <c:pt idx="5">
                  <c:v>0</c:v>
                </c:pt>
                <c:pt idx="6">
                  <c:v>0</c:v>
                </c:pt>
                <c:pt idx="7">
                  <c:v>0</c:v>
                </c:pt>
                <c:pt idx="8">
                  <c:v>0</c:v>
                </c:pt>
                <c:pt idx="9">
                  <c:v>7409.5</c:v>
                </c:pt>
                <c:pt idx="10">
                  <c:v>0</c:v>
                </c:pt>
                <c:pt idx="11">
                  <c:v>0</c:v>
                </c:pt>
                <c:pt idx="12">
                  <c:v>0</c:v>
                </c:pt>
                <c:pt idx="13">
                  <c:v>0</c:v>
                </c:pt>
                <c:pt idx="14">
                  <c:v>0</c:v>
                </c:pt>
                <c:pt idx="15">
                  <c:v>0</c:v>
                </c:pt>
                <c:pt idx="16">
                  <c:v>0</c:v>
                </c:pt>
                <c:pt idx="17">
                  <c:v>0</c:v>
                </c:pt>
                <c:pt idx="18">
                  <c:v>0</c:v>
                </c:pt>
                <c:pt idx="19">
                  <c:v>0</c:v>
                </c:pt>
                <c:pt idx="20">
                  <c:v>7100</c:v>
                </c:pt>
                <c:pt idx="21">
                  <c:v>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再エネ比較シート!$BH$13:$BH$42</c:f>
              <c:numCache>
                <c:formatCode>#,##0_);[Red]\(#,##0\)</c:formatCode>
                <c:ptCount val="30"/>
                <c:pt idx="0">
                  <c:v>0</c:v>
                </c:pt>
                <c:pt idx="1">
                  <c:v>0</c:v>
                </c:pt>
                <c:pt idx="2">
                  <c:v>0</c:v>
                </c:pt>
                <c:pt idx="3">
                  <c:v>154.4</c:v>
                </c:pt>
                <c:pt idx="4">
                  <c:v>0</c:v>
                </c:pt>
                <c:pt idx="5">
                  <c:v>10587.4</c:v>
                </c:pt>
                <c:pt idx="6">
                  <c:v>0</c:v>
                </c:pt>
                <c:pt idx="7">
                  <c:v>0</c:v>
                </c:pt>
                <c:pt idx="8">
                  <c:v>0</c:v>
                </c:pt>
                <c:pt idx="9">
                  <c:v>1644.8</c:v>
                </c:pt>
                <c:pt idx="10">
                  <c:v>0</c:v>
                </c:pt>
                <c:pt idx="11">
                  <c:v>0</c:v>
                </c:pt>
                <c:pt idx="12">
                  <c:v>18</c:v>
                </c:pt>
                <c:pt idx="13">
                  <c:v>0</c:v>
                </c:pt>
                <c:pt idx="14">
                  <c:v>183</c:v>
                </c:pt>
                <c:pt idx="15">
                  <c:v>0</c:v>
                </c:pt>
                <c:pt idx="16">
                  <c:v>0</c:v>
                </c:pt>
                <c:pt idx="17">
                  <c:v>0</c:v>
                </c:pt>
                <c:pt idx="18">
                  <c:v>4405.3999999999996</c:v>
                </c:pt>
                <c:pt idx="19">
                  <c:v>0</c:v>
                </c:pt>
                <c:pt idx="20">
                  <c:v>0</c:v>
                </c:pt>
                <c:pt idx="21">
                  <c:v>275.89999999999998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再エネ比較シート!$BJ$13:$BJ$42</c:f>
              <c:numCache>
                <c:formatCode>#,##0_);[Red]\(#,##0\)</c:formatCode>
                <c:ptCount val="30"/>
                <c:pt idx="0">
                  <c:v>415</c:v>
                </c:pt>
                <c:pt idx="1">
                  <c:v>75993</c:v>
                </c:pt>
                <c:pt idx="2">
                  <c:v>6800</c:v>
                </c:pt>
                <c:pt idx="3">
                  <c:v>0</c:v>
                </c:pt>
                <c:pt idx="4">
                  <c:v>1425</c:v>
                </c:pt>
                <c:pt idx="5">
                  <c:v>210</c:v>
                </c:pt>
                <c:pt idx="6">
                  <c:v>1272</c:v>
                </c:pt>
                <c:pt idx="7">
                  <c:v>0</c:v>
                </c:pt>
                <c:pt idx="8">
                  <c:v>1550</c:v>
                </c:pt>
                <c:pt idx="9">
                  <c:v>6620</c:v>
                </c:pt>
                <c:pt idx="10">
                  <c:v>675.50400000000002</c:v>
                </c:pt>
                <c:pt idx="11">
                  <c:v>0</c:v>
                </c:pt>
                <c:pt idx="12">
                  <c:v>7050</c:v>
                </c:pt>
                <c:pt idx="13">
                  <c:v>0</c:v>
                </c:pt>
                <c:pt idx="14">
                  <c:v>30</c:v>
                </c:pt>
                <c:pt idx="15">
                  <c:v>0</c:v>
                </c:pt>
                <c:pt idx="16">
                  <c:v>0</c:v>
                </c:pt>
                <c:pt idx="17">
                  <c:v>0</c:v>
                </c:pt>
                <c:pt idx="18">
                  <c:v>0</c:v>
                </c:pt>
                <c:pt idx="19">
                  <c:v>0</c:v>
                </c:pt>
                <c:pt idx="20">
                  <c:v>0</c:v>
                </c:pt>
                <c:pt idx="21">
                  <c:v>0</c:v>
                </c:pt>
                <c:pt idx="22">
                  <c:v>225.785</c:v>
                </c:pt>
                <c:pt idx="23">
                  <c:v>0</c:v>
                </c:pt>
                <c:pt idx="24">
                  <c:v>400</c:v>
                </c:pt>
                <c:pt idx="25">
                  <c:v>1313.8579999999999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再エネ比較シート!$BK$13:$BK$42</c:f>
              <c:numCache>
                <c:formatCode>#,##0_);[Red]\(#,##0\)</c:formatCode>
                <c:ptCount val="30"/>
                <c:pt idx="0">
                  <c:v>28080.199999999983</c:v>
                </c:pt>
                <c:pt idx="1">
                  <c:v>97019.042000000001</c:v>
                </c:pt>
                <c:pt idx="2">
                  <c:v>27341.39999999998</c:v>
                </c:pt>
                <c:pt idx="3">
                  <c:v>74482.127999999924</c:v>
                </c:pt>
                <c:pt idx="4">
                  <c:v>37327.500000000015</c:v>
                </c:pt>
                <c:pt idx="5">
                  <c:v>161066.99999999985</c:v>
                </c:pt>
                <c:pt idx="6">
                  <c:v>85053.699999999953</c:v>
                </c:pt>
                <c:pt idx="7">
                  <c:v>12729.000000000007</c:v>
                </c:pt>
                <c:pt idx="8">
                  <c:v>15715.799999999974</c:v>
                </c:pt>
                <c:pt idx="9">
                  <c:v>50865.300000000025</c:v>
                </c:pt>
                <c:pt idx="10">
                  <c:v>21912.379000000008</c:v>
                </c:pt>
                <c:pt idx="11">
                  <c:v>103868.79999999994</c:v>
                </c:pt>
                <c:pt idx="12">
                  <c:v>30410</c:v>
                </c:pt>
                <c:pt idx="13">
                  <c:v>6310.0000000000045</c:v>
                </c:pt>
                <c:pt idx="14">
                  <c:v>43477.900000000016</c:v>
                </c:pt>
                <c:pt idx="15">
                  <c:v>5560.4000000000042</c:v>
                </c:pt>
                <c:pt idx="16">
                  <c:v>47655.599999999969</c:v>
                </c:pt>
                <c:pt idx="17">
                  <c:v>75399.499999999971</c:v>
                </c:pt>
                <c:pt idx="18">
                  <c:v>124261.69999999972</c:v>
                </c:pt>
                <c:pt idx="19">
                  <c:v>4505.5999999999967</c:v>
                </c:pt>
                <c:pt idx="20">
                  <c:v>82174.231000000014</c:v>
                </c:pt>
                <c:pt idx="21">
                  <c:v>105387.99999999996</c:v>
                </c:pt>
                <c:pt idx="22">
                  <c:v>70674.384999999893</c:v>
                </c:pt>
                <c:pt idx="23">
                  <c:v>5471.8999999999987</c:v>
                </c:pt>
                <c:pt idx="24">
                  <c:v>21899.599999999995</c:v>
                </c:pt>
                <c:pt idx="25">
                  <c:v>85644.657999999923</c:v>
                </c:pt>
                <c:pt idx="26">
                  <c:v>19238.399999999998</c:v>
                </c:pt>
                <c:pt idx="27">
                  <c:v>47443.87599999996</c:v>
                </c:pt>
                <c:pt idx="28">
                  <c:v>51799.199999999917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再エネ比較シート!$BO$13:$BO$42</c:f>
              <c:numCache>
                <c:formatCode>#,##0_);[Red]\(#,##0\)</c:formatCode>
                <c:ptCount val="30"/>
                <c:pt idx="0">
                  <c:v>12024.002279999972</c:v>
                </c:pt>
                <c:pt idx="1">
                  <c:v>3596.4620102400054</c:v>
                </c:pt>
                <c:pt idx="2">
                  <c:v>10221.302027999975</c:v>
                </c:pt>
                <c:pt idx="3">
                  <c:v>24281.941551359927</c:v>
                </c:pt>
                <c:pt idx="4">
                  <c:v>7848.6647880000037</c:v>
                </c:pt>
                <c:pt idx="5">
                  <c:v>12937.773647999989</c:v>
                </c:pt>
                <c:pt idx="6">
                  <c:v>15409.540799999926</c:v>
                </c:pt>
                <c:pt idx="7">
                  <c:v>5489.5889040000102</c:v>
                </c:pt>
                <c:pt idx="8">
                  <c:v>12002.400119999968</c:v>
                </c:pt>
                <c:pt idx="9">
                  <c:v>5748.3347760000088</c:v>
                </c:pt>
                <c:pt idx="10">
                  <c:v>3012.1511850000024</c:v>
                </c:pt>
                <c:pt idx="11">
                  <c:v>21100.389827999941</c:v>
                </c:pt>
                <c:pt idx="12">
                  <c:v>4116.8916480000034</c:v>
                </c:pt>
                <c:pt idx="13">
                  <c:v>5641.5240960000046</c:v>
                </c:pt>
                <c:pt idx="14">
                  <c:v>14337.833639999957</c:v>
                </c:pt>
                <c:pt idx="15">
                  <c:v>5172.3971880000045</c:v>
                </c:pt>
                <c:pt idx="16">
                  <c:v>14947.494599999964</c:v>
                </c:pt>
                <c:pt idx="17">
                  <c:v>13240.683935999976</c:v>
                </c:pt>
                <c:pt idx="18">
                  <c:v>18318.751691999918</c:v>
                </c:pt>
                <c:pt idx="19">
                  <c:v>4125.0524639999967</c:v>
                </c:pt>
                <c:pt idx="20">
                  <c:v>18564.09342371998</c:v>
                </c:pt>
                <c:pt idx="21">
                  <c:v>15154.155263999983</c:v>
                </c:pt>
                <c:pt idx="22">
                  <c:v>16523.252159999964</c:v>
                </c:pt>
                <c:pt idx="23">
                  <c:v>5583.7983239999994</c:v>
                </c:pt>
                <c:pt idx="24">
                  <c:v>11214.041291999985</c:v>
                </c:pt>
                <c:pt idx="25">
                  <c:v>14251.905047999959</c:v>
                </c:pt>
                <c:pt idx="26">
                  <c:v>9944.7943799999921</c:v>
                </c:pt>
                <c:pt idx="27">
                  <c:v>20868.545845919936</c:v>
                </c:pt>
                <c:pt idx="28">
                  <c:v>16032.523091999949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再エネ比較シート!$BP$13:$BP$42</c:f>
              <c:numCache>
                <c:formatCode>#,##0_);[Red]\(#,##0\)</c:formatCode>
                <c:ptCount val="30"/>
                <c:pt idx="0">
                  <c:v>23341.687512</c:v>
                </c:pt>
                <c:pt idx="1">
                  <c:v>17936.744648399999</c:v>
                </c:pt>
                <c:pt idx="2">
                  <c:v>15905.527619999997</c:v>
                </c:pt>
                <c:pt idx="3">
                  <c:v>71554.437647999977</c:v>
                </c:pt>
                <c:pt idx="4">
                  <c:v>38839.672776000014</c:v>
                </c:pt>
                <c:pt idx="5">
                  <c:v>184510.73419199983</c:v>
                </c:pt>
                <c:pt idx="6">
                  <c:v>93838.843092000025</c:v>
                </c:pt>
                <c:pt idx="7">
                  <c:v>10786.843247999997</c:v>
                </c:pt>
                <c:pt idx="8">
                  <c:v>5509.0308480000003</c:v>
                </c:pt>
                <c:pt idx="9">
                  <c:v>40213.49131200002</c:v>
                </c:pt>
                <c:pt idx="10">
                  <c:v>24771.326520000002</c:v>
                </c:pt>
                <c:pt idx="11">
                  <c:v>114136.85984399999</c:v>
                </c:pt>
                <c:pt idx="12">
                  <c:v>26338.268015999998</c:v>
                </c:pt>
                <c:pt idx="13">
                  <c:v>2128.5853920000004</c:v>
                </c:pt>
                <c:pt idx="14">
                  <c:v>41426.065404000066</c:v>
                </c:pt>
                <c:pt idx="15">
                  <c:v>1654.1113800000001</c:v>
                </c:pt>
                <c:pt idx="16">
                  <c:v>46561.945655999996</c:v>
                </c:pt>
                <c:pt idx="17">
                  <c:v>85141.696091999984</c:v>
                </c:pt>
                <c:pt idx="18">
                  <c:v>138350.37847199972</c:v>
                </c:pt>
                <c:pt idx="19">
                  <c:v>1413.2367839999999</c:v>
                </c:pt>
                <c:pt idx="20">
                  <c:v>78844.035732000018</c:v>
                </c:pt>
                <c:pt idx="21">
                  <c:v>122335.32632399998</c:v>
                </c:pt>
                <c:pt idx="22">
                  <c:v>74974.830455999894</c:v>
                </c:pt>
                <c:pt idx="23">
                  <c:v>1083.604992</c:v>
                </c:pt>
                <c:pt idx="24">
                  <c:v>16078.809180000009</c:v>
                </c:pt>
                <c:pt idx="25">
                  <c:v>95815.707911999954</c:v>
                </c:pt>
                <c:pt idx="26">
                  <c:v>14486.735244000005</c:v>
                </c:pt>
                <c:pt idx="27">
                  <c:v>39755.763441600007</c:v>
                </c:pt>
                <c:pt idx="28">
                  <c:v>50847.026675999958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再エネ比較シート!$BQ$13:$BQ$42</c:f>
              <c:numCache>
                <c:formatCode>#,##0_);[Red]\(#,##0\)</c:formatCode>
                <c:ptCount val="30"/>
                <c:pt idx="0">
                  <c:v>0</c:v>
                </c:pt>
                <c:pt idx="1">
                  <c:v>9709.2476160000006</c:v>
                </c:pt>
                <c:pt idx="2">
                  <c:v>0</c:v>
                </c:pt>
                <c:pt idx="3">
                  <c:v>0</c:v>
                </c:pt>
                <c:pt idx="4">
                  <c:v>0</c:v>
                </c:pt>
                <c:pt idx="5">
                  <c:v>0</c:v>
                </c:pt>
                <c:pt idx="6">
                  <c:v>0</c:v>
                </c:pt>
                <c:pt idx="7">
                  <c:v>0</c:v>
                </c:pt>
                <c:pt idx="8">
                  <c:v>0</c:v>
                </c:pt>
                <c:pt idx="9">
                  <c:v>16096.99056</c:v>
                </c:pt>
                <c:pt idx="10">
                  <c:v>0</c:v>
                </c:pt>
                <c:pt idx="11">
                  <c:v>0</c:v>
                </c:pt>
                <c:pt idx="12">
                  <c:v>0</c:v>
                </c:pt>
                <c:pt idx="13">
                  <c:v>0</c:v>
                </c:pt>
                <c:pt idx="14">
                  <c:v>0</c:v>
                </c:pt>
                <c:pt idx="15">
                  <c:v>0</c:v>
                </c:pt>
                <c:pt idx="16">
                  <c:v>0</c:v>
                </c:pt>
                <c:pt idx="17">
                  <c:v>0</c:v>
                </c:pt>
                <c:pt idx="18">
                  <c:v>0</c:v>
                </c:pt>
                <c:pt idx="19">
                  <c:v>0</c:v>
                </c:pt>
                <c:pt idx="20">
                  <c:v>15424.608</c:v>
                </c:pt>
                <c:pt idx="21">
                  <c:v>0</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再エネ比較シート!$BR$13:$BR$42</c:f>
              <c:numCache>
                <c:formatCode>#,##0_);[Red]\(#,##0\)</c:formatCode>
                <c:ptCount val="30"/>
                <c:pt idx="0">
                  <c:v>0</c:v>
                </c:pt>
                <c:pt idx="1">
                  <c:v>0</c:v>
                </c:pt>
                <c:pt idx="2">
                  <c:v>0</c:v>
                </c:pt>
                <c:pt idx="3">
                  <c:v>811.52639999999997</c:v>
                </c:pt>
                <c:pt idx="4">
                  <c:v>0</c:v>
                </c:pt>
                <c:pt idx="5">
                  <c:v>55647.374400000001</c:v>
                </c:pt>
                <c:pt idx="6">
                  <c:v>0</c:v>
                </c:pt>
                <c:pt idx="7">
                  <c:v>0</c:v>
                </c:pt>
                <c:pt idx="8">
                  <c:v>0</c:v>
                </c:pt>
                <c:pt idx="9">
                  <c:v>8645.0688000000009</c:v>
                </c:pt>
                <c:pt idx="10">
                  <c:v>0</c:v>
                </c:pt>
                <c:pt idx="11">
                  <c:v>0</c:v>
                </c:pt>
                <c:pt idx="12">
                  <c:v>94.608000000000004</c:v>
                </c:pt>
                <c:pt idx="13">
                  <c:v>0</c:v>
                </c:pt>
                <c:pt idx="14">
                  <c:v>961.84799999999996</c:v>
                </c:pt>
                <c:pt idx="15">
                  <c:v>0</c:v>
                </c:pt>
                <c:pt idx="16">
                  <c:v>0</c:v>
                </c:pt>
                <c:pt idx="17">
                  <c:v>0</c:v>
                </c:pt>
                <c:pt idx="18">
                  <c:v>23154.7824</c:v>
                </c:pt>
                <c:pt idx="19">
                  <c:v>0</c:v>
                </c:pt>
                <c:pt idx="20">
                  <c:v>0</c:v>
                </c:pt>
                <c:pt idx="21">
                  <c:v>1450.1304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再エネ比較シート!$BT$13:$BT$42</c:f>
              <c:numCache>
                <c:formatCode>#,##0_);[Red]\(#,##0\)</c:formatCode>
                <c:ptCount val="30"/>
                <c:pt idx="0">
                  <c:v>2908.32</c:v>
                </c:pt>
                <c:pt idx="1">
                  <c:v>532558.94400000002</c:v>
                </c:pt>
                <c:pt idx="2">
                  <c:v>47654.400000000001</c:v>
                </c:pt>
                <c:pt idx="3">
                  <c:v>0</c:v>
                </c:pt>
                <c:pt idx="4">
                  <c:v>9986.4</c:v>
                </c:pt>
                <c:pt idx="5">
                  <c:v>1471.68</c:v>
                </c:pt>
                <c:pt idx="6">
                  <c:v>8914.1759999999995</c:v>
                </c:pt>
                <c:pt idx="7">
                  <c:v>0</c:v>
                </c:pt>
                <c:pt idx="8">
                  <c:v>10862.4</c:v>
                </c:pt>
                <c:pt idx="9">
                  <c:v>46392.959999999999</c:v>
                </c:pt>
                <c:pt idx="10">
                  <c:v>4733.9320319999997</c:v>
                </c:pt>
                <c:pt idx="11">
                  <c:v>0</c:v>
                </c:pt>
                <c:pt idx="12">
                  <c:v>49406.400000000001</c:v>
                </c:pt>
                <c:pt idx="13">
                  <c:v>0</c:v>
                </c:pt>
                <c:pt idx="14">
                  <c:v>210.24</c:v>
                </c:pt>
                <c:pt idx="15">
                  <c:v>0</c:v>
                </c:pt>
                <c:pt idx="16">
                  <c:v>0</c:v>
                </c:pt>
                <c:pt idx="17">
                  <c:v>0</c:v>
                </c:pt>
                <c:pt idx="18">
                  <c:v>0</c:v>
                </c:pt>
                <c:pt idx="19">
                  <c:v>0</c:v>
                </c:pt>
                <c:pt idx="20">
                  <c:v>0</c:v>
                </c:pt>
                <c:pt idx="21">
                  <c:v>0</c:v>
                </c:pt>
                <c:pt idx="22">
                  <c:v>1582.3012799999999</c:v>
                </c:pt>
                <c:pt idx="23">
                  <c:v>0</c:v>
                </c:pt>
                <c:pt idx="24">
                  <c:v>2803.2</c:v>
                </c:pt>
                <c:pt idx="25">
                  <c:v>9207.5168639999993</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飯能市</c:v>
                </c:pt>
                <c:pt idx="1">
                  <c:v>室蘭市</c:v>
                </c:pt>
                <c:pt idx="2">
                  <c:v>舞鶴市</c:v>
                </c:pt>
                <c:pt idx="3">
                  <c:v>姶良市</c:v>
                </c:pt>
                <c:pt idx="4">
                  <c:v>豊岡市</c:v>
                </c:pt>
                <c:pt idx="5">
                  <c:v>日光市</c:v>
                </c:pt>
                <c:pt idx="6">
                  <c:v>本庄市</c:v>
                </c:pt>
                <c:pt idx="7">
                  <c:v>燕市</c:v>
                </c:pt>
                <c:pt idx="8">
                  <c:v>交野市</c:v>
                </c:pt>
                <c:pt idx="9">
                  <c:v>米沢市</c:v>
                </c:pt>
                <c:pt idx="10">
                  <c:v>岩見沢市</c:v>
                </c:pt>
                <c:pt idx="11">
                  <c:v>甲斐市</c:v>
                </c:pt>
                <c:pt idx="12">
                  <c:v>大仙市</c:v>
                </c:pt>
                <c:pt idx="13">
                  <c:v>志木市</c:v>
                </c:pt>
                <c:pt idx="14">
                  <c:v>名張市</c:v>
                </c:pt>
                <c:pt idx="15">
                  <c:v>国立市</c:v>
                </c:pt>
                <c:pt idx="16">
                  <c:v>福知山市</c:v>
                </c:pt>
                <c:pt idx="17">
                  <c:v>龍ヶ崎市</c:v>
                </c:pt>
                <c:pt idx="18">
                  <c:v>中津川市</c:v>
                </c:pt>
                <c:pt idx="19">
                  <c:v>蕨市</c:v>
                </c:pt>
                <c:pt idx="20">
                  <c:v>天草市</c:v>
                </c:pt>
                <c:pt idx="21">
                  <c:v>三木市</c:v>
                </c:pt>
                <c:pt idx="22">
                  <c:v>登米市</c:v>
                </c:pt>
                <c:pt idx="23">
                  <c:v>清瀬市</c:v>
                </c:pt>
                <c:pt idx="24">
                  <c:v>桶川市</c:v>
                </c:pt>
                <c:pt idx="25">
                  <c:v>須賀川市</c:v>
                </c:pt>
                <c:pt idx="26">
                  <c:v>城陽市</c:v>
                </c:pt>
                <c:pt idx="27">
                  <c:v>鳥栖市</c:v>
                </c:pt>
                <c:pt idx="28">
                  <c:v>館林市</c:v>
                </c:pt>
              </c:strCache>
            </c:strRef>
          </c:cat>
          <c:val>
            <c:numRef>
              <c:f>再エネ比較シート!$BU$13:$BU$42</c:f>
              <c:numCache>
                <c:formatCode>#,##0_);[Red]\(#,##0\)</c:formatCode>
                <c:ptCount val="30"/>
                <c:pt idx="0">
                  <c:v>38274.009791999975</c:v>
                </c:pt>
                <c:pt idx="1">
                  <c:v>563801.39827463997</c:v>
                </c:pt>
                <c:pt idx="2">
                  <c:v>73781.229647999979</c:v>
                </c:pt>
                <c:pt idx="3">
                  <c:v>96647.905599359903</c:v>
                </c:pt>
                <c:pt idx="4">
                  <c:v>56674.737564000017</c:v>
                </c:pt>
                <c:pt idx="5">
                  <c:v>254567.56223999982</c:v>
                </c:pt>
                <c:pt idx="6">
                  <c:v>118162.55989199996</c:v>
                </c:pt>
                <c:pt idx="7">
                  <c:v>16276.432152000009</c:v>
                </c:pt>
                <c:pt idx="8">
                  <c:v>28373.830967999966</c:v>
                </c:pt>
                <c:pt idx="9">
                  <c:v>117096.84544800004</c:v>
                </c:pt>
                <c:pt idx="10">
                  <c:v>32517.409737000005</c:v>
                </c:pt>
                <c:pt idx="11">
                  <c:v>135237.24967199995</c:v>
                </c:pt>
                <c:pt idx="12">
                  <c:v>79956.167664000008</c:v>
                </c:pt>
                <c:pt idx="13">
                  <c:v>7770.1094880000055</c:v>
                </c:pt>
                <c:pt idx="14">
                  <c:v>56935.987044000016</c:v>
                </c:pt>
                <c:pt idx="15">
                  <c:v>6826.5085680000047</c:v>
                </c:pt>
                <c:pt idx="16">
                  <c:v>61509.440255999958</c:v>
                </c:pt>
                <c:pt idx="17">
                  <c:v>98382.380027999956</c:v>
                </c:pt>
                <c:pt idx="18">
                  <c:v>179823.91256399962</c:v>
                </c:pt>
                <c:pt idx="19">
                  <c:v>5538.2892479999964</c:v>
                </c:pt>
                <c:pt idx="20">
                  <c:v>112832.73715572001</c:v>
                </c:pt>
                <c:pt idx="21">
                  <c:v>138939.61198799996</c:v>
                </c:pt>
                <c:pt idx="22">
                  <c:v>93080.383895999854</c:v>
                </c:pt>
                <c:pt idx="23">
                  <c:v>6667.4033159999999</c:v>
                </c:pt>
                <c:pt idx="24">
                  <c:v>30096.050471999995</c:v>
                </c:pt>
                <c:pt idx="25">
                  <c:v>119316.84143999992</c:v>
                </c:pt>
                <c:pt idx="26">
                  <c:v>24431.529623999995</c:v>
                </c:pt>
                <c:pt idx="27">
                  <c:v>60624.309287519944</c:v>
                </c:pt>
                <c:pt idx="28">
                  <c:v>66879.54976799991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館林市</c:v>
                </c:pt>
              </c:strCache>
            </c:strRef>
          </c:cat>
          <c:val>
            <c:numRef>
              <c:f>①CO2排出量の現状把握!$AX$43:$AX$45</c:f>
              <c:numCache>
                <c:formatCode>0%</c:formatCode>
                <c:ptCount val="3"/>
                <c:pt idx="0">
                  <c:v>0.44203583680298503</c:v>
                </c:pt>
                <c:pt idx="1">
                  <c:v>0.33261418337671961</c:v>
                </c:pt>
                <c:pt idx="2">
                  <c:v>0.32121191563877971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館林市</c:v>
                </c:pt>
              </c:strCache>
            </c:strRef>
          </c:cat>
          <c:val>
            <c:numRef>
              <c:f>①CO2排出量の現状把握!$AY$43:$AY$45</c:f>
              <c:numCache>
                <c:formatCode>0%</c:formatCode>
                <c:ptCount val="3"/>
                <c:pt idx="0">
                  <c:v>0.19220740382343474</c:v>
                </c:pt>
                <c:pt idx="1">
                  <c:v>0.19222185368919917</c:v>
                </c:pt>
                <c:pt idx="2">
                  <c:v>0.20514701763337506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館林市</c:v>
                </c:pt>
              </c:strCache>
            </c:strRef>
          </c:cat>
          <c:val>
            <c:numRef>
              <c:f>①CO2排出量の現状把握!$AZ$43:$AZ$45</c:f>
              <c:numCache>
                <c:formatCode>0%</c:formatCode>
                <c:ptCount val="3"/>
                <c:pt idx="0">
                  <c:v>0.1618007278049024</c:v>
                </c:pt>
                <c:pt idx="1">
                  <c:v>0.1797222363083314</c:v>
                </c:pt>
                <c:pt idx="2">
                  <c:v>0.19238252307860881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館林市</c:v>
                </c:pt>
              </c:strCache>
            </c:strRef>
          </c:cat>
          <c:val>
            <c:numRef>
              <c:f>①CO2排出量の現状把握!$BA$43:$BA$45</c:f>
              <c:numCache>
                <c:formatCode>0%</c:formatCode>
                <c:ptCount val="3"/>
                <c:pt idx="0">
                  <c:v>0.18830241870300451</c:v>
                </c:pt>
                <c:pt idx="1">
                  <c:v>0.27476779986881855</c:v>
                </c:pt>
                <c:pt idx="2">
                  <c:v>0.25571813132716448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館林市</c:v>
                </c:pt>
              </c:strCache>
            </c:strRef>
          </c:cat>
          <c:val>
            <c:numRef>
              <c:f>①CO2排出量の現状把握!$BB$43:$BB$45</c:f>
              <c:numCache>
                <c:formatCode>0%</c:formatCode>
                <c:ptCount val="3"/>
                <c:pt idx="0">
                  <c:v>1.5653612865673284E-2</c:v>
                </c:pt>
                <c:pt idx="1">
                  <c:v>2.0673926756931308E-2</c:v>
                </c:pt>
                <c:pt idx="2">
                  <c:v>2.5540412322071944E-2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25061</c:v>
                </c:pt>
                <c:pt idx="1">
                  <c:v>28293</c:v>
                </c:pt>
                <c:pt idx="2">
                  <c:v>28293</c:v>
                </c:pt>
                <c:pt idx="3">
                  <c:v>28293</c:v>
                </c:pt>
                <c:pt idx="4">
                  <c:v>28293</c:v>
                </c:pt>
                <c:pt idx="5">
                  <c:v>28293</c:v>
                </c:pt>
                <c:pt idx="6">
                  <c:v>26563</c:v>
                </c:pt>
                <c:pt idx="7">
                  <c:v>26563</c:v>
                </c:pt>
                <c:pt idx="8">
                  <c:v>26563</c:v>
                </c:pt>
                <c:pt idx="9">
                  <c:v>26563</c:v>
                </c:pt>
                <c:pt idx="10">
                  <c:v>26563</c:v>
                </c:pt>
                <c:pt idx="11">
                  <c:v>26563</c:v>
                </c:pt>
                <c:pt idx="12">
                  <c:v>26318</c:v>
                </c:pt>
                <c:pt idx="13">
                  <c:v>26318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11.560411667200002</c:v>
                </c:pt>
                <c:pt idx="1">
                  <c:v>8.9351028991600003</c:v>
                </c:pt>
                <c:pt idx="2">
                  <c:v>8.2550463968000027</c:v>
                </c:pt>
                <c:pt idx="3">
                  <c:v>9.7323583950000003</c:v>
                </c:pt>
                <c:pt idx="4">
                  <c:v>10.092615886080001</c:v>
                </c:pt>
                <c:pt idx="5">
                  <c:v>8.9302729272400025</c:v>
                </c:pt>
                <c:pt idx="6">
                  <c:v>7.7778922377000006</c:v>
                </c:pt>
                <c:pt idx="7">
                  <c:v>7.1708457826000016</c:v>
                </c:pt>
                <c:pt idx="8">
                  <c:v>8.231271811610398</c:v>
                </c:pt>
                <c:pt idx="9">
                  <c:v>7.8883303269754981</c:v>
                </c:pt>
                <c:pt idx="10">
                  <c:v>9.7916575801759755</c:v>
                </c:pt>
                <c:pt idx="11">
                  <c:v>8.3681032111830866</c:v>
                </c:pt>
                <c:pt idx="12">
                  <c:v>10.84756819886427</c:v>
                </c:pt>
                <c:pt idx="13">
                  <c:v>12.38791755683825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78381</c:v>
                </c:pt>
                <c:pt idx="1">
                  <c:v>78270</c:v>
                </c:pt>
                <c:pt idx="2">
                  <c:v>77984</c:v>
                </c:pt>
                <c:pt idx="3">
                  <c:v>77600</c:v>
                </c:pt>
                <c:pt idx="4">
                  <c:v>78831</c:v>
                </c:pt>
                <c:pt idx="5">
                  <c:v>78534</c:v>
                </c:pt>
                <c:pt idx="6">
                  <c:v>78086</c:v>
                </c:pt>
                <c:pt idx="7">
                  <c:v>77820</c:v>
                </c:pt>
                <c:pt idx="8">
                  <c:v>77236</c:v>
                </c:pt>
                <c:pt idx="9">
                  <c:v>76621</c:v>
                </c:pt>
                <c:pt idx="10">
                  <c:v>76254</c:v>
                </c:pt>
                <c:pt idx="11">
                  <c:v>75812</c:v>
                </c:pt>
                <c:pt idx="12">
                  <c:v>75373</c:v>
                </c:pt>
                <c:pt idx="13">
                  <c:v>74940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館林市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1638</v>
      </c>
      <c r="C23" s="6" t="s">
        <v>1328</v>
      </c>
      <c r="D23" s="6" t="s">
        <v>1329</v>
      </c>
      <c r="E23" s="1101" t="s">
        <v>1639</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1642</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1643</v>
      </c>
    </row>
    <row r="46" spans="2:5" ht="33.6" customHeight="1">
      <c r="B46" s="967" t="s">
        <v>1470</v>
      </c>
      <c r="C46" s="6" t="s">
        <v>8</v>
      </c>
      <c r="D46" s="7" t="s">
        <v>9</v>
      </c>
      <c r="E46" s="1102" t="s">
        <v>1644</v>
      </c>
    </row>
    <row r="47" spans="2:5" ht="21.95" customHeight="1">
      <c r="B47" s="438" t="s">
        <v>1613</v>
      </c>
      <c r="C47" s="442"/>
      <c r="D47" s="440"/>
      <c r="E47" s="441"/>
    </row>
    <row r="48" spans="2:5" ht="33.6" customHeight="1">
      <c r="B48" s="967" t="s">
        <v>1471</v>
      </c>
      <c r="C48" s="6" t="s">
        <v>14</v>
      </c>
      <c r="D48" s="6" t="s">
        <v>9</v>
      </c>
      <c r="E48" s="1102" t="s">
        <v>1645</v>
      </c>
    </row>
    <row r="49" spans="2:5" ht="33.6" customHeight="1">
      <c r="B49" s="967" t="s">
        <v>1472</v>
      </c>
      <c r="C49" s="6" t="s">
        <v>14</v>
      </c>
      <c r="D49" s="6" t="s">
        <v>9</v>
      </c>
      <c r="E49" s="1102" t="s">
        <v>1646</v>
      </c>
    </row>
    <row r="50" spans="2:5" ht="21.6" customHeight="1">
      <c r="B50" s="438" t="s">
        <v>1477</v>
      </c>
      <c r="C50" s="439"/>
      <c r="D50" s="440"/>
      <c r="E50" s="441"/>
    </row>
    <row r="51" spans="2:5" ht="21" customHeight="1">
      <c r="B51" s="967" t="s">
        <v>1473</v>
      </c>
      <c r="C51" s="6" t="s">
        <v>12</v>
      </c>
      <c r="D51" s="6" t="s">
        <v>1401</v>
      </c>
      <c r="E51" s="968" t="s">
        <v>1647</v>
      </c>
    </row>
    <row r="52" spans="2:5" ht="21" customHeight="1">
      <c r="B52" s="967" t="s">
        <v>1474</v>
      </c>
      <c r="C52" s="6" t="s">
        <v>12</v>
      </c>
      <c r="D52" s="6" t="s">
        <v>1401</v>
      </c>
      <c r="E52" s="968" t="s">
        <v>1648</v>
      </c>
    </row>
    <row r="53" spans="2:5" ht="21" customHeight="1">
      <c r="B53" s="969" t="s">
        <v>1475</v>
      </c>
      <c r="C53" s="970" t="s">
        <v>8</v>
      </c>
      <c r="D53" s="970" t="s">
        <v>1401</v>
      </c>
      <c r="E53" s="971" t="s">
        <v>1649</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1650</v>
      </c>
    </row>
    <row r="58" spans="2:5" ht="21.95" customHeight="1">
      <c r="B58" s="967" t="s">
        <v>1479</v>
      </c>
      <c r="C58" s="6" t="s">
        <v>13</v>
      </c>
      <c r="D58" s="7" t="s">
        <v>1409</v>
      </c>
      <c r="E58" s="1102" t="s">
        <v>1651</v>
      </c>
    </row>
    <row r="59" spans="2:5" ht="33.6" customHeight="1">
      <c r="B59" s="979" t="s">
        <v>1612</v>
      </c>
      <c r="C59" s="8" t="s">
        <v>13</v>
      </c>
      <c r="D59" s="7" t="s">
        <v>1409</v>
      </c>
      <c r="E59" s="1103" t="s">
        <v>1652</v>
      </c>
    </row>
    <row r="60" spans="2:5" ht="51" customHeight="1">
      <c r="B60" s="980" t="s">
        <v>1629</v>
      </c>
      <c r="C60" s="494" t="s">
        <v>14</v>
      </c>
      <c r="D60" s="7" t="s">
        <v>1409</v>
      </c>
      <c r="E60" s="977" t="s">
        <v>1653</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1674</v>
      </c>
      <c r="B9" s="80">
        <v>120</v>
      </c>
      <c r="C9" s="80">
        <v>1</v>
      </c>
      <c r="D9" s="80">
        <v>8</v>
      </c>
      <c r="E9" s="80">
        <v>1990</v>
      </c>
      <c r="F9" s="80" t="s">
        <v>562</v>
      </c>
      <c r="G9" s="80" t="s">
        <v>1675</v>
      </c>
      <c r="H9" s="80" t="s">
        <v>1676</v>
      </c>
      <c r="I9" s="177"/>
      <c r="J9" s="81">
        <v>116.69933480000446</v>
      </c>
      <c r="K9" s="81">
        <v>6.5234376659475055</v>
      </c>
      <c r="L9" s="81">
        <v>2.7651968705399086</v>
      </c>
      <c r="M9" s="81">
        <v>50.720005666948381</v>
      </c>
      <c r="N9" s="81">
        <v>57.210278889019484</v>
      </c>
      <c r="O9" s="81">
        <v>60.460230959548575</v>
      </c>
      <c r="P9" s="81">
        <v>47.02832905758077</v>
      </c>
      <c r="Q9" s="81">
        <v>4.6680946174241855</v>
      </c>
      <c r="R9" s="81">
        <v>0</v>
      </c>
      <c r="S9" s="81">
        <v>5.4078811845967394</v>
      </c>
      <c r="T9" s="82"/>
      <c r="U9" s="81">
        <v>19295616</v>
      </c>
      <c r="V9" s="81">
        <v>2343</v>
      </c>
      <c r="W9" s="81">
        <v>29</v>
      </c>
      <c r="X9" s="81">
        <v>17382</v>
      </c>
      <c r="Y9" s="81">
        <v>22257</v>
      </c>
      <c r="Z9" s="81">
        <v>24868</v>
      </c>
      <c r="AA9" s="81">
        <v>11419</v>
      </c>
      <c r="AB9" s="81">
        <v>75794</v>
      </c>
      <c r="AC9" s="81">
        <v>0</v>
      </c>
      <c r="AD9" s="81">
        <v>5.4078811845967394</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1677</v>
      </c>
      <c r="B10" s="80">
        <v>121</v>
      </c>
      <c r="C10" s="80">
        <v>2</v>
      </c>
      <c r="D10" s="80">
        <v>8</v>
      </c>
      <c r="E10" s="80">
        <v>2005</v>
      </c>
      <c r="F10" s="80" t="s">
        <v>565</v>
      </c>
      <c r="G10" s="80" t="s">
        <v>1675</v>
      </c>
      <c r="H10" s="80" t="s">
        <v>1676</v>
      </c>
      <c r="I10" s="177"/>
      <c r="J10" s="81">
        <v>119.78454919760257</v>
      </c>
      <c r="K10" s="81">
        <v>4.4229988598933883</v>
      </c>
      <c r="L10" s="81">
        <v>1.7950846101818443</v>
      </c>
      <c r="M10" s="81">
        <v>102.90198279051602</v>
      </c>
      <c r="N10" s="81">
        <v>92.271496961580169</v>
      </c>
      <c r="O10" s="81">
        <v>89.434949391181277</v>
      </c>
      <c r="P10" s="81">
        <v>51.327568426505294</v>
      </c>
      <c r="Q10" s="81">
        <v>4.922979844589225</v>
      </c>
      <c r="R10" s="81">
        <v>0</v>
      </c>
      <c r="S10" s="81">
        <v>9.3435429821200007</v>
      </c>
      <c r="T10" s="82"/>
      <c r="U10" s="81">
        <v>18149150</v>
      </c>
      <c r="V10" s="81">
        <v>1874</v>
      </c>
      <c r="W10" s="81">
        <v>24</v>
      </c>
      <c r="X10" s="81">
        <v>19048</v>
      </c>
      <c r="Y10" s="81">
        <v>30960</v>
      </c>
      <c r="Z10" s="81">
        <v>42568</v>
      </c>
      <c r="AA10" s="81">
        <v>10207</v>
      </c>
      <c r="AB10" s="81">
        <v>83561</v>
      </c>
      <c r="AC10" s="81">
        <v>0</v>
      </c>
      <c r="AD10" s="81">
        <v>9.3435429821200007</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1678</v>
      </c>
      <c r="B11" s="80">
        <v>122</v>
      </c>
      <c r="C11" s="80">
        <v>3</v>
      </c>
      <c r="D11" s="80">
        <v>8</v>
      </c>
      <c r="E11" s="80">
        <v>2006</v>
      </c>
      <c r="F11" s="80" t="s">
        <v>566</v>
      </c>
      <c r="G11" s="80" t="s">
        <v>1675</v>
      </c>
      <c r="H11" s="80" t="s">
        <v>1676</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1679</v>
      </c>
      <c r="B12" s="80">
        <v>123</v>
      </c>
      <c r="C12" s="80">
        <v>4</v>
      </c>
      <c r="D12" s="80">
        <v>8</v>
      </c>
      <c r="E12" s="80">
        <v>2007</v>
      </c>
      <c r="F12" s="80" t="s">
        <v>567</v>
      </c>
      <c r="G12" s="80" t="s">
        <v>1675</v>
      </c>
      <c r="H12" s="80" t="s">
        <v>1676</v>
      </c>
      <c r="I12" s="177"/>
      <c r="J12" s="81">
        <v>139.90404428870434</v>
      </c>
      <c r="K12" s="81">
        <v>4.1806068214980048</v>
      </c>
      <c r="L12" s="81">
        <v>1.4156168517058394</v>
      </c>
      <c r="M12" s="81">
        <v>92.692633074121744</v>
      </c>
      <c r="N12" s="81">
        <v>99.548009755070936</v>
      </c>
      <c r="O12" s="81">
        <v>86.996278524943222</v>
      </c>
      <c r="P12" s="81">
        <v>52.91867411584861</v>
      </c>
      <c r="Q12" s="81">
        <v>5.1484804017531243</v>
      </c>
      <c r="R12" s="81">
        <v>0</v>
      </c>
      <c r="S12" s="81">
        <v>3.9128256839999991</v>
      </c>
      <c r="T12" s="82"/>
      <c r="U12" s="81">
        <v>21733304</v>
      </c>
      <c r="V12" s="81">
        <v>1817</v>
      </c>
      <c r="W12" s="81">
        <v>18</v>
      </c>
      <c r="X12" s="81">
        <v>21625</v>
      </c>
      <c r="Y12" s="81">
        <v>31582</v>
      </c>
      <c r="Z12" s="81">
        <v>43045</v>
      </c>
      <c r="AA12" s="81">
        <v>10363</v>
      </c>
      <c r="AB12" s="81">
        <v>82767</v>
      </c>
      <c r="AC12" s="81">
        <v>0</v>
      </c>
      <c r="AD12" s="81">
        <v>3.9128256839999991</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1680</v>
      </c>
      <c r="B13" s="80">
        <v>124</v>
      </c>
      <c r="C13" s="80">
        <v>5</v>
      </c>
      <c r="D13" s="80">
        <v>8</v>
      </c>
      <c r="E13" s="80">
        <v>2008</v>
      </c>
      <c r="F13" s="80" t="s">
        <v>84</v>
      </c>
      <c r="G13" s="80" t="s">
        <v>1675</v>
      </c>
      <c r="H13" s="80" t="s">
        <v>1676</v>
      </c>
      <c r="I13" s="177"/>
      <c r="J13" s="81">
        <v>128.97592546639038</v>
      </c>
      <c r="K13" s="81">
        <v>3.3357823832587035</v>
      </c>
      <c r="L13" s="81">
        <v>1.280836241236053</v>
      </c>
      <c r="M13" s="81">
        <v>97.795461917617914</v>
      </c>
      <c r="N13" s="81">
        <v>100.99002551122139</v>
      </c>
      <c r="O13" s="81">
        <v>84.218219386042762</v>
      </c>
      <c r="P13" s="81">
        <v>51.705611367690089</v>
      </c>
      <c r="Q13" s="81">
        <v>5.0481117358670087</v>
      </c>
      <c r="R13" s="81">
        <v>0</v>
      </c>
      <c r="S13" s="81">
        <v>6.2343286840000003</v>
      </c>
      <c r="T13" s="82"/>
      <c r="U13" s="81">
        <v>21989041</v>
      </c>
      <c r="V13" s="81">
        <v>1817</v>
      </c>
      <c r="W13" s="81">
        <v>18</v>
      </c>
      <c r="X13" s="81">
        <v>21625</v>
      </c>
      <c r="Y13" s="81">
        <v>31915</v>
      </c>
      <c r="Z13" s="81">
        <v>43133</v>
      </c>
      <c r="AA13" s="81">
        <v>10137</v>
      </c>
      <c r="AB13" s="81">
        <v>82487</v>
      </c>
      <c r="AC13" s="81">
        <v>0</v>
      </c>
      <c r="AD13" s="81">
        <v>6.2343286840000003</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1681</v>
      </c>
      <c r="B14" s="80">
        <v>125</v>
      </c>
      <c r="C14" s="80">
        <v>6</v>
      </c>
      <c r="D14" s="80">
        <v>8</v>
      </c>
      <c r="E14" s="80">
        <v>2009</v>
      </c>
      <c r="F14" s="80" t="s">
        <v>85</v>
      </c>
      <c r="G14" s="80" t="s">
        <v>1675</v>
      </c>
      <c r="H14" s="80" t="s">
        <v>1676</v>
      </c>
      <c r="I14" s="177"/>
      <c r="J14" s="81">
        <v>106.5893685226808</v>
      </c>
      <c r="K14" s="81">
        <v>3.0410299329848161</v>
      </c>
      <c r="L14" s="81">
        <v>0.71657008896002228</v>
      </c>
      <c r="M14" s="81">
        <v>89.843957310101601</v>
      </c>
      <c r="N14" s="81">
        <v>94.353557797663683</v>
      </c>
      <c r="O14" s="81">
        <v>85.803965017635392</v>
      </c>
      <c r="P14" s="81">
        <v>49.828654033262715</v>
      </c>
      <c r="Q14" s="81">
        <v>4.7940373326492889</v>
      </c>
      <c r="R14" s="81">
        <v>0</v>
      </c>
      <c r="S14" s="81">
        <v>4.869007439999999</v>
      </c>
      <c r="T14" s="82"/>
      <c r="U14" s="81">
        <v>16223005</v>
      </c>
      <c r="V14" s="81">
        <v>1932</v>
      </c>
      <c r="W14" s="81">
        <v>11</v>
      </c>
      <c r="X14" s="81">
        <v>23435</v>
      </c>
      <c r="Y14" s="81">
        <v>32094</v>
      </c>
      <c r="Z14" s="81">
        <v>43376</v>
      </c>
      <c r="AA14" s="81">
        <v>10029</v>
      </c>
      <c r="AB14" s="81">
        <v>82233</v>
      </c>
      <c r="AC14" s="81">
        <v>0</v>
      </c>
      <c r="AD14" s="81">
        <v>4.869007439999999</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34.21</v>
      </c>
      <c r="BJ14" s="81">
        <v>0</v>
      </c>
      <c r="BK14" s="81">
        <v>8.2189999999999994</v>
      </c>
      <c r="BL14" s="81">
        <v>0</v>
      </c>
      <c r="BM14" s="82"/>
      <c r="BN14" s="81">
        <v>0</v>
      </c>
      <c r="BO14" s="81">
        <v>0</v>
      </c>
      <c r="BP14" s="81">
        <v>2</v>
      </c>
      <c r="BQ14" s="81">
        <v>0</v>
      </c>
      <c r="BR14" s="81">
        <v>2</v>
      </c>
      <c r="BS14" s="81">
        <v>0</v>
      </c>
      <c r="BT14"/>
      <c r="BU14" s="80"/>
      <c r="BV14" s="80"/>
      <c r="BW14" s="80"/>
      <c r="BX14" s="80"/>
      <c r="BY14" s="80"/>
      <c r="BZ14" s="80"/>
      <c r="CA14" s="80"/>
      <c r="CB14" s="80"/>
      <c r="CC14" s="80"/>
    </row>
    <row r="15" spans="1:81">
      <c r="A15" s="80" t="s">
        <v>1682</v>
      </c>
      <c r="B15" s="80">
        <v>126</v>
      </c>
      <c r="C15" s="80">
        <v>7</v>
      </c>
      <c r="D15" s="80">
        <v>8</v>
      </c>
      <c r="E15" s="80">
        <v>2010</v>
      </c>
      <c r="F15" s="80" t="s">
        <v>86</v>
      </c>
      <c r="G15" s="80" t="s">
        <v>1675</v>
      </c>
      <c r="H15" s="80" t="s">
        <v>1676</v>
      </c>
      <c r="I15" s="177"/>
      <c r="J15" s="81">
        <v>109.583932498678</v>
      </c>
      <c r="K15" s="81">
        <v>3.1866485245860448</v>
      </c>
      <c r="L15" s="81">
        <v>0.79970560875912955</v>
      </c>
      <c r="M15" s="81">
        <v>91.554824635447261</v>
      </c>
      <c r="N15" s="81">
        <v>103.93818770149092</v>
      </c>
      <c r="O15" s="81">
        <v>85.647312667464504</v>
      </c>
      <c r="P15" s="81">
        <v>49.759663811307185</v>
      </c>
      <c r="Q15" s="81">
        <v>4.9804666552999732</v>
      </c>
      <c r="R15" s="81">
        <v>0</v>
      </c>
      <c r="S15" s="81">
        <v>4.4082414953999995</v>
      </c>
      <c r="T15" s="82"/>
      <c r="U15" s="81">
        <v>18004634</v>
      </c>
      <c r="V15" s="81">
        <v>1932</v>
      </c>
      <c r="W15" s="81">
        <v>11</v>
      </c>
      <c r="X15" s="81">
        <v>23435</v>
      </c>
      <c r="Y15" s="81">
        <v>32295</v>
      </c>
      <c r="Z15" s="81">
        <v>43498</v>
      </c>
      <c r="AA15" s="81">
        <v>9765</v>
      </c>
      <c r="AB15" s="81">
        <v>81860</v>
      </c>
      <c r="AC15" s="81">
        <v>0</v>
      </c>
      <c r="AD15" s="81">
        <v>4.4082414953999995</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34.305</v>
      </c>
      <c r="BJ15" s="81">
        <v>0</v>
      </c>
      <c r="BK15" s="81">
        <v>10.538</v>
      </c>
      <c r="BL15" s="81">
        <v>0</v>
      </c>
      <c r="BM15" s="82"/>
      <c r="BN15" s="81">
        <v>0</v>
      </c>
      <c r="BO15" s="81">
        <v>0</v>
      </c>
      <c r="BP15" s="81">
        <v>2</v>
      </c>
      <c r="BQ15" s="81">
        <v>0</v>
      </c>
      <c r="BR15" s="81">
        <v>3</v>
      </c>
      <c r="BS15" s="81">
        <v>0</v>
      </c>
      <c r="BT15"/>
      <c r="BU15" s="80">
        <v>44.843000000000004</v>
      </c>
      <c r="BV15" s="80">
        <v>0</v>
      </c>
      <c r="BW15" s="80">
        <v>0</v>
      </c>
      <c r="BX15" s="80">
        <v>0</v>
      </c>
      <c r="BY15" s="80">
        <v>0</v>
      </c>
      <c r="BZ15" s="80">
        <v>0</v>
      </c>
      <c r="CA15" s="80">
        <v>0</v>
      </c>
      <c r="CB15" s="80">
        <v>0</v>
      </c>
      <c r="CC15" s="80">
        <v>0</v>
      </c>
    </row>
    <row r="16" spans="1:81">
      <c r="A16" s="80" t="s">
        <v>1683</v>
      </c>
      <c r="B16" s="80">
        <v>127</v>
      </c>
      <c r="C16" s="80">
        <v>8</v>
      </c>
      <c r="D16" s="80">
        <v>8</v>
      </c>
      <c r="E16" s="80">
        <v>2011</v>
      </c>
      <c r="F16" s="80" t="s">
        <v>87</v>
      </c>
      <c r="G16" s="80" t="s">
        <v>1675</v>
      </c>
      <c r="H16" s="80" t="s">
        <v>1676</v>
      </c>
      <c r="I16" s="177"/>
      <c r="J16" s="81">
        <v>62.230780440063207</v>
      </c>
      <c r="K16" s="81">
        <v>4.6342788557140926</v>
      </c>
      <c r="L16" s="81">
        <v>0.45322709099360975</v>
      </c>
      <c r="M16" s="81">
        <v>116.17299340119337</v>
      </c>
      <c r="N16" s="81">
        <v>112.071312655524</v>
      </c>
      <c r="O16" s="81">
        <v>84.402399499823204</v>
      </c>
      <c r="P16" s="81">
        <v>48.09405828191268</v>
      </c>
      <c r="Q16" s="81">
        <v>5.7162343545028378</v>
      </c>
      <c r="R16" s="81">
        <v>0</v>
      </c>
      <c r="S16" s="81">
        <v>6.7984232846999992</v>
      </c>
      <c r="T16" s="82"/>
      <c r="U16" s="81">
        <v>8881696</v>
      </c>
      <c r="V16" s="81">
        <v>1932</v>
      </c>
      <c r="W16" s="81">
        <v>11</v>
      </c>
      <c r="X16" s="81">
        <v>23435</v>
      </c>
      <c r="Y16" s="81">
        <v>32579</v>
      </c>
      <c r="Z16" s="81">
        <v>43797</v>
      </c>
      <c r="AA16" s="81">
        <v>9719</v>
      </c>
      <c r="AB16" s="81">
        <v>81453</v>
      </c>
      <c r="AC16" s="81">
        <v>0</v>
      </c>
      <c r="AD16" s="81">
        <v>6.7984232846999992</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33.496000000000002</v>
      </c>
      <c r="BJ16" s="81">
        <v>0</v>
      </c>
      <c r="BK16" s="81">
        <v>3.5250000000000004</v>
      </c>
      <c r="BL16" s="81">
        <v>0</v>
      </c>
      <c r="BM16" s="82"/>
      <c r="BN16" s="81">
        <v>0</v>
      </c>
      <c r="BO16" s="81">
        <v>0</v>
      </c>
      <c r="BP16" s="81">
        <v>2</v>
      </c>
      <c r="BQ16" s="81">
        <v>0</v>
      </c>
      <c r="BR16" s="81">
        <v>2</v>
      </c>
      <c r="BS16" s="81">
        <v>0</v>
      </c>
      <c r="BT16"/>
      <c r="BU16" s="80">
        <v>37.021000000000001</v>
      </c>
      <c r="BV16" s="80">
        <v>0</v>
      </c>
      <c r="BW16" s="80">
        <v>0</v>
      </c>
      <c r="BX16" s="80">
        <v>0</v>
      </c>
      <c r="BY16" s="80">
        <v>0</v>
      </c>
      <c r="BZ16" s="80">
        <v>0</v>
      </c>
      <c r="CA16" s="80">
        <v>0</v>
      </c>
      <c r="CB16" s="80">
        <v>0</v>
      </c>
      <c r="CC16" s="80">
        <v>0</v>
      </c>
    </row>
    <row r="17" spans="1:81">
      <c r="A17" s="80" t="s">
        <v>1684</v>
      </c>
      <c r="B17" s="80">
        <v>128</v>
      </c>
      <c r="C17" s="80">
        <v>9</v>
      </c>
      <c r="D17" s="80">
        <v>8</v>
      </c>
      <c r="E17" s="80">
        <v>2012</v>
      </c>
      <c r="F17" s="80" t="s">
        <v>88</v>
      </c>
      <c r="G17" s="80" t="s">
        <v>1675</v>
      </c>
      <c r="H17" s="80" t="s">
        <v>1676</v>
      </c>
      <c r="I17" s="177"/>
      <c r="J17" s="81">
        <v>121.19755855641249</v>
      </c>
      <c r="K17" s="81">
        <v>4.519044666709604</v>
      </c>
      <c r="L17" s="81">
        <v>0.44993352989691177</v>
      </c>
      <c r="M17" s="81">
        <v>120.09560496681536</v>
      </c>
      <c r="N17" s="81">
        <v>119.91553882628953</v>
      </c>
      <c r="O17" s="81">
        <v>84.418879446193642</v>
      </c>
      <c r="P17" s="81">
        <v>47.203168140593888</v>
      </c>
      <c r="Q17" s="81">
        <v>6.2232090096965278</v>
      </c>
      <c r="R17" s="81">
        <v>0</v>
      </c>
      <c r="S17" s="81">
        <v>5.697429800530001</v>
      </c>
      <c r="T17" s="82"/>
      <c r="U17" s="81">
        <v>16540971</v>
      </c>
      <c r="V17" s="81">
        <v>1932</v>
      </c>
      <c r="W17" s="81">
        <v>11</v>
      </c>
      <c r="X17" s="81">
        <v>23435</v>
      </c>
      <c r="Y17" s="81">
        <v>33116</v>
      </c>
      <c r="Z17" s="81">
        <v>44153</v>
      </c>
      <c r="AA17" s="81">
        <v>9485</v>
      </c>
      <c r="AB17" s="81">
        <v>81619</v>
      </c>
      <c r="AC17" s="81">
        <v>0</v>
      </c>
      <c r="AD17" s="81">
        <v>5.697429800530001</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40.042999999999999</v>
      </c>
      <c r="BJ17" s="81">
        <v>0</v>
      </c>
      <c r="BK17" s="81">
        <v>7.2380000000000004</v>
      </c>
      <c r="BL17" s="81">
        <v>0</v>
      </c>
      <c r="BM17" s="82"/>
      <c r="BN17" s="81">
        <v>0</v>
      </c>
      <c r="BO17" s="81">
        <v>0</v>
      </c>
      <c r="BP17" s="81">
        <v>2</v>
      </c>
      <c r="BQ17" s="81">
        <v>0</v>
      </c>
      <c r="BR17" s="81">
        <v>2</v>
      </c>
      <c r="BS17" s="81">
        <v>0</v>
      </c>
      <c r="BT17"/>
      <c r="BU17" s="80">
        <v>47.280999999999999</v>
      </c>
      <c r="BV17" s="80">
        <v>0</v>
      </c>
      <c r="BW17" s="80">
        <v>0</v>
      </c>
      <c r="BX17" s="80">
        <v>0</v>
      </c>
      <c r="BY17" s="80">
        <v>0</v>
      </c>
      <c r="BZ17" s="80">
        <v>0</v>
      </c>
      <c r="CA17" s="80">
        <v>0</v>
      </c>
      <c r="CB17" s="80">
        <v>0</v>
      </c>
      <c r="CC17" s="80">
        <v>0</v>
      </c>
    </row>
    <row r="18" spans="1:81">
      <c r="A18" s="80" t="s">
        <v>1685</v>
      </c>
      <c r="B18" s="80">
        <v>129</v>
      </c>
      <c r="C18" s="80">
        <v>10</v>
      </c>
      <c r="D18" s="80">
        <v>8</v>
      </c>
      <c r="E18" s="80">
        <v>2013</v>
      </c>
      <c r="F18" s="80" t="s">
        <v>89</v>
      </c>
      <c r="G18" s="80" t="s">
        <v>1675</v>
      </c>
      <c r="H18" s="80" t="s">
        <v>1676</v>
      </c>
      <c r="I18" s="177"/>
      <c r="J18" s="81">
        <v>141.55666428592946</v>
      </c>
      <c r="K18" s="81">
        <v>3.8956128633197724</v>
      </c>
      <c r="L18" s="81">
        <v>0.46402667928786101</v>
      </c>
      <c r="M18" s="81">
        <v>115.70239568297261</v>
      </c>
      <c r="N18" s="81">
        <v>120.41877714279155</v>
      </c>
      <c r="O18" s="81">
        <v>81.932765163276628</v>
      </c>
      <c r="P18" s="81">
        <v>47.291108054674616</v>
      </c>
      <c r="Q18" s="81">
        <v>6.2864302194552053</v>
      </c>
      <c r="R18" s="81">
        <v>0</v>
      </c>
      <c r="S18" s="81">
        <v>5.9417093415400002</v>
      </c>
      <c r="T18" s="82"/>
      <c r="U18" s="81">
        <v>17877776</v>
      </c>
      <c r="V18" s="81">
        <v>1932</v>
      </c>
      <c r="W18" s="81">
        <v>11</v>
      </c>
      <c r="X18" s="81">
        <v>23435</v>
      </c>
      <c r="Y18" s="81">
        <v>33299</v>
      </c>
      <c r="Z18" s="81">
        <v>44766</v>
      </c>
      <c r="AA18" s="81">
        <v>9467</v>
      </c>
      <c r="AB18" s="81">
        <v>81266</v>
      </c>
      <c r="AC18" s="81">
        <v>0</v>
      </c>
      <c r="AD18" s="81">
        <v>5.9417093415400002</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42.247999999999998</v>
      </c>
      <c r="BJ18" s="81">
        <v>0</v>
      </c>
      <c r="BK18" s="81">
        <v>7.7939999999999996</v>
      </c>
      <c r="BL18" s="81">
        <v>0</v>
      </c>
      <c r="BM18" s="82"/>
      <c r="BN18" s="81">
        <v>0</v>
      </c>
      <c r="BO18" s="81">
        <v>0</v>
      </c>
      <c r="BP18" s="81">
        <v>2</v>
      </c>
      <c r="BQ18" s="81">
        <v>0</v>
      </c>
      <c r="BR18" s="81">
        <v>2</v>
      </c>
      <c r="BS18" s="81">
        <v>0</v>
      </c>
      <c r="BT18"/>
      <c r="BU18" s="80">
        <v>50.042000000000002</v>
      </c>
      <c r="BV18" s="80">
        <v>0</v>
      </c>
      <c r="BW18" s="80">
        <v>0</v>
      </c>
      <c r="BX18" s="80">
        <v>0</v>
      </c>
      <c r="BY18" s="80">
        <v>0</v>
      </c>
      <c r="BZ18" s="80">
        <v>0</v>
      </c>
      <c r="CA18" s="80">
        <v>0</v>
      </c>
      <c r="CB18" s="80">
        <v>0</v>
      </c>
      <c r="CC18" s="80">
        <v>0</v>
      </c>
    </row>
    <row r="19" spans="1:81">
      <c r="A19" s="80" t="s">
        <v>1686</v>
      </c>
      <c r="B19" s="80">
        <v>130</v>
      </c>
      <c r="C19" s="80">
        <v>11</v>
      </c>
      <c r="D19" s="80">
        <v>8</v>
      </c>
      <c r="E19" s="80">
        <v>2014</v>
      </c>
      <c r="F19" s="80" t="s">
        <v>90</v>
      </c>
      <c r="G19" s="80" t="s">
        <v>1675</v>
      </c>
      <c r="H19" s="80" t="s">
        <v>1676</v>
      </c>
      <c r="I19" s="177"/>
      <c r="J19" s="81">
        <v>155.91574827924603</v>
      </c>
      <c r="K19" s="81">
        <v>3.8189070794023197</v>
      </c>
      <c r="L19" s="81">
        <v>1.7510253596207261</v>
      </c>
      <c r="M19" s="81">
        <v>101.95111212310395</v>
      </c>
      <c r="N19" s="81">
        <v>105.24325205877676</v>
      </c>
      <c r="O19" s="81">
        <v>77.864538085469007</v>
      </c>
      <c r="P19" s="81">
        <v>47.5722225362152</v>
      </c>
      <c r="Q19" s="81">
        <v>5.9986665574398712</v>
      </c>
      <c r="R19" s="81">
        <v>0</v>
      </c>
      <c r="S19" s="81">
        <v>5.3719639318200008</v>
      </c>
      <c r="T19" s="82"/>
      <c r="U19" s="81">
        <v>21881823</v>
      </c>
      <c r="V19" s="81">
        <v>1666</v>
      </c>
      <c r="W19" s="81">
        <v>39</v>
      </c>
      <c r="X19" s="81">
        <v>22618</v>
      </c>
      <c r="Y19" s="81">
        <v>33497</v>
      </c>
      <c r="Z19" s="81">
        <v>44807</v>
      </c>
      <c r="AA19" s="81">
        <v>9474</v>
      </c>
      <c r="AB19" s="81">
        <v>80823</v>
      </c>
      <c r="AC19" s="81">
        <v>0</v>
      </c>
      <c r="AD19" s="81">
        <v>5.3719639318200008</v>
      </c>
      <c r="AE19" s="82"/>
      <c r="AF19" s="81">
        <v>173399413.12688699</v>
      </c>
      <c r="AG19" s="81">
        <v>3404121.4654664868</v>
      </c>
      <c r="AH19" s="81">
        <v>444952.00296001107</v>
      </c>
      <c r="AI19" s="81">
        <v>146130029.54431102</v>
      </c>
      <c r="AJ19" s="81">
        <v>149032599.35197726</v>
      </c>
      <c r="AK19" s="81">
        <v>0</v>
      </c>
      <c r="AL19" s="81">
        <v>0</v>
      </c>
      <c r="AM19" s="81">
        <v>11095790.144536678</v>
      </c>
      <c r="AN19" s="81">
        <v>0</v>
      </c>
      <c r="AO19" s="81">
        <v>0</v>
      </c>
      <c r="AP19" s="82"/>
      <c r="AQ19" s="81">
        <v>1255</v>
      </c>
      <c r="AR19" s="81">
        <v>104</v>
      </c>
      <c r="AS19" s="81">
        <v>0</v>
      </c>
      <c r="AT19" s="81">
        <v>0</v>
      </c>
      <c r="AU19" s="81">
        <v>0</v>
      </c>
      <c r="AV19" s="81">
        <v>0</v>
      </c>
      <c r="AW19" s="81" t="s">
        <v>564</v>
      </c>
      <c r="AX19" s="82"/>
      <c r="AY19" s="81">
        <v>4845.2</v>
      </c>
      <c r="AZ19" s="81">
        <v>4243.3</v>
      </c>
      <c r="BA19" s="81">
        <v>0</v>
      </c>
      <c r="BB19" s="81">
        <v>0</v>
      </c>
      <c r="BC19" s="81">
        <v>0</v>
      </c>
      <c r="BD19" s="81">
        <v>0</v>
      </c>
      <c r="BE19" s="81" t="s">
        <v>564</v>
      </c>
      <c r="BF19" s="82"/>
      <c r="BG19" s="81">
        <v>0</v>
      </c>
      <c r="BH19" s="81">
        <v>0</v>
      </c>
      <c r="BI19" s="81">
        <v>44.206000000000003</v>
      </c>
      <c r="BJ19" s="81">
        <v>0</v>
      </c>
      <c r="BK19" s="81">
        <v>7.7060000000000004</v>
      </c>
      <c r="BL19" s="81">
        <v>0</v>
      </c>
      <c r="BM19" s="82"/>
      <c r="BN19" s="81">
        <v>0</v>
      </c>
      <c r="BO19" s="81">
        <v>0</v>
      </c>
      <c r="BP19" s="81">
        <v>2</v>
      </c>
      <c r="BQ19" s="81">
        <v>0</v>
      </c>
      <c r="BR19" s="81">
        <v>2</v>
      </c>
      <c r="BS19" s="81">
        <v>0</v>
      </c>
      <c r="BT19"/>
      <c r="BU19" s="80">
        <v>51.911999999999999</v>
      </c>
      <c r="BV19" s="80">
        <v>0</v>
      </c>
      <c r="BW19" s="80">
        <v>0</v>
      </c>
      <c r="BX19" s="80">
        <v>0</v>
      </c>
      <c r="BY19" s="80">
        <v>0</v>
      </c>
      <c r="BZ19" s="80">
        <v>0</v>
      </c>
      <c r="CA19" s="80">
        <v>0</v>
      </c>
      <c r="CB19" s="80">
        <v>0</v>
      </c>
      <c r="CC19" s="80">
        <v>0</v>
      </c>
    </row>
    <row r="20" spans="1:81">
      <c r="A20" s="80" t="s">
        <v>1687</v>
      </c>
      <c r="B20" s="80">
        <v>131</v>
      </c>
      <c r="C20" s="80">
        <v>12</v>
      </c>
      <c r="D20" s="80">
        <v>8</v>
      </c>
      <c r="E20" s="80">
        <v>2015</v>
      </c>
      <c r="F20" s="80" t="s">
        <v>91</v>
      </c>
      <c r="G20" s="80" t="s">
        <v>1675</v>
      </c>
      <c r="H20" s="80" t="s">
        <v>1676</v>
      </c>
      <c r="I20" s="177"/>
      <c r="J20" s="81">
        <v>128.18540238608657</v>
      </c>
      <c r="K20" s="81">
        <v>3.6475452096082384</v>
      </c>
      <c r="L20" s="81">
        <v>1.9305696048304708</v>
      </c>
      <c r="M20" s="81">
        <v>106.83565954513045</v>
      </c>
      <c r="N20" s="81">
        <v>105.22160332477969</v>
      </c>
      <c r="O20" s="81">
        <v>77.180011532535033</v>
      </c>
      <c r="P20" s="81">
        <v>46.976465878484561</v>
      </c>
      <c r="Q20" s="81">
        <v>5.8498729415685382</v>
      </c>
      <c r="R20" s="81">
        <v>0</v>
      </c>
      <c r="S20" s="81">
        <v>6.7146155791200011</v>
      </c>
      <c r="T20" s="82"/>
      <c r="U20" s="81">
        <v>19319181</v>
      </c>
      <c r="V20" s="81">
        <v>1666</v>
      </c>
      <c r="W20" s="81">
        <v>39</v>
      </c>
      <c r="X20" s="81">
        <v>22618</v>
      </c>
      <c r="Y20" s="81">
        <v>33811</v>
      </c>
      <c r="Z20" s="81">
        <v>44841</v>
      </c>
      <c r="AA20" s="81">
        <v>9348</v>
      </c>
      <c r="AB20" s="81">
        <v>80513</v>
      </c>
      <c r="AC20" s="81">
        <v>0</v>
      </c>
      <c r="AD20" s="81">
        <v>6.7146155791200011</v>
      </c>
      <c r="AE20" s="82"/>
      <c r="AF20" s="81">
        <v>146301662.66177407</v>
      </c>
      <c r="AG20" s="81">
        <v>3012347.6140411035</v>
      </c>
      <c r="AH20" s="81">
        <v>406633.11693159363</v>
      </c>
      <c r="AI20" s="81">
        <v>159942262.57120043</v>
      </c>
      <c r="AJ20" s="81">
        <v>156175283.16490653</v>
      </c>
      <c r="AK20" s="81">
        <v>0</v>
      </c>
      <c r="AL20" s="81">
        <v>0</v>
      </c>
      <c r="AM20" s="81">
        <v>11033968.910667619</v>
      </c>
      <c r="AN20" s="81">
        <v>0</v>
      </c>
      <c r="AO20" s="81">
        <v>0</v>
      </c>
      <c r="AP20" s="82"/>
      <c r="AQ20" s="81">
        <v>1407</v>
      </c>
      <c r="AR20" s="81">
        <v>146</v>
      </c>
      <c r="AS20" s="81">
        <v>0</v>
      </c>
      <c r="AT20" s="81">
        <v>0</v>
      </c>
      <c r="AU20" s="81">
        <v>0</v>
      </c>
      <c r="AV20" s="81">
        <v>0</v>
      </c>
      <c r="AW20" s="81" t="s">
        <v>564</v>
      </c>
      <c r="AX20" s="82"/>
      <c r="AY20" s="81">
        <v>5547</v>
      </c>
      <c r="AZ20" s="81">
        <v>9148.4</v>
      </c>
      <c r="BA20" s="81">
        <v>0</v>
      </c>
      <c r="BB20" s="81">
        <v>0</v>
      </c>
      <c r="BC20" s="81">
        <v>0</v>
      </c>
      <c r="BD20" s="81">
        <v>0</v>
      </c>
      <c r="BE20" s="81" t="s">
        <v>564</v>
      </c>
      <c r="BF20" s="82"/>
      <c r="BG20" s="81">
        <v>0</v>
      </c>
      <c r="BH20" s="81">
        <v>0</v>
      </c>
      <c r="BI20" s="81">
        <v>43.470999999999997</v>
      </c>
      <c r="BJ20" s="81">
        <v>0</v>
      </c>
      <c r="BK20" s="81">
        <v>11.940000000000001</v>
      </c>
      <c r="BL20" s="81">
        <v>0</v>
      </c>
      <c r="BM20" s="82"/>
      <c r="BN20" s="81">
        <v>0</v>
      </c>
      <c r="BO20" s="81">
        <v>0</v>
      </c>
      <c r="BP20" s="81">
        <v>2</v>
      </c>
      <c r="BQ20" s="81">
        <v>0</v>
      </c>
      <c r="BR20" s="81">
        <v>3</v>
      </c>
      <c r="BS20" s="81">
        <v>0</v>
      </c>
      <c r="BT20"/>
      <c r="BU20" s="80">
        <v>55.411000000000001</v>
      </c>
      <c r="BV20" s="80">
        <v>0</v>
      </c>
      <c r="BW20" s="80">
        <v>0</v>
      </c>
      <c r="BX20" s="80">
        <v>0</v>
      </c>
      <c r="BY20" s="80">
        <v>0</v>
      </c>
      <c r="BZ20" s="80">
        <v>0</v>
      </c>
      <c r="CA20" s="80">
        <v>0</v>
      </c>
      <c r="CB20" s="80">
        <v>0</v>
      </c>
      <c r="CC20" s="80">
        <v>0</v>
      </c>
    </row>
    <row r="21" spans="1:81">
      <c r="A21" s="80" t="s">
        <v>1688</v>
      </c>
      <c r="B21" s="80">
        <v>132</v>
      </c>
      <c r="C21" s="80">
        <v>13</v>
      </c>
      <c r="D21" s="80">
        <v>8</v>
      </c>
      <c r="E21" s="80">
        <v>2016</v>
      </c>
      <c r="F21" s="80" t="s">
        <v>92</v>
      </c>
      <c r="G21" s="80" t="s">
        <v>1675</v>
      </c>
      <c r="H21" s="80" t="s">
        <v>1676</v>
      </c>
      <c r="I21" s="177"/>
      <c r="J21" s="81">
        <v>164.18921513708537</v>
      </c>
      <c r="K21" s="81">
        <v>3.6431326736152303</v>
      </c>
      <c r="L21" s="81">
        <v>2.2619915233468015</v>
      </c>
      <c r="M21" s="81">
        <v>93.49879573903732</v>
      </c>
      <c r="N21" s="81">
        <v>93.539673932675939</v>
      </c>
      <c r="O21" s="81">
        <v>76.695057762333548</v>
      </c>
      <c r="P21" s="81">
        <v>45.803171672390391</v>
      </c>
      <c r="Q21" s="81">
        <v>5.6712574122649189</v>
      </c>
      <c r="R21" s="81">
        <v>0</v>
      </c>
      <c r="S21" s="81">
        <v>8.5336376589</v>
      </c>
      <c r="T21" s="82"/>
      <c r="U21" s="81">
        <v>25870520</v>
      </c>
      <c r="V21" s="81">
        <v>1666</v>
      </c>
      <c r="W21" s="81">
        <v>39</v>
      </c>
      <c r="X21" s="81">
        <v>22618</v>
      </c>
      <c r="Y21" s="81">
        <v>34172</v>
      </c>
      <c r="Z21" s="81">
        <v>45107</v>
      </c>
      <c r="AA21" s="81">
        <v>9427</v>
      </c>
      <c r="AB21" s="81">
        <v>80293</v>
      </c>
      <c r="AC21" s="81">
        <v>0</v>
      </c>
      <c r="AD21" s="81">
        <v>8.5336376589</v>
      </c>
      <c r="AE21" s="82"/>
      <c r="AF21" s="81">
        <v>190952445.4855738</v>
      </c>
      <c r="AG21" s="81">
        <v>2895871.1541349082</v>
      </c>
      <c r="AH21" s="81">
        <v>354051.99309410492</v>
      </c>
      <c r="AI21" s="81">
        <v>149393158.27324349</v>
      </c>
      <c r="AJ21" s="81">
        <v>134446871.73899409</v>
      </c>
      <c r="AK21" s="81">
        <v>0</v>
      </c>
      <c r="AL21" s="81">
        <v>0</v>
      </c>
      <c r="AM21" s="81">
        <v>11012367.72108154</v>
      </c>
      <c r="AN21" s="81">
        <v>0</v>
      </c>
      <c r="AO21" s="81">
        <v>0</v>
      </c>
      <c r="AP21" s="82"/>
      <c r="AQ21" s="81">
        <v>1535</v>
      </c>
      <c r="AR21" s="81">
        <v>163</v>
      </c>
      <c r="AS21" s="81">
        <v>0</v>
      </c>
      <c r="AT21" s="81">
        <v>0</v>
      </c>
      <c r="AU21" s="81">
        <v>0</v>
      </c>
      <c r="AV21" s="81">
        <v>0</v>
      </c>
      <c r="AW21" s="81" t="s">
        <v>564</v>
      </c>
      <c r="AX21" s="82"/>
      <c r="AY21" s="81">
        <v>6161.6</v>
      </c>
      <c r="AZ21" s="81">
        <v>9451.1</v>
      </c>
      <c r="BA21" s="81">
        <v>0</v>
      </c>
      <c r="BB21" s="81">
        <v>0</v>
      </c>
      <c r="BC21" s="81">
        <v>0</v>
      </c>
      <c r="BD21" s="81">
        <v>0</v>
      </c>
      <c r="BE21" s="81" t="s">
        <v>564</v>
      </c>
      <c r="BF21" s="82"/>
      <c r="BG21" s="81">
        <v>0</v>
      </c>
      <c r="BH21" s="81">
        <v>0</v>
      </c>
      <c r="BI21" s="81">
        <v>47.395000000000003</v>
      </c>
      <c r="BJ21" s="81">
        <v>0</v>
      </c>
      <c r="BK21" s="81">
        <v>7.6379999999999999</v>
      </c>
      <c r="BL21" s="81">
        <v>0</v>
      </c>
      <c r="BM21" s="82"/>
      <c r="BN21" s="81">
        <v>0</v>
      </c>
      <c r="BO21" s="81">
        <v>0</v>
      </c>
      <c r="BP21" s="81">
        <v>3</v>
      </c>
      <c r="BQ21" s="81">
        <v>0</v>
      </c>
      <c r="BR21" s="81">
        <v>3</v>
      </c>
      <c r="BS21" s="81">
        <v>0</v>
      </c>
      <c r="BT21"/>
      <c r="BU21" s="80">
        <v>55.033000000000001</v>
      </c>
      <c r="BV21" s="80">
        <v>0</v>
      </c>
      <c r="BW21" s="80">
        <v>0</v>
      </c>
      <c r="BX21" s="80">
        <v>0</v>
      </c>
      <c r="BY21" s="80">
        <v>0</v>
      </c>
      <c r="BZ21" s="80">
        <v>0</v>
      </c>
      <c r="CA21" s="80">
        <v>0</v>
      </c>
      <c r="CB21" s="80">
        <v>0</v>
      </c>
      <c r="CC21" s="80">
        <v>0</v>
      </c>
    </row>
    <row r="22" spans="1:81">
      <c r="A22" s="80" t="s">
        <v>1689</v>
      </c>
      <c r="B22" s="80">
        <v>133</v>
      </c>
      <c r="C22" s="80">
        <v>14</v>
      </c>
      <c r="D22" s="80">
        <v>8</v>
      </c>
      <c r="E22" s="80">
        <v>2017</v>
      </c>
      <c r="F22" s="80" t="s">
        <v>71</v>
      </c>
      <c r="G22" s="80" t="s">
        <v>1675</v>
      </c>
      <c r="H22" s="80" t="s">
        <v>1676</v>
      </c>
      <c r="I22" s="177"/>
      <c r="J22" s="81">
        <v>166.14480580385811</v>
      </c>
      <c r="K22" s="81">
        <v>3.7948944078742421</v>
      </c>
      <c r="L22" s="81">
        <v>1.9789337881859568</v>
      </c>
      <c r="M22" s="81">
        <v>90.183691286338856</v>
      </c>
      <c r="N22" s="81">
        <v>102.29868578953935</v>
      </c>
      <c r="O22" s="81">
        <v>75.336534156844806</v>
      </c>
      <c r="P22" s="81">
        <v>45.706142682191143</v>
      </c>
      <c r="Q22" s="81">
        <v>5.4688337553565569</v>
      </c>
      <c r="R22" s="81">
        <v>0</v>
      </c>
      <c r="S22" s="81">
        <v>5.5418740131400011</v>
      </c>
      <c r="T22" s="82"/>
      <c r="U22" s="81">
        <v>28455690</v>
      </c>
      <c r="V22" s="81">
        <v>1666</v>
      </c>
      <c r="W22" s="81">
        <v>39</v>
      </c>
      <c r="X22" s="81">
        <v>22618</v>
      </c>
      <c r="Y22" s="81">
        <v>34538</v>
      </c>
      <c r="Z22" s="81">
        <v>45043</v>
      </c>
      <c r="AA22" s="81">
        <v>9467</v>
      </c>
      <c r="AB22" s="81">
        <v>80070</v>
      </c>
      <c r="AC22" s="81">
        <v>0</v>
      </c>
      <c r="AD22" s="81">
        <v>5.5418740131400011</v>
      </c>
      <c r="AE22" s="82"/>
      <c r="AF22" s="81">
        <v>197953426.94310641</v>
      </c>
      <c r="AG22" s="81">
        <v>3004781.1999320011</v>
      </c>
      <c r="AH22" s="81">
        <v>423177.09095581021</v>
      </c>
      <c r="AI22" s="81">
        <v>149742056.62965149</v>
      </c>
      <c r="AJ22" s="81">
        <v>150178056.93099019</v>
      </c>
      <c r="AK22" s="81">
        <v>0</v>
      </c>
      <c r="AL22" s="81">
        <v>0</v>
      </c>
      <c r="AM22" s="81">
        <v>10998966.255786611</v>
      </c>
      <c r="AN22" s="81">
        <v>0</v>
      </c>
      <c r="AO22" s="81">
        <v>0</v>
      </c>
      <c r="AP22" s="82"/>
      <c r="AQ22" s="81">
        <v>1659</v>
      </c>
      <c r="AR22" s="81">
        <v>188</v>
      </c>
      <c r="AS22" s="81">
        <v>0</v>
      </c>
      <c r="AT22" s="81">
        <v>0</v>
      </c>
      <c r="AU22" s="81">
        <v>0</v>
      </c>
      <c r="AV22" s="81">
        <v>1</v>
      </c>
      <c r="AW22" s="81" t="s">
        <v>564</v>
      </c>
      <c r="AX22" s="82"/>
      <c r="AY22" s="81">
        <v>6746.1</v>
      </c>
      <c r="AZ22" s="81">
        <v>9816.7999999999993</v>
      </c>
      <c r="BA22" s="81">
        <v>0</v>
      </c>
      <c r="BB22" s="81">
        <v>0</v>
      </c>
      <c r="BC22" s="81">
        <v>0</v>
      </c>
      <c r="BD22" s="81">
        <v>415</v>
      </c>
      <c r="BE22" s="81" t="s">
        <v>564</v>
      </c>
      <c r="BF22" s="82"/>
      <c r="BG22" s="81">
        <v>0</v>
      </c>
      <c r="BH22" s="81">
        <v>0</v>
      </c>
      <c r="BI22" s="81">
        <v>50.203000000000003</v>
      </c>
      <c r="BJ22" s="81">
        <v>0</v>
      </c>
      <c r="BK22" s="81">
        <v>12.893000000000001</v>
      </c>
      <c r="BL22" s="81">
        <v>0</v>
      </c>
      <c r="BM22" s="82"/>
      <c r="BN22" s="81">
        <v>0</v>
      </c>
      <c r="BO22" s="81">
        <v>0</v>
      </c>
      <c r="BP22" s="81">
        <v>4</v>
      </c>
      <c r="BQ22" s="81">
        <v>0</v>
      </c>
      <c r="BR22" s="81">
        <v>3</v>
      </c>
      <c r="BS22" s="81">
        <v>0</v>
      </c>
      <c r="BT22"/>
      <c r="BU22" s="80">
        <v>63.095999999999997</v>
      </c>
      <c r="BV22" s="80">
        <v>0</v>
      </c>
      <c r="BW22" s="80">
        <v>0</v>
      </c>
      <c r="BX22" s="80">
        <v>0</v>
      </c>
      <c r="BY22" s="80">
        <v>0</v>
      </c>
      <c r="BZ22" s="80">
        <v>0</v>
      </c>
      <c r="CA22" s="80">
        <v>0</v>
      </c>
      <c r="CB22" s="80">
        <v>0</v>
      </c>
      <c r="CC22" s="80">
        <v>0</v>
      </c>
    </row>
    <row r="23" spans="1:81">
      <c r="A23" s="80" t="s">
        <v>1690</v>
      </c>
      <c r="B23" s="80">
        <v>134</v>
      </c>
      <c r="C23" s="80">
        <v>15</v>
      </c>
      <c r="D23" s="80">
        <v>8</v>
      </c>
      <c r="E23" s="80">
        <v>2018</v>
      </c>
      <c r="F23" s="80" t="s">
        <v>93</v>
      </c>
      <c r="G23" s="80" t="s">
        <v>1675</v>
      </c>
      <c r="H23" s="80" t="s">
        <v>1676</v>
      </c>
      <c r="I23" s="177"/>
      <c r="J23" s="81">
        <v>168.60469811195614</v>
      </c>
      <c r="K23" s="81">
        <v>3.5681644204056289</v>
      </c>
      <c r="L23" s="81">
        <v>1.8538988704894672</v>
      </c>
      <c r="M23" s="81">
        <v>89.16224459989418</v>
      </c>
      <c r="N23" s="81">
        <v>97.314993057377777</v>
      </c>
      <c r="O23" s="81">
        <v>73.922766221248523</v>
      </c>
      <c r="P23" s="81">
        <v>45.361110248137649</v>
      </c>
      <c r="Q23" s="81">
        <v>5.0518583330833593</v>
      </c>
      <c r="R23" s="81">
        <v>0</v>
      </c>
      <c r="S23" s="81">
        <v>6.3155595015856436</v>
      </c>
      <c r="T23" s="82"/>
      <c r="U23" s="81">
        <v>30724157</v>
      </c>
      <c r="V23" s="81">
        <v>1666</v>
      </c>
      <c r="W23" s="81">
        <v>39</v>
      </c>
      <c r="X23" s="81">
        <v>22618</v>
      </c>
      <c r="Y23" s="81">
        <v>34869</v>
      </c>
      <c r="Z23" s="81">
        <v>45044</v>
      </c>
      <c r="AA23" s="81">
        <v>9490</v>
      </c>
      <c r="AB23" s="81">
        <v>79708</v>
      </c>
      <c r="AC23" s="81">
        <v>0</v>
      </c>
      <c r="AD23" s="81">
        <v>6.3155595015856436</v>
      </c>
      <c r="AE23" s="82"/>
      <c r="AF23" s="81">
        <v>204510310.7126098</v>
      </c>
      <c r="AG23" s="81">
        <v>2713496.5864141262</v>
      </c>
      <c r="AH23" s="81">
        <v>403891.33925501478</v>
      </c>
      <c r="AI23" s="81">
        <v>145920173.0127672</v>
      </c>
      <c r="AJ23" s="81">
        <v>150050159.81619519</v>
      </c>
      <c r="AK23" s="81">
        <v>0</v>
      </c>
      <c r="AL23" s="81">
        <v>0</v>
      </c>
      <c r="AM23" s="81">
        <v>10971894.732604111</v>
      </c>
      <c r="AN23" s="81">
        <v>0</v>
      </c>
      <c r="AO23" s="81">
        <v>0</v>
      </c>
      <c r="AP23" s="82"/>
      <c r="AQ23" s="81">
        <v>1783</v>
      </c>
      <c r="AR23" s="81">
        <v>214</v>
      </c>
      <c r="AS23" s="81">
        <v>0</v>
      </c>
      <c r="AT23" s="81">
        <v>0</v>
      </c>
      <c r="AU23" s="81">
        <v>0</v>
      </c>
      <c r="AV23" s="81">
        <v>1</v>
      </c>
      <c r="AW23" s="81" t="s">
        <v>564</v>
      </c>
      <c r="AX23" s="82"/>
      <c r="AY23" s="81">
        <v>7348.8999999999987</v>
      </c>
      <c r="AZ23" s="81">
        <v>10163</v>
      </c>
      <c r="BA23" s="81">
        <v>0</v>
      </c>
      <c r="BB23" s="81">
        <v>0</v>
      </c>
      <c r="BC23" s="81">
        <v>0</v>
      </c>
      <c r="BD23" s="81">
        <v>415</v>
      </c>
      <c r="BE23" s="81" t="s">
        <v>564</v>
      </c>
      <c r="BF23" s="82"/>
      <c r="BG23" s="81">
        <v>0</v>
      </c>
      <c r="BH23" s="81">
        <v>0</v>
      </c>
      <c r="BI23" s="81">
        <v>46.892000000000003</v>
      </c>
      <c r="BJ23" s="81">
        <v>0</v>
      </c>
      <c r="BK23" s="81">
        <v>12.731999999999999</v>
      </c>
      <c r="BL23" s="81">
        <v>0</v>
      </c>
      <c r="BM23" s="82"/>
      <c r="BN23" s="81">
        <v>0</v>
      </c>
      <c r="BO23" s="81">
        <v>0</v>
      </c>
      <c r="BP23" s="81">
        <v>4</v>
      </c>
      <c r="BQ23" s="81">
        <v>0</v>
      </c>
      <c r="BR23" s="81">
        <v>3</v>
      </c>
      <c r="BS23" s="81">
        <v>0</v>
      </c>
      <c r="BT23"/>
      <c r="BU23" s="80">
        <v>59.624000000000002</v>
      </c>
      <c r="BV23" s="80">
        <v>0</v>
      </c>
      <c r="BW23" s="80">
        <v>0</v>
      </c>
      <c r="BX23" s="80">
        <v>0</v>
      </c>
      <c r="BY23" s="80">
        <v>0</v>
      </c>
      <c r="BZ23" s="80">
        <v>0</v>
      </c>
      <c r="CA23" s="80">
        <v>0</v>
      </c>
      <c r="CB23" s="80">
        <v>0</v>
      </c>
      <c r="CC23" s="80">
        <v>0</v>
      </c>
    </row>
    <row r="24" spans="1:81">
      <c r="A24" s="80" t="s">
        <v>1691</v>
      </c>
      <c r="B24" s="80">
        <v>135</v>
      </c>
      <c r="C24" s="80">
        <v>16</v>
      </c>
      <c r="D24" s="80">
        <v>8</v>
      </c>
      <c r="E24" s="80">
        <v>2019</v>
      </c>
      <c r="F24" s="80" t="s">
        <v>73</v>
      </c>
      <c r="G24" s="80" t="s">
        <v>1675</v>
      </c>
      <c r="H24" s="80" t="s">
        <v>1676</v>
      </c>
      <c r="I24" s="177"/>
      <c r="J24" s="81">
        <v>157.48382931610641</v>
      </c>
      <c r="K24" s="81">
        <v>3.1501050932818409</v>
      </c>
      <c r="L24" s="81">
        <v>1.8695051002907219</v>
      </c>
      <c r="M24" s="81">
        <v>84.423540460242478</v>
      </c>
      <c r="N24" s="81">
        <v>85.523350065491726</v>
      </c>
      <c r="O24" s="81">
        <v>71.739751176154002</v>
      </c>
      <c r="P24" s="81">
        <v>45.033759055255196</v>
      </c>
      <c r="Q24" s="81">
        <v>4.9091193645687383</v>
      </c>
      <c r="R24" s="81">
        <v>0</v>
      </c>
      <c r="S24" s="81">
        <v>7.6460169743134001</v>
      </c>
      <c r="T24" s="82"/>
      <c r="U24" s="81">
        <v>29992366</v>
      </c>
      <c r="V24" s="81">
        <v>1666</v>
      </c>
      <c r="W24" s="81">
        <v>39</v>
      </c>
      <c r="X24" s="81">
        <v>22618</v>
      </c>
      <c r="Y24" s="81">
        <v>35250</v>
      </c>
      <c r="Z24" s="81">
        <v>44914</v>
      </c>
      <c r="AA24" s="81">
        <v>9351</v>
      </c>
      <c r="AB24" s="81">
        <v>79553</v>
      </c>
      <c r="AC24" s="81">
        <v>0</v>
      </c>
      <c r="AD24" s="81">
        <v>7.6460169743134001</v>
      </c>
      <c r="AE24" s="82"/>
      <c r="AF24" s="81">
        <v>195275327.27915749</v>
      </c>
      <c r="AG24" s="81">
        <v>2533947.4216385749</v>
      </c>
      <c r="AH24" s="81">
        <v>428250.70739473472</v>
      </c>
      <c r="AI24" s="81">
        <v>143927696.60756901</v>
      </c>
      <c r="AJ24" s="81">
        <v>132469972.58091176</v>
      </c>
      <c r="AK24" s="81">
        <v>0</v>
      </c>
      <c r="AL24" s="81">
        <v>0</v>
      </c>
      <c r="AM24" s="81">
        <v>10834519.725336635</v>
      </c>
      <c r="AN24" s="81">
        <v>0</v>
      </c>
      <c r="AO24" s="81">
        <v>0</v>
      </c>
      <c r="AP24" s="82"/>
      <c r="AQ24" s="81">
        <v>1892</v>
      </c>
      <c r="AR24" s="81">
        <v>230</v>
      </c>
      <c r="AS24" s="81">
        <v>0</v>
      </c>
      <c r="AT24" s="81">
        <v>0</v>
      </c>
      <c r="AU24" s="81">
        <v>0</v>
      </c>
      <c r="AV24" s="81">
        <v>1</v>
      </c>
      <c r="AW24" s="81" t="s">
        <v>564</v>
      </c>
      <c r="AX24" s="82"/>
      <c r="AY24" s="81">
        <v>7904.2999999999956</v>
      </c>
      <c r="AZ24" s="81">
        <v>10673.5</v>
      </c>
      <c r="BA24" s="81">
        <v>0</v>
      </c>
      <c r="BB24" s="81">
        <v>0</v>
      </c>
      <c r="BC24" s="81">
        <v>0</v>
      </c>
      <c r="BD24" s="81">
        <v>415</v>
      </c>
      <c r="BE24" s="81" t="s">
        <v>564</v>
      </c>
      <c r="BF24" s="82"/>
      <c r="BG24" s="81">
        <v>0</v>
      </c>
      <c r="BH24" s="81">
        <v>0</v>
      </c>
      <c r="BI24" s="81">
        <v>43.737000000000002</v>
      </c>
      <c r="BJ24" s="81">
        <v>0</v>
      </c>
      <c r="BK24" s="81">
        <v>10.249000000000001</v>
      </c>
      <c r="BL24" s="81">
        <v>0</v>
      </c>
      <c r="BM24" s="82"/>
      <c r="BN24" s="81">
        <v>0</v>
      </c>
      <c r="BO24" s="81">
        <v>0</v>
      </c>
      <c r="BP24" s="81">
        <v>4</v>
      </c>
      <c r="BQ24" s="81">
        <v>0</v>
      </c>
      <c r="BR24" s="81">
        <v>3</v>
      </c>
      <c r="BS24" s="81">
        <v>0</v>
      </c>
      <c r="BT24"/>
      <c r="BU24" s="80">
        <v>53.985999999999997</v>
      </c>
      <c r="BV24" s="80">
        <v>0</v>
      </c>
      <c r="BW24" s="80">
        <v>0</v>
      </c>
      <c r="BX24" s="80">
        <v>0</v>
      </c>
      <c r="BY24" s="80">
        <v>0</v>
      </c>
      <c r="BZ24" s="80">
        <v>0</v>
      </c>
      <c r="CA24" s="80">
        <v>0</v>
      </c>
      <c r="CB24" s="80">
        <v>0</v>
      </c>
      <c r="CC24" s="80">
        <v>0</v>
      </c>
    </row>
    <row r="25" spans="1:81">
      <c r="A25" s="80" t="s">
        <v>1692</v>
      </c>
      <c r="B25" s="80">
        <v>136</v>
      </c>
      <c r="C25" s="80">
        <v>17</v>
      </c>
      <c r="D25" s="80">
        <v>8</v>
      </c>
      <c r="E25" s="80">
        <v>2020</v>
      </c>
      <c r="F25" s="80" t="s">
        <v>218</v>
      </c>
      <c r="G25" s="80" t="s">
        <v>1675</v>
      </c>
      <c r="H25" s="80" t="s">
        <v>1676</v>
      </c>
      <c r="I25" s="177"/>
      <c r="J25" s="81">
        <v>86.098098032723172</v>
      </c>
      <c r="K25" s="81">
        <v>3.3632489275390043</v>
      </c>
      <c r="L25" s="81">
        <v>3.3865800261371959</v>
      </c>
      <c r="M25" s="81">
        <v>73.525962665636996</v>
      </c>
      <c r="N25" s="81">
        <v>89.541292464059524</v>
      </c>
      <c r="O25" s="81">
        <v>62.964728590371941</v>
      </c>
      <c r="P25" s="81">
        <v>42.437578624963919</v>
      </c>
      <c r="Q25" s="81">
        <v>4.6653429831630664</v>
      </c>
      <c r="R25" s="81">
        <v>0</v>
      </c>
      <c r="S25" s="81">
        <v>6.5976778860494596</v>
      </c>
      <c r="T25" s="82"/>
      <c r="U25" s="81">
        <v>15414216</v>
      </c>
      <c r="V25" s="81">
        <v>1624</v>
      </c>
      <c r="W25" s="81">
        <v>72</v>
      </c>
      <c r="X25" s="81">
        <v>21741</v>
      </c>
      <c r="Y25" s="81">
        <v>35440</v>
      </c>
      <c r="Z25" s="81">
        <v>44993</v>
      </c>
      <c r="AA25" s="81">
        <v>9574</v>
      </c>
      <c r="AB25" s="81">
        <v>79123</v>
      </c>
      <c r="AC25" s="81">
        <v>0</v>
      </c>
      <c r="AD25" s="81">
        <v>6.5976778860494596</v>
      </c>
      <c r="AE25" s="82"/>
      <c r="AF25" s="81">
        <v>108029988.2569602</v>
      </c>
      <c r="AG25" s="81">
        <v>2565086.4006784479</v>
      </c>
      <c r="AH25" s="81">
        <v>798651.95402298681</v>
      </c>
      <c r="AI25" s="81">
        <v>125537004.33779304</v>
      </c>
      <c r="AJ25" s="81">
        <v>143741187.27514437</v>
      </c>
      <c r="AK25" s="81"/>
      <c r="AL25" s="81"/>
      <c r="AM25" s="81">
        <v>10326430.574864903</v>
      </c>
      <c r="AN25" s="81"/>
      <c r="AO25" s="81"/>
      <c r="AP25" s="82"/>
      <c r="AQ25" s="81">
        <v>1985</v>
      </c>
      <c r="AR25" s="81">
        <v>235</v>
      </c>
      <c r="AS25" s="81">
        <v>0</v>
      </c>
      <c r="AT25" s="81">
        <v>0</v>
      </c>
      <c r="AU25" s="81">
        <v>0</v>
      </c>
      <c r="AV25" s="81">
        <v>1</v>
      </c>
      <c r="AW25" s="81">
        <v>0</v>
      </c>
      <c r="AX25" s="82"/>
      <c r="AY25" s="81">
        <v>8415.7999999999956</v>
      </c>
      <c r="AZ25" s="81">
        <v>11256.2</v>
      </c>
      <c r="BA25" s="81">
        <v>0</v>
      </c>
      <c r="BB25" s="81">
        <v>0</v>
      </c>
      <c r="BC25" s="81">
        <v>0</v>
      </c>
      <c r="BD25" s="81">
        <v>415</v>
      </c>
      <c r="BE25" s="81">
        <v>0</v>
      </c>
      <c r="BF25" s="82"/>
      <c r="BG25" s="81">
        <v>0</v>
      </c>
      <c r="BH25" s="81">
        <v>0</v>
      </c>
      <c r="BI25" s="81">
        <v>39.136000000000003</v>
      </c>
      <c r="BJ25" s="81">
        <v>0</v>
      </c>
      <c r="BK25" s="81">
        <v>6.202</v>
      </c>
      <c r="BL25" s="81">
        <v>0</v>
      </c>
      <c r="BM25" s="82"/>
      <c r="BN25" s="81">
        <v>0</v>
      </c>
      <c r="BO25" s="81">
        <v>0</v>
      </c>
      <c r="BP25" s="81">
        <v>4</v>
      </c>
      <c r="BQ25" s="81">
        <v>0</v>
      </c>
      <c r="BR25" s="81">
        <v>2</v>
      </c>
      <c r="BS25" s="81">
        <v>0</v>
      </c>
      <c r="BT25"/>
      <c r="BU25" s="80">
        <v>45.338000000000001</v>
      </c>
      <c r="BV25" s="80">
        <v>0</v>
      </c>
      <c r="BW25" s="80">
        <v>0</v>
      </c>
      <c r="BX25" s="80">
        <v>0</v>
      </c>
      <c r="BY25" s="80">
        <v>0</v>
      </c>
      <c r="BZ25" s="80">
        <v>0</v>
      </c>
      <c r="CA25" s="80">
        <v>0</v>
      </c>
      <c r="CB25" s="80">
        <v>0</v>
      </c>
      <c r="CC25" s="80">
        <v>0</v>
      </c>
    </row>
    <row r="26" spans="1:81">
      <c r="A26" s="80" t="s">
        <v>1693</v>
      </c>
      <c r="B26" s="80">
        <v>136</v>
      </c>
      <c r="C26" s="80">
        <v>18</v>
      </c>
      <c r="D26" s="80">
        <v>8</v>
      </c>
      <c r="E26" s="80">
        <v>2021</v>
      </c>
      <c r="F26" s="80" t="s">
        <v>75</v>
      </c>
      <c r="G26" s="174" t="s">
        <v>1675</v>
      </c>
      <c r="H26" s="80" t="s">
        <v>1676</v>
      </c>
      <c r="I26" s="177"/>
      <c r="J26" s="81">
        <v>88.183464614503123</v>
      </c>
      <c r="K26" s="81">
        <v>3.74477934400069</v>
      </c>
      <c r="L26" s="81">
        <v>3.1137542908965088</v>
      </c>
      <c r="M26" s="81">
        <v>82.898137850993635</v>
      </c>
      <c r="N26" s="81">
        <v>84.145279529169684</v>
      </c>
      <c r="O26" s="81">
        <v>61.250060460702549</v>
      </c>
      <c r="P26" s="81">
        <v>43.003006777356404</v>
      </c>
      <c r="Q26" s="81">
        <v>4.6919131890564714</v>
      </c>
      <c r="R26" s="81">
        <v>0</v>
      </c>
      <c r="S26" s="81">
        <v>7.0645876506144996</v>
      </c>
      <c r="T26" s="82"/>
      <c r="U26" s="81">
        <v>18238684</v>
      </c>
      <c r="V26" s="81">
        <v>1624</v>
      </c>
      <c r="W26" s="81">
        <v>72</v>
      </c>
      <c r="X26" s="81">
        <v>21741</v>
      </c>
      <c r="Y26" s="81">
        <v>35632</v>
      </c>
      <c r="Z26" s="81">
        <v>45067</v>
      </c>
      <c r="AA26" s="81">
        <v>9461</v>
      </c>
      <c r="AB26" s="81">
        <v>78630</v>
      </c>
      <c r="AC26" s="81">
        <v>0</v>
      </c>
      <c r="AD26" s="81">
        <v>7.0645876506144996</v>
      </c>
      <c r="AE26" s="82"/>
      <c r="AF26" s="81">
        <v>111444583.7072617</v>
      </c>
      <c r="AG26" s="81">
        <v>2887290.9708575765</v>
      </c>
      <c r="AH26" s="81">
        <v>703271.25485490495</v>
      </c>
      <c r="AI26" s="81">
        <v>139849817.17922336</v>
      </c>
      <c r="AJ26" s="81">
        <v>125864829.17116316</v>
      </c>
      <c r="AK26" s="81">
        <v>0</v>
      </c>
      <c r="AL26" s="81">
        <v>0</v>
      </c>
      <c r="AM26" s="81">
        <v>10321279.498327544</v>
      </c>
      <c r="AN26" s="81">
        <v>0</v>
      </c>
      <c r="AO26" s="81">
        <v>0</v>
      </c>
      <c r="AP26" s="82"/>
      <c r="AQ26" s="81">
        <v>2086</v>
      </c>
      <c r="AR26" s="81">
        <v>235</v>
      </c>
      <c r="AS26" s="81">
        <v>0</v>
      </c>
      <c r="AT26" s="81">
        <v>0</v>
      </c>
      <c r="AU26" s="81">
        <v>0</v>
      </c>
      <c r="AV26" s="81">
        <v>1</v>
      </c>
      <c r="AW26" s="81"/>
      <c r="AX26" s="82"/>
      <c r="AY26" s="81">
        <v>9009.7999999999884</v>
      </c>
      <c r="AZ26" s="81">
        <v>11256.2</v>
      </c>
      <c r="BA26" s="81">
        <v>0</v>
      </c>
      <c r="BB26" s="81">
        <v>0</v>
      </c>
      <c r="BC26" s="81">
        <v>0</v>
      </c>
      <c r="BD26" s="81">
        <v>415</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1694</v>
      </c>
      <c r="B27" s="80">
        <v>136</v>
      </c>
      <c r="C27" s="80">
        <v>19</v>
      </c>
      <c r="D27" s="80">
        <v>8</v>
      </c>
      <c r="E27" s="80">
        <v>2022</v>
      </c>
      <c r="F27" s="80" t="s">
        <v>568</v>
      </c>
      <c r="G27" s="174" t="s">
        <v>1675</v>
      </c>
      <c r="H27" s="80" t="s">
        <v>1676</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2259</v>
      </c>
      <c r="AR27" s="81">
        <v>240</v>
      </c>
      <c r="AS27" s="81">
        <v>0</v>
      </c>
      <c r="AT27" s="81">
        <v>0</v>
      </c>
      <c r="AU27" s="81">
        <v>0</v>
      </c>
      <c r="AV27" s="81">
        <v>1</v>
      </c>
      <c r="AW27" s="81"/>
      <c r="AX27" s="82"/>
      <c r="AY27" s="81">
        <v>10018.999999999976</v>
      </c>
      <c r="AZ27" s="81">
        <v>17646.200000000004</v>
      </c>
      <c r="BA27" s="81">
        <v>0</v>
      </c>
      <c r="BB27" s="81">
        <v>0</v>
      </c>
      <c r="BC27" s="81">
        <v>0</v>
      </c>
      <c r="BD27" s="81">
        <v>415</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1695</v>
      </c>
      <c r="B28" s="80">
        <v>222</v>
      </c>
      <c r="C28" s="80">
        <v>1</v>
      </c>
      <c r="D28" s="80">
        <v>14</v>
      </c>
      <c r="E28" s="80">
        <v>1990</v>
      </c>
      <c r="F28" s="80" t="s">
        <v>562</v>
      </c>
      <c r="G28" s="80" t="s">
        <v>1659</v>
      </c>
      <c r="H28" s="80" t="s">
        <v>1660</v>
      </c>
      <c r="I28" s="177"/>
      <c r="J28" s="81">
        <v>1606.1693395733605</v>
      </c>
      <c r="K28" s="81">
        <v>41.569633451803497</v>
      </c>
      <c r="L28" s="81">
        <v>9.1480227510479875</v>
      </c>
      <c r="M28" s="81">
        <v>128.87169064291734</v>
      </c>
      <c r="N28" s="81">
        <v>211.57291796747188</v>
      </c>
      <c r="O28" s="81">
        <v>85.074167674783823</v>
      </c>
      <c r="P28" s="81">
        <v>64.478108391757985</v>
      </c>
      <c r="Q28" s="81">
        <v>7.2585995083585431</v>
      </c>
      <c r="R28" s="81">
        <v>101.51059637055407</v>
      </c>
      <c r="S28" s="81">
        <v>5.9107661948736334</v>
      </c>
      <c r="T28" s="82"/>
      <c r="U28" s="81">
        <v>45095536</v>
      </c>
      <c r="V28" s="81">
        <v>7606</v>
      </c>
      <c r="W28" s="81">
        <v>107</v>
      </c>
      <c r="X28" s="81">
        <v>43214</v>
      </c>
      <c r="Y28" s="81">
        <v>45261</v>
      </c>
      <c r="Z28" s="81">
        <v>34992</v>
      </c>
      <c r="AA28" s="81">
        <v>15656</v>
      </c>
      <c r="AB28" s="81">
        <v>117855</v>
      </c>
      <c r="AC28" s="81">
        <v>17581818</v>
      </c>
      <c r="AD28" s="81">
        <v>5.9107661948736334</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1696</v>
      </c>
      <c r="B29" s="80">
        <v>223</v>
      </c>
      <c r="C29" s="80">
        <v>2</v>
      </c>
      <c r="D29" s="80">
        <v>14</v>
      </c>
      <c r="E29" s="80">
        <v>2005</v>
      </c>
      <c r="F29" s="80" t="s">
        <v>565</v>
      </c>
      <c r="G29" s="80" t="s">
        <v>1659</v>
      </c>
      <c r="H29" s="80" t="s">
        <v>1660</v>
      </c>
      <c r="I29" s="177"/>
      <c r="J29" s="81">
        <v>2611.0898546199951</v>
      </c>
      <c r="K29" s="81">
        <v>18.915748658867159</v>
      </c>
      <c r="L29" s="81">
        <v>6.1937735443266035</v>
      </c>
      <c r="M29" s="81">
        <v>190.68688259622795</v>
      </c>
      <c r="N29" s="81">
        <v>234.23280260034585</v>
      </c>
      <c r="O29" s="81">
        <v>102.91910427730704</v>
      </c>
      <c r="P29" s="81">
        <v>53.625667649676934</v>
      </c>
      <c r="Q29" s="81">
        <v>5.8140662383544024</v>
      </c>
      <c r="R29" s="81">
        <v>87.42505068187323</v>
      </c>
      <c r="S29" s="81">
        <v>16.813659862712193</v>
      </c>
      <c r="T29" s="82"/>
      <c r="U29" s="81">
        <v>80644492</v>
      </c>
      <c r="V29" s="81">
        <v>5770</v>
      </c>
      <c r="W29" s="81">
        <v>55</v>
      </c>
      <c r="X29" s="81">
        <v>30967</v>
      </c>
      <c r="Y29" s="81">
        <v>47755</v>
      </c>
      <c r="Z29" s="81">
        <v>48986</v>
      </c>
      <c r="AA29" s="81">
        <v>10664</v>
      </c>
      <c r="AB29" s="81">
        <v>98686</v>
      </c>
      <c r="AC29" s="81">
        <v>15459310</v>
      </c>
      <c r="AD29" s="81">
        <v>16.813659862712193</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1697</v>
      </c>
      <c r="B30" s="80">
        <v>224</v>
      </c>
      <c r="C30" s="80">
        <v>3</v>
      </c>
      <c r="D30" s="80">
        <v>14</v>
      </c>
      <c r="E30" s="80">
        <v>2006</v>
      </c>
      <c r="F30" s="80" t="s">
        <v>566</v>
      </c>
      <c r="G30" s="80" t="s">
        <v>1659</v>
      </c>
      <c r="H30" s="80" t="s">
        <v>1660</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1698</v>
      </c>
      <c r="B31" s="80">
        <v>225</v>
      </c>
      <c r="C31" s="80">
        <v>4</v>
      </c>
      <c r="D31" s="80">
        <v>14</v>
      </c>
      <c r="E31" s="80">
        <v>2007</v>
      </c>
      <c r="F31" s="80" t="s">
        <v>567</v>
      </c>
      <c r="G31" s="80" t="s">
        <v>1659</v>
      </c>
      <c r="H31" s="80" t="s">
        <v>1660</v>
      </c>
      <c r="I31" s="177"/>
      <c r="J31" s="81">
        <v>1670.1797502578715</v>
      </c>
      <c r="K31" s="81">
        <v>17.170804307884367</v>
      </c>
      <c r="L31" s="81">
        <v>5.8268859768308152</v>
      </c>
      <c r="M31" s="81">
        <v>180.73301149482117</v>
      </c>
      <c r="N31" s="81">
        <v>234.02406690365532</v>
      </c>
      <c r="O31" s="81">
        <v>97.695739519508194</v>
      </c>
      <c r="P31" s="81">
        <v>51.534812233633524</v>
      </c>
      <c r="Q31" s="81">
        <v>6.0166687010423132</v>
      </c>
      <c r="R31" s="81">
        <v>60.116579251672405</v>
      </c>
      <c r="S31" s="81">
        <v>14.900562910568743</v>
      </c>
      <c r="T31" s="82"/>
      <c r="U31" s="81">
        <v>54849061</v>
      </c>
      <c r="V31" s="81">
        <v>5713</v>
      </c>
      <c r="W31" s="81">
        <v>71</v>
      </c>
      <c r="X31" s="81">
        <v>36763</v>
      </c>
      <c r="Y31" s="81">
        <v>47838</v>
      </c>
      <c r="Z31" s="81">
        <v>48339</v>
      </c>
      <c r="AA31" s="81">
        <v>10092</v>
      </c>
      <c r="AB31" s="81">
        <v>96724</v>
      </c>
      <c r="AC31" s="81">
        <v>10935385</v>
      </c>
      <c r="AD31" s="81">
        <v>14.900562910568743</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1699</v>
      </c>
      <c r="B32" s="80">
        <v>226</v>
      </c>
      <c r="C32" s="80">
        <v>5</v>
      </c>
      <c r="D32" s="80">
        <v>14</v>
      </c>
      <c r="E32" s="80">
        <v>2008</v>
      </c>
      <c r="F32" s="80" t="s">
        <v>84</v>
      </c>
      <c r="G32" s="80" t="s">
        <v>1659</v>
      </c>
      <c r="H32" s="80" t="s">
        <v>1660</v>
      </c>
      <c r="I32" s="177"/>
      <c r="J32" s="81">
        <v>1838.3622427372954</v>
      </c>
      <c r="K32" s="81">
        <v>15.070084742786301</v>
      </c>
      <c r="L32" s="81">
        <v>5.0312961230733082</v>
      </c>
      <c r="M32" s="81">
        <v>211.47512481598775</v>
      </c>
      <c r="N32" s="81">
        <v>237.14427269223245</v>
      </c>
      <c r="O32" s="81">
        <v>94.099943548812846</v>
      </c>
      <c r="P32" s="81">
        <v>50.088695238306862</v>
      </c>
      <c r="Q32" s="81">
        <v>5.8781520994826604</v>
      </c>
      <c r="R32" s="81">
        <v>56.499218506653378</v>
      </c>
      <c r="S32" s="81">
        <v>17.280016723944215</v>
      </c>
      <c r="T32" s="82"/>
      <c r="U32" s="81">
        <v>63432462</v>
      </c>
      <c r="V32" s="81">
        <v>5713</v>
      </c>
      <c r="W32" s="81">
        <v>71</v>
      </c>
      <c r="X32" s="81">
        <v>36763</v>
      </c>
      <c r="Y32" s="81">
        <v>47832</v>
      </c>
      <c r="Z32" s="81">
        <v>48194</v>
      </c>
      <c r="AA32" s="81">
        <v>9820</v>
      </c>
      <c r="AB32" s="81">
        <v>96050</v>
      </c>
      <c r="AC32" s="81">
        <v>10671925</v>
      </c>
      <c r="AD32" s="81">
        <v>17.280016723944215</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1700</v>
      </c>
      <c r="B33" s="80">
        <v>227</v>
      </c>
      <c r="C33" s="80">
        <v>6</v>
      </c>
      <c r="D33" s="80">
        <v>14</v>
      </c>
      <c r="E33" s="80">
        <v>2009</v>
      </c>
      <c r="F33" s="80" t="s">
        <v>85</v>
      </c>
      <c r="G33" s="80" t="s">
        <v>1659</v>
      </c>
      <c r="H33" s="80" t="s">
        <v>1660</v>
      </c>
      <c r="I33" s="177"/>
      <c r="J33" s="81">
        <v>1498.1571166699575</v>
      </c>
      <c r="K33" s="81">
        <v>12.252815493423848</v>
      </c>
      <c r="L33" s="81">
        <v>1.4841479030593987</v>
      </c>
      <c r="M33" s="81">
        <v>171.64629327038554</v>
      </c>
      <c r="N33" s="81">
        <v>203.7029197889924</v>
      </c>
      <c r="O33" s="81">
        <v>95.217951312335842</v>
      </c>
      <c r="P33" s="81">
        <v>48.139378694613868</v>
      </c>
      <c r="Q33" s="81">
        <v>5.5470754101343713</v>
      </c>
      <c r="R33" s="81">
        <v>38.622474221661591</v>
      </c>
      <c r="S33" s="81">
        <v>13.439922210583095</v>
      </c>
      <c r="T33" s="82"/>
      <c r="U33" s="81">
        <v>52203408</v>
      </c>
      <c r="V33" s="81">
        <v>5689</v>
      </c>
      <c r="W33" s="81">
        <v>24</v>
      </c>
      <c r="X33" s="81">
        <v>37684</v>
      </c>
      <c r="Y33" s="81">
        <v>47835</v>
      </c>
      <c r="Z33" s="81">
        <v>48135</v>
      </c>
      <c r="AA33" s="81">
        <v>9689</v>
      </c>
      <c r="AB33" s="81">
        <v>95150</v>
      </c>
      <c r="AC33" s="81">
        <v>7117105</v>
      </c>
      <c r="AD33" s="81">
        <v>13.439922210583095</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5452.0480000000007</v>
      </c>
      <c r="BJ33" s="81">
        <v>0</v>
      </c>
      <c r="BK33" s="81">
        <v>74.692999999999998</v>
      </c>
      <c r="BL33" s="81">
        <v>0</v>
      </c>
      <c r="BM33" s="82"/>
      <c r="BN33" s="81">
        <v>0</v>
      </c>
      <c r="BO33" s="81">
        <v>0</v>
      </c>
      <c r="BP33" s="81">
        <v>14</v>
      </c>
      <c r="BQ33" s="81">
        <v>0</v>
      </c>
      <c r="BR33" s="81">
        <v>4</v>
      </c>
      <c r="BS33" s="81">
        <v>0</v>
      </c>
      <c r="BT33"/>
      <c r="BU33" s="80"/>
      <c r="BV33" s="80"/>
      <c r="BW33" s="80"/>
      <c r="BX33" s="80"/>
      <c r="BY33" s="80"/>
      <c r="BZ33" s="80"/>
      <c r="CA33" s="80"/>
      <c r="CB33" s="80"/>
      <c r="CC33" s="80"/>
    </row>
    <row r="34" spans="1:81">
      <c r="A34" s="80" t="s">
        <v>1701</v>
      </c>
      <c r="B34" s="80">
        <v>228</v>
      </c>
      <c r="C34" s="80">
        <v>7</v>
      </c>
      <c r="D34" s="80">
        <v>14</v>
      </c>
      <c r="E34" s="80">
        <v>2010</v>
      </c>
      <c r="F34" s="80" t="s">
        <v>86</v>
      </c>
      <c r="G34" s="80" t="s">
        <v>1659</v>
      </c>
      <c r="H34" s="80" t="s">
        <v>1660</v>
      </c>
      <c r="I34" s="177"/>
      <c r="J34" s="81">
        <v>2899.5126173430917</v>
      </c>
      <c r="K34" s="81">
        <v>12.778537547142045</v>
      </c>
      <c r="L34" s="81">
        <v>1.3511715948999039</v>
      </c>
      <c r="M34" s="81">
        <v>153.64737161500625</v>
      </c>
      <c r="N34" s="81">
        <v>200.10319712727014</v>
      </c>
      <c r="O34" s="81">
        <v>94.905523715384362</v>
      </c>
      <c r="P34" s="81">
        <v>48.939253583593867</v>
      </c>
      <c r="Q34" s="81">
        <v>5.7322214316606681</v>
      </c>
      <c r="R34" s="81">
        <v>44.776540195730739</v>
      </c>
      <c r="S34" s="81">
        <v>13.833886027608889</v>
      </c>
      <c r="T34" s="82"/>
      <c r="U34" s="81">
        <v>113098888</v>
      </c>
      <c r="V34" s="81">
        <v>5689</v>
      </c>
      <c r="W34" s="81">
        <v>24</v>
      </c>
      <c r="X34" s="81">
        <v>37684</v>
      </c>
      <c r="Y34" s="81">
        <v>47790</v>
      </c>
      <c r="Z34" s="81">
        <v>48200</v>
      </c>
      <c r="AA34" s="81">
        <v>9604</v>
      </c>
      <c r="AB34" s="81">
        <v>94216</v>
      </c>
      <c r="AC34" s="81">
        <v>7819263</v>
      </c>
      <c r="AD34" s="81">
        <v>13.833886027608889</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6162.2470000000003</v>
      </c>
      <c r="BJ34" s="81">
        <v>1001.652</v>
      </c>
      <c r="BK34" s="81">
        <v>74.865000000000009</v>
      </c>
      <c r="BL34" s="81">
        <v>0</v>
      </c>
      <c r="BM34" s="82"/>
      <c r="BN34" s="81">
        <v>0</v>
      </c>
      <c r="BO34" s="81">
        <v>0</v>
      </c>
      <c r="BP34" s="81">
        <v>14</v>
      </c>
      <c r="BQ34" s="81">
        <v>1</v>
      </c>
      <c r="BR34" s="81">
        <v>4</v>
      </c>
      <c r="BS34" s="81">
        <v>0</v>
      </c>
      <c r="BT34"/>
      <c r="BU34" s="80">
        <v>6552.9889999999996</v>
      </c>
      <c r="BV34" s="80">
        <v>628.41899999999998</v>
      </c>
      <c r="BW34" s="80">
        <v>52.704000000000001</v>
      </c>
      <c r="BX34" s="80">
        <v>0.48899999999999999</v>
      </c>
      <c r="BY34" s="80">
        <v>4.1630000000000003</v>
      </c>
      <c r="BZ34" s="80">
        <v>0</v>
      </c>
      <c r="CA34" s="80">
        <v>0</v>
      </c>
      <c r="CB34" s="80">
        <v>0</v>
      </c>
      <c r="CC34" s="80">
        <v>0</v>
      </c>
    </row>
    <row r="35" spans="1:81">
      <c r="A35" s="80" t="s">
        <v>1702</v>
      </c>
      <c r="B35" s="80">
        <v>229</v>
      </c>
      <c r="C35" s="80">
        <v>8</v>
      </c>
      <c r="D35" s="80">
        <v>14</v>
      </c>
      <c r="E35" s="80">
        <v>2011</v>
      </c>
      <c r="F35" s="80" t="s">
        <v>87</v>
      </c>
      <c r="G35" s="80" t="s">
        <v>1659</v>
      </c>
      <c r="H35" s="80" t="s">
        <v>1660</v>
      </c>
      <c r="I35" s="177"/>
      <c r="J35" s="81">
        <v>3380.710378274699</v>
      </c>
      <c r="K35" s="81">
        <v>17.905107995508683</v>
      </c>
      <c r="L35" s="81">
        <v>1.2607415509451829</v>
      </c>
      <c r="M35" s="81">
        <v>194.09982745782349</v>
      </c>
      <c r="N35" s="81">
        <v>239.84693743286917</v>
      </c>
      <c r="O35" s="81">
        <v>93.138068082892786</v>
      </c>
      <c r="P35" s="81">
        <v>46.451170397398329</v>
      </c>
      <c r="Q35" s="81">
        <v>6.5320572753417947</v>
      </c>
      <c r="R35" s="81">
        <v>49.62186136009413</v>
      </c>
      <c r="S35" s="81">
        <v>12.784457532451881</v>
      </c>
      <c r="T35" s="82"/>
      <c r="U35" s="81">
        <v>124193337</v>
      </c>
      <c r="V35" s="81">
        <v>5689</v>
      </c>
      <c r="W35" s="81">
        <v>24</v>
      </c>
      <c r="X35" s="81">
        <v>37684</v>
      </c>
      <c r="Y35" s="81">
        <v>47589</v>
      </c>
      <c r="Z35" s="81">
        <v>48330</v>
      </c>
      <c r="AA35" s="81">
        <v>9387</v>
      </c>
      <c r="AB35" s="81">
        <v>93078</v>
      </c>
      <c r="AC35" s="81">
        <v>8651063</v>
      </c>
      <c r="AD35" s="81">
        <v>12.784457532451881</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6247.8860000000004</v>
      </c>
      <c r="BJ35" s="81">
        <v>1342.453</v>
      </c>
      <c r="BK35" s="81">
        <v>79.585000000000008</v>
      </c>
      <c r="BL35" s="81">
        <v>0</v>
      </c>
      <c r="BM35" s="82"/>
      <c r="BN35" s="81">
        <v>0</v>
      </c>
      <c r="BO35" s="81">
        <v>0</v>
      </c>
      <c r="BP35" s="81">
        <v>19</v>
      </c>
      <c r="BQ35" s="81">
        <v>1</v>
      </c>
      <c r="BR35" s="81">
        <v>5</v>
      </c>
      <c r="BS35" s="81">
        <v>0</v>
      </c>
      <c r="BT35"/>
      <c r="BU35" s="80">
        <v>6898.8159999999998</v>
      </c>
      <c r="BV35" s="80">
        <v>704.04700000000003</v>
      </c>
      <c r="BW35" s="80">
        <v>61.093000000000004</v>
      </c>
      <c r="BX35" s="80">
        <v>0.67300000000000004</v>
      </c>
      <c r="BY35" s="80">
        <v>5.2949999999999999</v>
      </c>
      <c r="BZ35" s="80">
        <v>0</v>
      </c>
      <c r="CA35" s="80">
        <v>0</v>
      </c>
      <c r="CB35" s="80">
        <v>0</v>
      </c>
      <c r="CC35" s="80">
        <v>0</v>
      </c>
    </row>
    <row r="36" spans="1:81">
      <c r="A36" s="80" t="s">
        <v>1703</v>
      </c>
      <c r="B36" s="80">
        <v>230</v>
      </c>
      <c r="C36" s="80">
        <v>9</v>
      </c>
      <c r="D36" s="80">
        <v>14</v>
      </c>
      <c r="E36" s="80">
        <v>2012</v>
      </c>
      <c r="F36" s="80" t="s">
        <v>88</v>
      </c>
      <c r="G36" s="80" t="s">
        <v>1659</v>
      </c>
      <c r="H36" s="80" t="s">
        <v>1660</v>
      </c>
      <c r="I36" s="177"/>
      <c r="J36" s="81">
        <v>3468.0896479755015</v>
      </c>
      <c r="K36" s="81">
        <v>20.170796655346219</v>
      </c>
      <c r="L36" s="81">
        <v>1.2720507357528421</v>
      </c>
      <c r="M36" s="81">
        <v>241.07136898206744</v>
      </c>
      <c r="N36" s="81">
        <v>262.57175359178262</v>
      </c>
      <c r="O36" s="81">
        <v>92.577223354804786</v>
      </c>
      <c r="P36" s="81">
        <v>45.521073166263818</v>
      </c>
      <c r="Q36" s="81">
        <v>7.0137385556666274</v>
      </c>
      <c r="R36" s="81">
        <v>51.761247299595013</v>
      </c>
      <c r="S36" s="81">
        <v>12.196652053894507</v>
      </c>
      <c r="T36" s="82"/>
      <c r="U36" s="81">
        <v>122069749</v>
      </c>
      <c r="V36" s="81">
        <v>5689</v>
      </c>
      <c r="W36" s="81">
        <v>24</v>
      </c>
      <c r="X36" s="81">
        <v>37684</v>
      </c>
      <c r="Y36" s="81">
        <v>47426</v>
      </c>
      <c r="Z36" s="81">
        <v>48420</v>
      </c>
      <c r="AA36" s="81">
        <v>9147</v>
      </c>
      <c r="AB36" s="81">
        <v>91987</v>
      </c>
      <c r="AC36" s="81">
        <v>8790313</v>
      </c>
      <c r="AD36" s="81">
        <v>12.196652053894507</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5688.6719999999996</v>
      </c>
      <c r="BJ36" s="81">
        <v>1366.316</v>
      </c>
      <c r="BK36" s="81">
        <v>72.248000000000005</v>
      </c>
      <c r="BL36" s="81">
        <v>0</v>
      </c>
      <c r="BM36" s="82"/>
      <c r="BN36" s="81">
        <v>0</v>
      </c>
      <c r="BO36" s="81">
        <v>0</v>
      </c>
      <c r="BP36" s="81">
        <v>19</v>
      </c>
      <c r="BQ36" s="81">
        <v>1</v>
      </c>
      <c r="BR36" s="81">
        <v>4</v>
      </c>
      <c r="BS36" s="81">
        <v>0</v>
      </c>
      <c r="BT36"/>
      <c r="BU36" s="80">
        <v>6641.0810000000001</v>
      </c>
      <c r="BV36" s="80">
        <v>447.85300000000001</v>
      </c>
      <c r="BW36" s="80">
        <v>33.503</v>
      </c>
      <c r="BX36" s="80">
        <v>0</v>
      </c>
      <c r="BY36" s="80">
        <v>4.7990000000000004</v>
      </c>
      <c r="BZ36" s="80">
        <v>0</v>
      </c>
      <c r="CA36" s="80">
        <v>0</v>
      </c>
      <c r="CB36" s="80">
        <v>0</v>
      </c>
      <c r="CC36" s="80">
        <v>0</v>
      </c>
    </row>
    <row r="37" spans="1:81">
      <c r="A37" s="80" t="s">
        <v>1704</v>
      </c>
      <c r="B37" s="80">
        <v>231</v>
      </c>
      <c r="C37" s="80">
        <v>10</v>
      </c>
      <c r="D37" s="80">
        <v>14</v>
      </c>
      <c r="E37" s="80">
        <v>2013</v>
      </c>
      <c r="F37" s="80" t="s">
        <v>89</v>
      </c>
      <c r="G37" s="80" t="s">
        <v>1659</v>
      </c>
      <c r="H37" s="80" t="s">
        <v>1660</v>
      </c>
      <c r="I37" s="177"/>
      <c r="J37" s="81">
        <v>3391.4988871998326</v>
      </c>
      <c r="K37" s="81">
        <v>16.671232237557192</v>
      </c>
      <c r="L37" s="81">
        <v>1.1233211029333003</v>
      </c>
      <c r="M37" s="81">
        <v>224.20213673610405</v>
      </c>
      <c r="N37" s="81">
        <v>254.55280275576533</v>
      </c>
      <c r="O37" s="81">
        <v>88.960907463839163</v>
      </c>
      <c r="P37" s="81">
        <v>45.088152667317317</v>
      </c>
      <c r="Q37" s="81">
        <v>7.0607659379198351</v>
      </c>
      <c r="R37" s="81">
        <v>54.972579565711222</v>
      </c>
      <c r="S37" s="81">
        <v>9.6811103424575826</v>
      </c>
      <c r="T37" s="82"/>
      <c r="U37" s="81">
        <v>121547164</v>
      </c>
      <c r="V37" s="81">
        <v>5689</v>
      </c>
      <c r="W37" s="81">
        <v>24</v>
      </c>
      <c r="X37" s="81">
        <v>37684</v>
      </c>
      <c r="Y37" s="81">
        <v>47442</v>
      </c>
      <c r="Z37" s="81">
        <v>48606</v>
      </c>
      <c r="AA37" s="81">
        <v>9026</v>
      </c>
      <c r="AB37" s="81">
        <v>91276</v>
      </c>
      <c r="AC37" s="81">
        <v>9112904</v>
      </c>
      <c r="AD37" s="81">
        <v>9.6811103424575826</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6397.5230000000001</v>
      </c>
      <c r="BJ37" s="81">
        <v>1240.8430000000001</v>
      </c>
      <c r="BK37" s="81">
        <v>24.097000000000001</v>
      </c>
      <c r="BL37" s="81">
        <v>0</v>
      </c>
      <c r="BM37" s="82"/>
      <c r="BN37" s="81">
        <v>0</v>
      </c>
      <c r="BO37" s="81">
        <v>0</v>
      </c>
      <c r="BP37" s="81">
        <v>19</v>
      </c>
      <c r="BQ37" s="81">
        <v>1</v>
      </c>
      <c r="BR37" s="81">
        <v>4</v>
      </c>
      <c r="BS37" s="81">
        <v>0</v>
      </c>
      <c r="BT37"/>
      <c r="BU37" s="80">
        <v>6868.5349999999999</v>
      </c>
      <c r="BV37" s="80">
        <v>718.37800000000004</v>
      </c>
      <c r="BW37" s="80">
        <v>72.397000000000006</v>
      </c>
      <c r="BX37" s="80">
        <v>3.153</v>
      </c>
      <c r="BY37" s="80">
        <v>0</v>
      </c>
      <c r="BZ37" s="80">
        <v>0</v>
      </c>
      <c r="CA37" s="80">
        <v>0</v>
      </c>
      <c r="CB37" s="80">
        <v>0</v>
      </c>
      <c r="CC37" s="80">
        <v>0</v>
      </c>
    </row>
    <row r="38" spans="1:81">
      <c r="A38" s="80" t="s">
        <v>1705</v>
      </c>
      <c r="B38" s="80">
        <v>232</v>
      </c>
      <c r="C38" s="80">
        <v>11</v>
      </c>
      <c r="D38" s="80">
        <v>14</v>
      </c>
      <c r="E38" s="80">
        <v>2014</v>
      </c>
      <c r="F38" s="80" t="s">
        <v>90</v>
      </c>
      <c r="G38" s="80" t="s">
        <v>1659</v>
      </c>
      <c r="H38" s="80" t="s">
        <v>1660</v>
      </c>
      <c r="I38" s="177"/>
      <c r="J38" s="81">
        <v>3261.559382670127</v>
      </c>
      <c r="K38" s="81">
        <v>15.25796689227856</v>
      </c>
      <c r="L38" s="81">
        <v>1.1004734863824828</v>
      </c>
      <c r="M38" s="81">
        <v>218.09910984875515</v>
      </c>
      <c r="N38" s="81">
        <v>268.27728075065858</v>
      </c>
      <c r="O38" s="81">
        <v>84.551500893799954</v>
      </c>
      <c r="P38" s="81">
        <v>44.393711150799938</v>
      </c>
      <c r="Q38" s="81">
        <v>6.6648634447068655</v>
      </c>
      <c r="R38" s="81">
        <v>47.270956910170973</v>
      </c>
      <c r="S38" s="81">
        <v>9.1851617002995987</v>
      </c>
      <c r="T38" s="82"/>
      <c r="U38" s="81">
        <v>129820250</v>
      </c>
      <c r="V38" s="81">
        <v>4524</v>
      </c>
      <c r="W38" s="81">
        <v>24</v>
      </c>
      <c r="X38" s="81">
        <v>34851</v>
      </c>
      <c r="Y38" s="81">
        <v>47220</v>
      </c>
      <c r="Z38" s="81">
        <v>48655</v>
      </c>
      <c r="AA38" s="81">
        <v>8841</v>
      </c>
      <c r="AB38" s="81">
        <v>89799</v>
      </c>
      <c r="AC38" s="81">
        <v>7860832</v>
      </c>
      <c r="AD38" s="81">
        <v>9.1851617002995987</v>
      </c>
      <c r="AE38" s="82"/>
      <c r="AF38" s="81">
        <v>1057276030.4631387</v>
      </c>
      <c r="AG38" s="81">
        <v>10706433.595296063</v>
      </c>
      <c r="AH38" s="81">
        <v>178992.1262067435</v>
      </c>
      <c r="AI38" s="81">
        <v>229508254.84108683</v>
      </c>
      <c r="AJ38" s="81">
        <v>203092080.7966426</v>
      </c>
      <c r="AK38" s="81">
        <v>0</v>
      </c>
      <c r="AL38" s="81">
        <v>0</v>
      </c>
      <c r="AM38" s="81">
        <v>12328060.814239131</v>
      </c>
      <c r="AN38" s="81">
        <v>0</v>
      </c>
      <c r="AO38" s="81">
        <v>0</v>
      </c>
      <c r="AP38" s="82"/>
      <c r="AQ38" s="81">
        <v>346</v>
      </c>
      <c r="AR38" s="81">
        <v>43</v>
      </c>
      <c r="AS38" s="81">
        <v>3</v>
      </c>
      <c r="AT38" s="81">
        <v>0</v>
      </c>
      <c r="AU38" s="81">
        <v>0</v>
      </c>
      <c r="AV38" s="81">
        <v>1</v>
      </c>
      <c r="AW38" s="81" t="s">
        <v>564</v>
      </c>
      <c r="AX38" s="82"/>
      <c r="AY38" s="81">
        <v>1382.0319999999999</v>
      </c>
      <c r="AZ38" s="81">
        <v>1931.99</v>
      </c>
      <c r="BA38" s="81">
        <v>4450</v>
      </c>
      <c r="BB38" s="81">
        <v>0</v>
      </c>
      <c r="BC38" s="81">
        <v>0</v>
      </c>
      <c r="BD38" s="81">
        <v>990</v>
      </c>
      <c r="BE38" s="81" t="s">
        <v>564</v>
      </c>
      <c r="BF38" s="82"/>
      <c r="BG38" s="81">
        <v>0</v>
      </c>
      <c r="BH38" s="81">
        <v>0</v>
      </c>
      <c r="BI38" s="81">
        <v>6357.84</v>
      </c>
      <c r="BJ38" s="81">
        <v>670.46799999999996</v>
      </c>
      <c r="BK38" s="81">
        <v>102.175</v>
      </c>
      <c r="BL38" s="81">
        <v>0</v>
      </c>
      <c r="BM38" s="82"/>
      <c r="BN38" s="81">
        <v>0</v>
      </c>
      <c r="BO38" s="81">
        <v>0</v>
      </c>
      <c r="BP38" s="81">
        <v>17</v>
      </c>
      <c r="BQ38" s="81">
        <v>1</v>
      </c>
      <c r="BR38" s="81">
        <v>5</v>
      </c>
      <c r="BS38" s="81">
        <v>0</v>
      </c>
      <c r="BT38"/>
      <c r="BU38" s="80">
        <v>6358.5280000000002</v>
      </c>
      <c r="BV38" s="80">
        <v>690.82899999999995</v>
      </c>
      <c r="BW38" s="80">
        <v>70.793999999999997</v>
      </c>
      <c r="BX38" s="80">
        <v>3.1709999999999998</v>
      </c>
      <c r="BY38" s="80">
        <v>7.1609999999999996</v>
      </c>
      <c r="BZ38" s="80">
        <v>0</v>
      </c>
      <c r="CA38" s="80">
        <v>0</v>
      </c>
      <c r="CB38" s="80">
        <v>0</v>
      </c>
      <c r="CC38" s="80">
        <v>0</v>
      </c>
    </row>
    <row r="39" spans="1:81">
      <c r="A39" s="80" t="s">
        <v>1706</v>
      </c>
      <c r="B39" s="80">
        <v>233</v>
      </c>
      <c r="C39" s="80">
        <v>12</v>
      </c>
      <c r="D39" s="80">
        <v>14</v>
      </c>
      <c r="E39" s="80">
        <v>2015</v>
      </c>
      <c r="F39" s="80" t="s">
        <v>91</v>
      </c>
      <c r="G39" s="80" t="s">
        <v>1659</v>
      </c>
      <c r="H39" s="80" t="s">
        <v>1660</v>
      </c>
      <c r="I39" s="177"/>
      <c r="J39" s="81">
        <v>1939.3513245228028</v>
      </c>
      <c r="K39" s="81">
        <v>14.63080414149767</v>
      </c>
      <c r="L39" s="81">
        <v>1.1583631499198164</v>
      </c>
      <c r="M39" s="81">
        <v>211.02677546448086</v>
      </c>
      <c r="N39" s="81">
        <v>245.32208183225751</v>
      </c>
      <c r="O39" s="81">
        <v>83.749804891730548</v>
      </c>
      <c r="P39" s="81">
        <v>43.735150036419675</v>
      </c>
      <c r="Q39" s="81">
        <v>6.4387619432379948</v>
      </c>
      <c r="R39" s="81">
        <v>46.756954627792112</v>
      </c>
      <c r="S39" s="81">
        <v>9.8784235096672077</v>
      </c>
      <c r="T39" s="82"/>
      <c r="U39" s="81">
        <v>77393755</v>
      </c>
      <c r="V39" s="81">
        <v>4524</v>
      </c>
      <c r="W39" s="81">
        <v>24</v>
      </c>
      <c r="X39" s="81">
        <v>34851</v>
      </c>
      <c r="Y39" s="81">
        <v>46914</v>
      </c>
      <c r="Z39" s="81">
        <v>48658</v>
      </c>
      <c r="AA39" s="81">
        <v>8703</v>
      </c>
      <c r="AB39" s="81">
        <v>88618</v>
      </c>
      <c r="AC39" s="81">
        <v>8009597</v>
      </c>
      <c r="AD39" s="81">
        <v>9.8784235096672077</v>
      </c>
      <c r="AE39" s="82"/>
      <c r="AF39" s="81">
        <v>597270869.43631387</v>
      </c>
      <c r="AG39" s="81">
        <v>9747332.4008788075</v>
      </c>
      <c r="AH39" s="81">
        <v>149778.51492000883</v>
      </c>
      <c r="AI39" s="81">
        <v>221655188.65427965</v>
      </c>
      <c r="AJ39" s="81">
        <v>193640101.75815061</v>
      </c>
      <c r="AK39" s="81">
        <v>0</v>
      </c>
      <c r="AL39" s="81">
        <v>0</v>
      </c>
      <c r="AM39" s="81">
        <v>12144725.161471354</v>
      </c>
      <c r="AN39" s="81">
        <v>0</v>
      </c>
      <c r="AO39" s="81">
        <v>0</v>
      </c>
      <c r="AP39" s="82"/>
      <c r="AQ39" s="81">
        <v>364</v>
      </c>
      <c r="AR39" s="81">
        <v>47</v>
      </c>
      <c r="AS39" s="81">
        <v>3</v>
      </c>
      <c r="AT39" s="81">
        <v>0</v>
      </c>
      <c r="AU39" s="81">
        <v>0</v>
      </c>
      <c r="AV39" s="81">
        <v>1</v>
      </c>
      <c r="AW39" s="81" t="s">
        <v>564</v>
      </c>
      <c r="AX39" s="82"/>
      <c r="AY39" s="81">
        <v>1473.1320000000001</v>
      </c>
      <c r="AZ39" s="81">
        <v>2488.79</v>
      </c>
      <c r="BA39" s="81">
        <v>4450</v>
      </c>
      <c r="BB39" s="81">
        <v>0</v>
      </c>
      <c r="BC39" s="81">
        <v>0</v>
      </c>
      <c r="BD39" s="81">
        <v>990</v>
      </c>
      <c r="BE39" s="81" t="s">
        <v>564</v>
      </c>
      <c r="BF39" s="82"/>
      <c r="BG39" s="81">
        <v>0</v>
      </c>
      <c r="BH39" s="81">
        <v>0</v>
      </c>
      <c r="BI39" s="81">
        <v>5975.085</v>
      </c>
      <c r="BJ39" s="81">
        <v>782.43399999999997</v>
      </c>
      <c r="BK39" s="81">
        <v>23.143000000000001</v>
      </c>
      <c r="BL39" s="81">
        <v>0</v>
      </c>
      <c r="BM39" s="82"/>
      <c r="BN39" s="81">
        <v>0</v>
      </c>
      <c r="BO39" s="81">
        <v>0</v>
      </c>
      <c r="BP39" s="81">
        <v>18</v>
      </c>
      <c r="BQ39" s="81">
        <v>1</v>
      </c>
      <c r="BR39" s="81">
        <v>4</v>
      </c>
      <c r="BS39" s="81">
        <v>0</v>
      </c>
      <c r="BT39"/>
      <c r="BU39" s="80">
        <v>6121.5010000000002</v>
      </c>
      <c r="BV39" s="80">
        <v>602.678</v>
      </c>
      <c r="BW39" s="80">
        <v>48.335000000000001</v>
      </c>
      <c r="BX39" s="80">
        <v>3.6640000000000001</v>
      </c>
      <c r="BY39" s="80">
        <v>4.484</v>
      </c>
      <c r="BZ39" s="80">
        <v>0</v>
      </c>
      <c r="CA39" s="80">
        <v>0</v>
      </c>
      <c r="CB39" s="80">
        <v>0</v>
      </c>
      <c r="CC39" s="80">
        <v>0</v>
      </c>
    </row>
    <row r="40" spans="1:81">
      <c r="A40" s="80" t="s">
        <v>1707</v>
      </c>
      <c r="B40" s="80">
        <v>234</v>
      </c>
      <c r="C40" s="80">
        <v>13</v>
      </c>
      <c r="D40" s="80">
        <v>14</v>
      </c>
      <c r="E40" s="80">
        <v>2016</v>
      </c>
      <c r="F40" s="80" t="s">
        <v>92</v>
      </c>
      <c r="G40" s="80" t="s">
        <v>1659</v>
      </c>
      <c r="H40" s="80" t="s">
        <v>1660</v>
      </c>
      <c r="I40" s="177"/>
      <c r="J40" s="81">
        <v>1675.7134499907634</v>
      </c>
      <c r="K40" s="81">
        <v>13.800916518780504</v>
      </c>
      <c r="L40" s="81">
        <v>1.2456436980233025</v>
      </c>
      <c r="M40" s="81">
        <v>180.93098640373532</v>
      </c>
      <c r="N40" s="81">
        <v>247.80657957612522</v>
      </c>
      <c r="O40" s="81">
        <v>82.392735252780255</v>
      </c>
      <c r="P40" s="81">
        <v>44.253239375425025</v>
      </c>
      <c r="Q40" s="81">
        <v>6.1577001880768636</v>
      </c>
      <c r="R40" s="81">
        <v>42.766993766233469</v>
      </c>
      <c r="S40" s="81">
        <v>11.178866047901245</v>
      </c>
      <c r="T40" s="82"/>
      <c r="U40" s="81">
        <v>63653826</v>
      </c>
      <c r="V40" s="81">
        <v>4524</v>
      </c>
      <c r="W40" s="81">
        <v>24</v>
      </c>
      <c r="X40" s="81">
        <v>34851</v>
      </c>
      <c r="Y40" s="81">
        <v>46600</v>
      </c>
      <c r="Z40" s="81">
        <v>48458</v>
      </c>
      <c r="AA40" s="81">
        <v>9108</v>
      </c>
      <c r="AB40" s="81">
        <v>87180</v>
      </c>
      <c r="AC40" s="81">
        <v>7304181.5592228509</v>
      </c>
      <c r="AD40" s="81">
        <v>11.17886604790124</v>
      </c>
      <c r="AE40" s="82"/>
      <c r="AF40" s="81">
        <v>525111976.27577662</v>
      </c>
      <c r="AG40" s="81">
        <v>9291201.2122429404</v>
      </c>
      <c r="AH40" s="81">
        <v>126944.6718213345</v>
      </c>
      <c r="AI40" s="81">
        <v>221256071.34294799</v>
      </c>
      <c r="AJ40" s="81">
        <v>200202696.3805384</v>
      </c>
      <c r="AK40" s="81">
        <v>0</v>
      </c>
      <c r="AL40" s="81">
        <v>0</v>
      </c>
      <c r="AM40" s="81">
        <v>11956935.44797042</v>
      </c>
      <c r="AN40" s="81">
        <v>0</v>
      </c>
      <c r="AO40" s="81">
        <v>0</v>
      </c>
      <c r="AP40" s="82"/>
      <c r="AQ40" s="81">
        <v>392</v>
      </c>
      <c r="AR40" s="81">
        <v>54</v>
      </c>
      <c r="AS40" s="81">
        <v>3</v>
      </c>
      <c r="AT40" s="81">
        <v>0</v>
      </c>
      <c r="AU40" s="81">
        <v>0</v>
      </c>
      <c r="AV40" s="81">
        <v>2</v>
      </c>
      <c r="AW40" s="81" t="s">
        <v>564</v>
      </c>
      <c r="AX40" s="82"/>
      <c r="AY40" s="81">
        <v>1612.3320000000001</v>
      </c>
      <c r="AZ40" s="81">
        <v>5519.49</v>
      </c>
      <c r="BA40" s="81">
        <v>4450</v>
      </c>
      <c r="BB40" s="81">
        <v>0</v>
      </c>
      <c r="BC40" s="81">
        <v>0</v>
      </c>
      <c r="BD40" s="81">
        <v>1093</v>
      </c>
      <c r="BE40" s="81" t="s">
        <v>564</v>
      </c>
      <c r="BF40" s="82"/>
      <c r="BG40" s="81">
        <v>0</v>
      </c>
      <c r="BH40" s="81">
        <v>0</v>
      </c>
      <c r="BI40" s="81">
        <v>6110.3130000000001</v>
      </c>
      <c r="BJ40" s="81">
        <v>676.73</v>
      </c>
      <c r="BK40" s="81">
        <v>109.256</v>
      </c>
      <c r="BL40" s="81">
        <v>0</v>
      </c>
      <c r="BM40" s="82"/>
      <c r="BN40" s="81">
        <v>0</v>
      </c>
      <c r="BO40" s="81">
        <v>0</v>
      </c>
      <c r="BP40" s="81">
        <v>19</v>
      </c>
      <c r="BQ40" s="81">
        <v>1</v>
      </c>
      <c r="BR40" s="81">
        <v>6</v>
      </c>
      <c r="BS40" s="81">
        <v>0</v>
      </c>
      <c r="BT40"/>
      <c r="BU40" s="80">
        <v>6194.8559999999998</v>
      </c>
      <c r="BV40" s="80">
        <v>637.82299999999998</v>
      </c>
      <c r="BW40" s="80">
        <v>53.743000000000002</v>
      </c>
      <c r="BX40" s="80">
        <v>3.4060000000000001</v>
      </c>
      <c r="BY40" s="80">
        <v>6.4710000000000001</v>
      </c>
      <c r="BZ40" s="80">
        <v>0</v>
      </c>
      <c r="CA40" s="80">
        <v>0</v>
      </c>
      <c r="CB40" s="80">
        <v>0</v>
      </c>
      <c r="CC40" s="80">
        <v>0</v>
      </c>
    </row>
    <row r="41" spans="1:81">
      <c r="A41" s="80" t="s">
        <v>1708</v>
      </c>
      <c r="B41" s="80">
        <v>235</v>
      </c>
      <c r="C41" s="80">
        <v>14</v>
      </c>
      <c r="D41" s="80">
        <v>14</v>
      </c>
      <c r="E41" s="80">
        <v>2017</v>
      </c>
      <c r="F41" s="80" t="s">
        <v>71</v>
      </c>
      <c r="G41" s="80" t="s">
        <v>1659</v>
      </c>
      <c r="H41" s="80" t="s">
        <v>1660</v>
      </c>
      <c r="I41" s="177"/>
      <c r="J41" s="81">
        <v>1785.2509787204071</v>
      </c>
      <c r="K41" s="81">
        <v>14.102470298344656</v>
      </c>
      <c r="L41" s="81">
        <v>1.1244550912211606</v>
      </c>
      <c r="M41" s="81">
        <v>181.41768541719182</v>
      </c>
      <c r="N41" s="81">
        <v>240.74979932479405</v>
      </c>
      <c r="O41" s="81">
        <v>80.882699982036229</v>
      </c>
      <c r="P41" s="81">
        <v>43.914975582255273</v>
      </c>
      <c r="Q41" s="81">
        <v>5.8606746352676415</v>
      </c>
      <c r="R41" s="81">
        <v>48.380921580997999</v>
      </c>
      <c r="S41" s="81">
        <v>13.085824492005916</v>
      </c>
      <c r="T41" s="82"/>
      <c r="U41" s="81">
        <v>66728426</v>
      </c>
      <c r="V41" s="81">
        <v>4524</v>
      </c>
      <c r="W41" s="81">
        <v>24</v>
      </c>
      <c r="X41" s="81">
        <v>34851</v>
      </c>
      <c r="Y41" s="81">
        <v>46265</v>
      </c>
      <c r="Z41" s="81">
        <v>48359</v>
      </c>
      <c r="AA41" s="81">
        <v>9096</v>
      </c>
      <c r="AB41" s="81">
        <v>85807</v>
      </c>
      <c r="AC41" s="81">
        <v>8426940</v>
      </c>
      <c r="AD41" s="81">
        <v>13.085824492005919</v>
      </c>
      <c r="AE41" s="82"/>
      <c r="AF41" s="81">
        <v>540918863.87444723</v>
      </c>
      <c r="AG41" s="81">
        <v>9318197.2448897418</v>
      </c>
      <c r="AH41" s="81">
        <v>155076.34777898199</v>
      </c>
      <c r="AI41" s="81">
        <v>215782056.86524111</v>
      </c>
      <c r="AJ41" s="81">
        <v>174184080.21173021</v>
      </c>
      <c r="AK41" s="81">
        <v>0</v>
      </c>
      <c r="AL41" s="81">
        <v>0</v>
      </c>
      <c r="AM41" s="81">
        <v>11787040.058827041</v>
      </c>
      <c r="AN41" s="81">
        <v>0</v>
      </c>
      <c r="AO41" s="81">
        <v>0</v>
      </c>
      <c r="AP41" s="82"/>
      <c r="AQ41" s="81">
        <v>407</v>
      </c>
      <c r="AR41" s="81">
        <v>59</v>
      </c>
      <c r="AS41" s="81">
        <v>4</v>
      </c>
      <c r="AT41" s="81">
        <v>0</v>
      </c>
      <c r="AU41" s="81">
        <v>0</v>
      </c>
      <c r="AV41" s="81">
        <v>2</v>
      </c>
      <c r="AW41" s="81" t="s">
        <v>564</v>
      </c>
      <c r="AX41" s="82"/>
      <c r="AY41" s="81">
        <v>1694.5319999999999</v>
      </c>
      <c r="AZ41" s="81">
        <v>8224.19</v>
      </c>
      <c r="BA41" s="81">
        <v>4469.2</v>
      </c>
      <c r="BB41" s="81">
        <v>0</v>
      </c>
      <c r="BC41" s="81">
        <v>0</v>
      </c>
      <c r="BD41" s="81">
        <v>1093</v>
      </c>
      <c r="BE41" s="81" t="s">
        <v>564</v>
      </c>
      <c r="BF41" s="82"/>
      <c r="BG41" s="81">
        <v>0</v>
      </c>
      <c r="BH41" s="81">
        <v>0</v>
      </c>
      <c r="BI41" s="81">
        <v>6405.9620000000004</v>
      </c>
      <c r="BJ41" s="81">
        <v>836.70600000000002</v>
      </c>
      <c r="BK41" s="81">
        <v>102.53999999999999</v>
      </c>
      <c r="BL41" s="81">
        <v>0</v>
      </c>
      <c r="BM41" s="82"/>
      <c r="BN41" s="81">
        <v>0</v>
      </c>
      <c r="BO41" s="81">
        <v>0</v>
      </c>
      <c r="BP41" s="81">
        <v>19</v>
      </c>
      <c r="BQ41" s="81">
        <v>1</v>
      </c>
      <c r="BR41" s="81">
        <v>5</v>
      </c>
      <c r="BS41" s="81">
        <v>0</v>
      </c>
      <c r="BT41"/>
      <c r="BU41" s="80">
        <v>6613.0010000000002</v>
      </c>
      <c r="BV41" s="80">
        <v>673.19399999999996</v>
      </c>
      <c r="BW41" s="80">
        <v>51.308</v>
      </c>
      <c r="BX41" s="80">
        <v>3.0249999999999999</v>
      </c>
      <c r="BY41" s="80">
        <v>4.68</v>
      </c>
      <c r="BZ41" s="80">
        <v>0</v>
      </c>
      <c r="CA41" s="80">
        <v>0</v>
      </c>
      <c r="CB41" s="80">
        <v>0</v>
      </c>
      <c r="CC41" s="80">
        <v>0</v>
      </c>
    </row>
    <row r="42" spans="1:81">
      <c r="A42" s="80" t="s">
        <v>1709</v>
      </c>
      <c r="B42" s="80">
        <v>236</v>
      </c>
      <c r="C42" s="80">
        <v>15</v>
      </c>
      <c r="D42" s="80">
        <v>14</v>
      </c>
      <c r="E42" s="80">
        <v>2018</v>
      </c>
      <c r="F42" s="80" t="s">
        <v>93</v>
      </c>
      <c r="G42" s="80" t="s">
        <v>1659</v>
      </c>
      <c r="H42" s="80" t="s">
        <v>1660</v>
      </c>
      <c r="I42" s="177"/>
      <c r="J42" s="81">
        <v>1803.6263641964961</v>
      </c>
      <c r="K42" s="81">
        <v>13.125580135649527</v>
      </c>
      <c r="L42" s="81">
        <v>1.0315427124177443</v>
      </c>
      <c r="M42" s="81">
        <v>182.31245129837086</v>
      </c>
      <c r="N42" s="81">
        <v>219.91994210468465</v>
      </c>
      <c r="O42" s="81">
        <v>78.834648809388938</v>
      </c>
      <c r="P42" s="81">
        <v>43.888905616269746</v>
      </c>
      <c r="Q42" s="81">
        <v>5.3495521478885557</v>
      </c>
      <c r="R42" s="81">
        <v>51.733426246121546</v>
      </c>
      <c r="S42" s="81">
        <v>14.668578044094602</v>
      </c>
      <c r="T42" s="82"/>
      <c r="U42" s="81">
        <v>70440970</v>
      </c>
      <c r="V42" s="81">
        <v>4524</v>
      </c>
      <c r="W42" s="81">
        <v>24</v>
      </c>
      <c r="X42" s="81">
        <v>34851</v>
      </c>
      <c r="Y42" s="81">
        <v>45903</v>
      </c>
      <c r="Z42" s="81">
        <v>48037</v>
      </c>
      <c r="AA42" s="81">
        <v>9182</v>
      </c>
      <c r="AB42" s="81">
        <v>84405</v>
      </c>
      <c r="AC42" s="81">
        <v>8975561</v>
      </c>
      <c r="AD42" s="81">
        <v>14.6685780440946</v>
      </c>
      <c r="AE42" s="82"/>
      <c r="AF42" s="81">
        <v>573197449.56646299</v>
      </c>
      <c r="AG42" s="81">
        <v>8430739.3900653161</v>
      </c>
      <c r="AH42" s="81">
        <v>146159.47686298701</v>
      </c>
      <c r="AI42" s="81">
        <v>220573338.7347213</v>
      </c>
      <c r="AJ42" s="81">
        <v>167494416.12560329</v>
      </c>
      <c r="AK42" s="81">
        <v>0</v>
      </c>
      <c r="AL42" s="81">
        <v>0</v>
      </c>
      <c r="AM42" s="81">
        <v>11618441.99961672</v>
      </c>
      <c r="AN42" s="81">
        <v>0</v>
      </c>
      <c r="AO42" s="81">
        <v>0</v>
      </c>
      <c r="AP42" s="82"/>
      <c r="AQ42" s="81">
        <v>429</v>
      </c>
      <c r="AR42" s="81">
        <v>66</v>
      </c>
      <c r="AS42" s="81">
        <v>4</v>
      </c>
      <c r="AT42" s="81">
        <v>0</v>
      </c>
      <c r="AU42" s="81">
        <v>0</v>
      </c>
      <c r="AV42" s="81">
        <v>2</v>
      </c>
      <c r="AW42" s="81" t="s">
        <v>564</v>
      </c>
      <c r="AX42" s="82"/>
      <c r="AY42" s="81">
        <v>1830.932</v>
      </c>
      <c r="AZ42" s="81">
        <v>10458.59</v>
      </c>
      <c r="BA42" s="81">
        <v>4469</v>
      </c>
      <c r="BB42" s="81">
        <v>0</v>
      </c>
      <c r="BC42" s="81">
        <v>0</v>
      </c>
      <c r="BD42" s="81">
        <v>1093</v>
      </c>
      <c r="BE42" s="81" t="s">
        <v>564</v>
      </c>
      <c r="BF42" s="82"/>
      <c r="BG42" s="81">
        <v>0</v>
      </c>
      <c r="BH42" s="81">
        <v>0</v>
      </c>
      <c r="BI42" s="81">
        <v>6290.1120000000001</v>
      </c>
      <c r="BJ42" s="81">
        <v>697.13800000000003</v>
      </c>
      <c r="BK42" s="81">
        <v>109.50200000000001</v>
      </c>
      <c r="BL42" s="81">
        <v>0</v>
      </c>
      <c r="BM42" s="82"/>
      <c r="BN42" s="81">
        <v>0</v>
      </c>
      <c r="BO42" s="81">
        <v>0</v>
      </c>
      <c r="BP42" s="81">
        <v>20</v>
      </c>
      <c r="BQ42" s="81">
        <v>1</v>
      </c>
      <c r="BR42" s="81">
        <v>6</v>
      </c>
      <c r="BS42" s="81">
        <v>0</v>
      </c>
      <c r="BT42"/>
      <c r="BU42" s="80">
        <v>6377.7449999999999</v>
      </c>
      <c r="BV42" s="80">
        <v>664.08600000000001</v>
      </c>
      <c r="BW42" s="80">
        <v>50.985999999999997</v>
      </c>
      <c r="BX42" s="80">
        <v>4.0000000000000001E-3</v>
      </c>
      <c r="BY42" s="80">
        <v>3.931</v>
      </c>
      <c r="BZ42" s="80">
        <v>0</v>
      </c>
      <c r="CA42" s="80">
        <v>0</v>
      </c>
      <c r="CB42" s="80">
        <v>0</v>
      </c>
      <c r="CC42" s="80">
        <v>0</v>
      </c>
    </row>
    <row r="43" spans="1:81">
      <c r="A43" s="80" t="s">
        <v>1710</v>
      </c>
      <c r="B43" s="80">
        <v>237</v>
      </c>
      <c r="C43" s="80">
        <v>16</v>
      </c>
      <c r="D43" s="80">
        <v>14</v>
      </c>
      <c r="E43" s="80">
        <v>2019</v>
      </c>
      <c r="F43" s="80" t="s">
        <v>73</v>
      </c>
      <c r="G43" s="80" t="s">
        <v>1659</v>
      </c>
      <c r="H43" s="80" t="s">
        <v>1660</v>
      </c>
      <c r="I43" s="177"/>
      <c r="J43" s="81">
        <v>986.75131247669503</v>
      </c>
      <c r="K43" s="81">
        <v>12.179571860957161</v>
      </c>
      <c r="L43" s="81">
        <v>1.0361643757431522</v>
      </c>
      <c r="M43" s="81">
        <v>163.55082332291039</v>
      </c>
      <c r="N43" s="81">
        <v>220.84627491191344</v>
      </c>
      <c r="O43" s="81">
        <v>76.113074387631698</v>
      </c>
      <c r="P43" s="81">
        <v>41.715583460231045</v>
      </c>
      <c r="Q43" s="81">
        <v>5.1204102612575291</v>
      </c>
      <c r="R43" s="81">
        <v>41.90651555676564</v>
      </c>
      <c r="S43" s="81">
        <v>13.255439942534966</v>
      </c>
      <c r="T43" s="82"/>
      <c r="U43" s="81">
        <v>40539788</v>
      </c>
      <c r="V43" s="81">
        <v>4524</v>
      </c>
      <c r="W43" s="81">
        <v>24</v>
      </c>
      <c r="X43" s="81">
        <v>34851</v>
      </c>
      <c r="Y43" s="81">
        <v>45534</v>
      </c>
      <c r="Z43" s="81">
        <v>47652</v>
      </c>
      <c r="AA43" s="81">
        <v>8662</v>
      </c>
      <c r="AB43" s="81">
        <v>82977</v>
      </c>
      <c r="AC43" s="81">
        <v>7389712</v>
      </c>
      <c r="AD43" s="81">
        <v>13.25543994253497</v>
      </c>
      <c r="AE43" s="82"/>
      <c r="AF43" s="81">
        <v>323703319.72792077</v>
      </c>
      <c r="AG43" s="81">
        <v>8428242.8115251176</v>
      </c>
      <c r="AH43" s="81">
        <v>157808.57686188471</v>
      </c>
      <c r="AI43" s="81">
        <v>216143561.01348361</v>
      </c>
      <c r="AJ43" s="81">
        <v>168979528.28330401</v>
      </c>
      <c r="AK43" s="81">
        <v>0</v>
      </c>
      <c r="AL43" s="81">
        <v>0</v>
      </c>
      <c r="AM43" s="81">
        <v>11300842.749478435</v>
      </c>
      <c r="AN43" s="81">
        <v>0</v>
      </c>
      <c r="AO43" s="81">
        <v>0</v>
      </c>
      <c r="AP43" s="82"/>
      <c r="AQ43" s="81">
        <v>482</v>
      </c>
      <c r="AR43" s="81">
        <v>82</v>
      </c>
      <c r="AS43" s="81">
        <v>4</v>
      </c>
      <c r="AT43" s="81">
        <v>0</v>
      </c>
      <c r="AU43" s="81">
        <v>0</v>
      </c>
      <c r="AV43" s="81">
        <v>2</v>
      </c>
      <c r="AW43" s="81" t="s">
        <v>564</v>
      </c>
      <c r="AX43" s="82"/>
      <c r="AY43" s="81">
        <v>2116.132000000001</v>
      </c>
      <c r="AZ43" s="81">
        <v>12629.79</v>
      </c>
      <c r="BA43" s="81">
        <v>4469.2</v>
      </c>
      <c r="BB43" s="81">
        <v>0</v>
      </c>
      <c r="BC43" s="81">
        <v>0</v>
      </c>
      <c r="BD43" s="81">
        <v>1093</v>
      </c>
      <c r="BE43" s="81" t="s">
        <v>564</v>
      </c>
      <c r="BF43" s="82"/>
      <c r="BG43" s="81">
        <v>0</v>
      </c>
      <c r="BH43" s="81">
        <v>0</v>
      </c>
      <c r="BI43" s="81">
        <v>6284.518</v>
      </c>
      <c r="BJ43" s="81">
        <v>95.180999999999997</v>
      </c>
      <c r="BK43" s="81">
        <v>112.48699999999999</v>
      </c>
      <c r="BL43" s="81">
        <v>0</v>
      </c>
      <c r="BM43" s="82"/>
      <c r="BN43" s="81">
        <v>0</v>
      </c>
      <c r="BO43" s="81">
        <v>0</v>
      </c>
      <c r="BP43" s="81">
        <v>17</v>
      </c>
      <c r="BQ43" s="81">
        <v>1</v>
      </c>
      <c r="BR43" s="81">
        <v>7</v>
      </c>
      <c r="BS43" s="81">
        <v>0</v>
      </c>
      <c r="BT43"/>
      <c r="BU43" s="80">
        <v>5740.8810000000003</v>
      </c>
      <c r="BV43" s="80">
        <v>677.61</v>
      </c>
      <c r="BW43" s="80">
        <v>70.210999999999999</v>
      </c>
      <c r="BX43" s="80">
        <v>3.484</v>
      </c>
      <c r="BY43" s="80">
        <v>0</v>
      </c>
      <c r="BZ43" s="80">
        <v>0</v>
      </c>
      <c r="CA43" s="80">
        <v>0</v>
      </c>
      <c r="CB43" s="80">
        <v>0</v>
      </c>
      <c r="CC43" s="80">
        <v>0</v>
      </c>
    </row>
    <row r="44" spans="1:81">
      <c r="A44" s="80" t="s">
        <v>1711</v>
      </c>
      <c r="B44" s="80">
        <v>238</v>
      </c>
      <c r="C44" s="80">
        <v>17</v>
      </c>
      <c r="D44" s="80">
        <v>14</v>
      </c>
      <c r="E44" s="80">
        <v>2020</v>
      </c>
      <c r="F44" s="80" t="s">
        <v>218</v>
      </c>
      <c r="G44" s="80" t="s">
        <v>1659</v>
      </c>
      <c r="H44" s="80" t="s">
        <v>1660</v>
      </c>
      <c r="I44" s="177"/>
      <c r="J44" s="81">
        <v>725.70428803139168</v>
      </c>
      <c r="K44" s="81">
        <v>11.601804585023038</v>
      </c>
      <c r="L44" s="81">
        <v>1.7491612077795651</v>
      </c>
      <c r="M44" s="81">
        <v>143.44056473403811</v>
      </c>
      <c r="N44" s="81">
        <v>200.87107068045674</v>
      </c>
      <c r="O44" s="81">
        <v>66.662032902948624</v>
      </c>
      <c r="P44" s="81">
        <v>41.001420752132468</v>
      </c>
      <c r="Q44" s="81">
        <v>4.8101565312672641</v>
      </c>
      <c r="R44" s="81">
        <v>35.446029515811951</v>
      </c>
      <c r="S44" s="81">
        <v>11.464674223281261</v>
      </c>
      <c r="T44" s="82"/>
      <c r="U44" s="81">
        <v>33797824</v>
      </c>
      <c r="V44" s="81">
        <v>3987</v>
      </c>
      <c r="W44" s="81">
        <v>36</v>
      </c>
      <c r="X44" s="81">
        <v>32142</v>
      </c>
      <c r="Y44" s="81">
        <v>45186</v>
      </c>
      <c r="Z44" s="81">
        <v>47635</v>
      </c>
      <c r="AA44" s="81">
        <v>9250</v>
      </c>
      <c r="AB44" s="81">
        <v>81579</v>
      </c>
      <c r="AC44" s="81">
        <v>6283090.9999999991</v>
      </c>
      <c r="AD44" s="81">
        <v>11.464674223281261</v>
      </c>
      <c r="AE44" s="82"/>
      <c r="AF44" s="81">
        <v>263890281.2692979</v>
      </c>
      <c r="AG44" s="81">
        <v>7433283.111587937</v>
      </c>
      <c r="AH44" s="81">
        <v>256511.49669728824</v>
      </c>
      <c r="AI44" s="81">
        <v>184549131.8535037</v>
      </c>
      <c r="AJ44" s="81">
        <v>171192548.24655488</v>
      </c>
      <c r="AK44" s="81"/>
      <c r="AL44" s="81"/>
      <c r="AM44" s="81">
        <v>10646965.861594027</v>
      </c>
      <c r="AN44" s="81"/>
      <c r="AO44" s="81"/>
      <c r="AP44" s="82"/>
      <c r="AQ44" s="81">
        <v>528</v>
      </c>
      <c r="AR44" s="81">
        <v>88</v>
      </c>
      <c r="AS44" s="81">
        <v>4</v>
      </c>
      <c r="AT44" s="81">
        <v>0</v>
      </c>
      <c r="AU44" s="81">
        <v>0</v>
      </c>
      <c r="AV44" s="81">
        <v>3</v>
      </c>
      <c r="AW44" s="81">
        <v>4</v>
      </c>
      <c r="AX44" s="82"/>
      <c r="AY44" s="81">
        <v>2396.8420000000019</v>
      </c>
      <c r="AZ44" s="81">
        <v>13227.29</v>
      </c>
      <c r="BA44" s="81">
        <v>4469.2</v>
      </c>
      <c r="BB44" s="81">
        <v>0</v>
      </c>
      <c r="BC44" s="81">
        <v>0</v>
      </c>
      <c r="BD44" s="81">
        <v>75993</v>
      </c>
      <c r="BE44" s="81">
        <v>4469.2</v>
      </c>
      <c r="BF44" s="82"/>
      <c r="BG44" s="81">
        <v>0</v>
      </c>
      <c r="BH44" s="81">
        <v>0</v>
      </c>
      <c r="BI44" s="81">
        <v>4230.7190000000001</v>
      </c>
      <c r="BJ44" s="81">
        <v>0</v>
      </c>
      <c r="BK44" s="81">
        <v>148.22999999999999</v>
      </c>
      <c r="BL44" s="81">
        <v>0</v>
      </c>
      <c r="BM44" s="82"/>
      <c r="BN44" s="81">
        <v>0</v>
      </c>
      <c r="BO44" s="81">
        <v>0</v>
      </c>
      <c r="BP44" s="81">
        <v>17</v>
      </c>
      <c r="BQ44" s="81">
        <v>0</v>
      </c>
      <c r="BR44" s="81">
        <v>6</v>
      </c>
      <c r="BS44" s="81">
        <v>0</v>
      </c>
      <c r="BT44"/>
      <c r="BU44" s="80">
        <v>3805.9140000000002</v>
      </c>
      <c r="BV44" s="80">
        <v>503.50099999999998</v>
      </c>
      <c r="BW44" s="80">
        <v>66.334000000000003</v>
      </c>
      <c r="BX44" s="80">
        <v>3.2</v>
      </c>
      <c r="BY44" s="80">
        <v>0</v>
      </c>
      <c r="BZ44" s="80">
        <v>0</v>
      </c>
      <c r="CA44" s="80">
        <v>0</v>
      </c>
      <c r="CB44" s="80">
        <v>0</v>
      </c>
      <c r="CC44" s="80">
        <v>0</v>
      </c>
    </row>
    <row r="45" spans="1:81">
      <c r="A45" s="80" t="s">
        <v>1661</v>
      </c>
      <c r="B45" s="80">
        <v>238</v>
      </c>
      <c r="C45" s="80">
        <v>18</v>
      </c>
      <c r="D45" s="80">
        <v>14</v>
      </c>
      <c r="E45" s="80">
        <v>2021</v>
      </c>
      <c r="F45" s="80" t="s">
        <v>75</v>
      </c>
      <c r="G45" s="174" t="s">
        <v>1659</v>
      </c>
      <c r="H45" s="80" t="s">
        <v>1660</v>
      </c>
      <c r="I45" s="177"/>
      <c r="J45" s="81">
        <v>932.33459921578662</v>
      </c>
      <c r="K45" s="81">
        <v>11.175758278326775</v>
      </c>
      <c r="L45" s="81">
        <v>1.596265179062617</v>
      </c>
      <c r="M45" s="81">
        <v>144.87953103798199</v>
      </c>
      <c r="N45" s="81">
        <v>188.63427801030159</v>
      </c>
      <c r="O45" s="81">
        <v>64.079683596903834</v>
      </c>
      <c r="P45" s="81">
        <v>42.234852444265478</v>
      </c>
      <c r="Q45" s="81">
        <v>4.7728267625571785</v>
      </c>
      <c r="R45" s="81">
        <v>39.902398067141704</v>
      </c>
      <c r="S45" s="81">
        <v>12.422434701448569</v>
      </c>
      <c r="T45" s="82"/>
      <c r="U45" s="81">
        <v>44590494</v>
      </c>
      <c r="V45" s="81">
        <v>3987</v>
      </c>
      <c r="W45" s="81">
        <v>36</v>
      </c>
      <c r="X45" s="81">
        <v>32142</v>
      </c>
      <c r="Y45" s="81">
        <v>44671</v>
      </c>
      <c r="Z45" s="81">
        <v>47149</v>
      </c>
      <c r="AA45" s="81">
        <v>9292</v>
      </c>
      <c r="AB45" s="81">
        <v>79986</v>
      </c>
      <c r="AC45" s="81">
        <v>6855619.9999999991</v>
      </c>
      <c r="AD45" s="81">
        <v>12.422434701448569</v>
      </c>
      <c r="AE45" s="82"/>
      <c r="AF45" s="81">
        <v>341543990.70571756</v>
      </c>
      <c r="AG45" s="81">
        <v>7561644.2431648001</v>
      </c>
      <c r="AH45" s="81">
        <v>229977.48482988687</v>
      </c>
      <c r="AI45" s="81">
        <v>201370367.15235958</v>
      </c>
      <c r="AJ45" s="81">
        <v>164929741.06334114</v>
      </c>
      <c r="AK45" s="81">
        <v>0</v>
      </c>
      <c r="AL45" s="81">
        <v>0</v>
      </c>
      <c r="AM45" s="81">
        <v>10499273.330194924</v>
      </c>
      <c r="AN45" s="81">
        <v>0</v>
      </c>
      <c r="AO45" s="81">
        <v>0</v>
      </c>
      <c r="AP45" s="82"/>
      <c r="AQ45" s="81">
        <v>567</v>
      </c>
      <c r="AR45" s="81">
        <v>94</v>
      </c>
      <c r="AS45" s="81">
        <v>4</v>
      </c>
      <c r="AT45" s="81">
        <v>0</v>
      </c>
      <c r="AU45" s="81">
        <v>0</v>
      </c>
      <c r="AV45" s="81">
        <v>3</v>
      </c>
      <c r="AW45" s="81"/>
      <c r="AX45" s="82"/>
      <c r="AY45" s="81">
        <v>2669.2420000000029</v>
      </c>
      <c r="AZ45" s="81">
        <v>13510.59</v>
      </c>
      <c r="BA45" s="81">
        <v>4469.2</v>
      </c>
      <c r="BB45" s="81">
        <v>0</v>
      </c>
      <c r="BC45" s="81">
        <v>0</v>
      </c>
      <c r="BD45" s="81">
        <v>75993</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1658</v>
      </c>
      <c r="B46" s="80">
        <v>238</v>
      </c>
      <c r="C46" s="80">
        <v>19</v>
      </c>
      <c r="D46" s="80">
        <v>14</v>
      </c>
      <c r="E46" s="80">
        <v>2022</v>
      </c>
      <c r="F46" s="80" t="s">
        <v>568</v>
      </c>
      <c r="G46" s="174" t="s">
        <v>1659</v>
      </c>
      <c r="H46" s="80" t="s">
        <v>1660</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618</v>
      </c>
      <c r="AR46" s="81">
        <v>95</v>
      </c>
      <c r="AS46" s="81">
        <v>4</v>
      </c>
      <c r="AT46" s="81">
        <v>0</v>
      </c>
      <c r="AU46" s="81">
        <v>0</v>
      </c>
      <c r="AV46" s="81">
        <v>3</v>
      </c>
      <c r="AW46" s="81"/>
      <c r="AX46" s="82"/>
      <c r="AY46" s="81">
        <v>2996.7520000000045</v>
      </c>
      <c r="AZ46" s="81">
        <v>13560.089999999998</v>
      </c>
      <c r="BA46" s="81">
        <v>4469.2</v>
      </c>
      <c r="BB46" s="81">
        <v>0</v>
      </c>
      <c r="BC46" s="81">
        <v>0</v>
      </c>
      <c r="BD46" s="81">
        <v>75993</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1712</v>
      </c>
      <c r="B47" s="80">
        <v>324</v>
      </c>
      <c r="C47" s="80">
        <v>1</v>
      </c>
      <c r="D47" s="80">
        <v>20</v>
      </c>
      <c r="E47" s="80">
        <v>1990</v>
      </c>
      <c r="F47" s="80" t="s">
        <v>562</v>
      </c>
      <c r="G47" s="80" t="s">
        <v>1713</v>
      </c>
      <c r="H47" s="80" t="s">
        <v>1714</v>
      </c>
      <c r="I47" s="177"/>
      <c r="J47" s="81">
        <v>160.94341857235358</v>
      </c>
      <c r="K47" s="81">
        <v>9.9925370634877897</v>
      </c>
      <c r="L47" s="81">
        <v>14.973000857858812</v>
      </c>
      <c r="M47" s="81">
        <v>76.259034610688346</v>
      </c>
      <c r="N47" s="81">
        <v>69.698271515748317</v>
      </c>
      <c r="O47" s="81">
        <v>76.975686521242864</v>
      </c>
      <c r="P47" s="81">
        <v>85.659183472162397</v>
      </c>
      <c r="Q47" s="81">
        <v>5.9330759529820849</v>
      </c>
      <c r="R47" s="81">
        <v>29.870151482698159</v>
      </c>
      <c r="S47" s="81">
        <v>7.9113140328612159</v>
      </c>
      <c r="T47" s="82"/>
      <c r="U47" s="81">
        <v>27544892</v>
      </c>
      <c r="V47" s="81">
        <v>3940</v>
      </c>
      <c r="W47" s="81">
        <v>158</v>
      </c>
      <c r="X47" s="81">
        <v>31553</v>
      </c>
      <c r="Y47" s="81">
        <v>31054</v>
      </c>
      <c r="Z47" s="81">
        <v>31661</v>
      </c>
      <c r="AA47" s="81">
        <v>20799</v>
      </c>
      <c r="AB47" s="81">
        <v>96333</v>
      </c>
      <c r="AC47" s="81">
        <v>5173564</v>
      </c>
      <c r="AD47" s="81">
        <v>7.9113140328612159</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1715</v>
      </c>
      <c r="B48" s="80">
        <v>325</v>
      </c>
      <c r="C48" s="80">
        <v>2</v>
      </c>
      <c r="D48" s="80">
        <v>20</v>
      </c>
      <c r="E48" s="80">
        <v>2005</v>
      </c>
      <c r="F48" s="80" t="s">
        <v>565</v>
      </c>
      <c r="G48" s="80" t="s">
        <v>1713</v>
      </c>
      <c r="H48" s="80" t="s">
        <v>1714</v>
      </c>
      <c r="I48" s="177"/>
      <c r="J48" s="81">
        <v>144.33137868912235</v>
      </c>
      <c r="K48" s="81">
        <v>7.8206199533546865</v>
      </c>
      <c r="L48" s="81">
        <v>25.077198416352704</v>
      </c>
      <c r="M48" s="81">
        <v>112.69985919148789</v>
      </c>
      <c r="N48" s="81">
        <v>116.99603556310967</v>
      </c>
      <c r="O48" s="81">
        <v>105.32053603717642</v>
      </c>
      <c r="P48" s="81">
        <v>81.03188376846343</v>
      </c>
      <c r="Q48" s="81">
        <v>5.413327749072371</v>
      </c>
      <c r="R48" s="81">
        <v>66.477916223475404</v>
      </c>
      <c r="S48" s="81">
        <v>7.4693561570000009</v>
      </c>
      <c r="T48" s="82"/>
      <c r="U48" s="81">
        <v>19567276</v>
      </c>
      <c r="V48" s="81">
        <v>3459</v>
      </c>
      <c r="W48" s="81">
        <v>227</v>
      </c>
      <c r="X48" s="81">
        <v>23983</v>
      </c>
      <c r="Y48" s="81">
        <v>39269</v>
      </c>
      <c r="Z48" s="81">
        <v>50129</v>
      </c>
      <c r="AA48" s="81">
        <v>16114</v>
      </c>
      <c r="AB48" s="81">
        <v>91884</v>
      </c>
      <c r="AC48" s="81">
        <v>11755243</v>
      </c>
      <c r="AD48" s="81">
        <v>7.4693561570000009</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1716</v>
      </c>
      <c r="B49" s="80">
        <v>326</v>
      </c>
      <c r="C49" s="80">
        <v>3</v>
      </c>
      <c r="D49" s="80">
        <v>20</v>
      </c>
      <c r="E49" s="80">
        <v>2006</v>
      </c>
      <c r="F49" s="80" t="s">
        <v>566</v>
      </c>
      <c r="G49" s="80" t="s">
        <v>1713</v>
      </c>
      <c r="H49" s="80" t="s">
        <v>1714</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1717</v>
      </c>
      <c r="B50" s="80">
        <v>327</v>
      </c>
      <c r="C50" s="80">
        <v>4</v>
      </c>
      <c r="D50" s="80">
        <v>20</v>
      </c>
      <c r="E50" s="80">
        <v>2007</v>
      </c>
      <c r="F50" s="80" t="s">
        <v>567</v>
      </c>
      <c r="G50" s="80" t="s">
        <v>1713</v>
      </c>
      <c r="H50" s="80" t="s">
        <v>1714</v>
      </c>
      <c r="I50" s="177"/>
      <c r="J50" s="81">
        <v>121.14410874970788</v>
      </c>
      <c r="K50" s="81">
        <v>6.571100794155047</v>
      </c>
      <c r="L50" s="81">
        <v>21.141549497046345</v>
      </c>
      <c r="M50" s="81">
        <v>119.26318995891508</v>
      </c>
      <c r="N50" s="81">
        <v>116.02525454165635</v>
      </c>
      <c r="O50" s="81">
        <v>100.03612029618108</v>
      </c>
      <c r="P50" s="81">
        <v>78.308199128296664</v>
      </c>
      <c r="Q50" s="81">
        <v>5.6382786871011987</v>
      </c>
      <c r="R50" s="81">
        <v>39.296183841065009</v>
      </c>
      <c r="S50" s="81">
        <v>6.7697641105900006</v>
      </c>
      <c r="T50" s="82"/>
      <c r="U50" s="81">
        <v>21460656</v>
      </c>
      <c r="V50" s="81">
        <v>3003</v>
      </c>
      <c r="W50" s="81">
        <v>278</v>
      </c>
      <c r="X50" s="81">
        <v>30988</v>
      </c>
      <c r="Y50" s="81">
        <v>39656</v>
      </c>
      <c r="Z50" s="81">
        <v>49497</v>
      </c>
      <c r="AA50" s="81">
        <v>15335</v>
      </c>
      <c r="AB50" s="81">
        <v>90641</v>
      </c>
      <c r="AC50" s="81">
        <v>7148093</v>
      </c>
      <c r="AD50" s="81">
        <v>6.7697641105900006</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1718</v>
      </c>
      <c r="B51" s="80">
        <v>328</v>
      </c>
      <c r="C51" s="80">
        <v>5</v>
      </c>
      <c r="D51" s="80">
        <v>20</v>
      </c>
      <c r="E51" s="80">
        <v>2008</v>
      </c>
      <c r="F51" s="80" t="s">
        <v>84</v>
      </c>
      <c r="G51" s="80" t="s">
        <v>1713</v>
      </c>
      <c r="H51" s="80" t="s">
        <v>1714</v>
      </c>
      <c r="I51" s="177"/>
      <c r="J51" s="81">
        <v>103.08786121953469</v>
      </c>
      <c r="K51" s="81">
        <v>4.962536575269036</v>
      </c>
      <c r="L51" s="81">
        <v>18.183284941646111</v>
      </c>
      <c r="M51" s="81">
        <v>125.44321095358019</v>
      </c>
      <c r="N51" s="81">
        <v>109.56693890234992</v>
      </c>
      <c r="O51" s="81">
        <v>97.099020473139049</v>
      </c>
      <c r="P51" s="81">
        <v>75.668614446057262</v>
      </c>
      <c r="Q51" s="81">
        <v>5.5254629735137009</v>
      </c>
      <c r="R51" s="81">
        <v>36.437047852720674</v>
      </c>
      <c r="S51" s="81">
        <v>5.4324116846499999</v>
      </c>
      <c r="T51" s="82"/>
      <c r="U51" s="81">
        <v>21094508</v>
      </c>
      <c r="V51" s="81">
        <v>3003</v>
      </c>
      <c r="W51" s="81">
        <v>278</v>
      </c>
      <c r="X51" s="81">
        <v>30988</v>
      </c>
      <c r="Y51" s="81">
        <v>39972</v>
      </c>
      <c r="Z51" s="81">
        <v>49730</v>
      </c>
      <c r="AA51" s="81">
        <v>14835</v>
      </c>
      <c r="AB51" s="81">
        <v>90287</v>
      </c>
      <c r="AC51" s="81">
        <v>6882457</v>
      </c>
      <c r="AD51" s="81">
        <v>5.4324116846499999</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1719</v>
      </c>
      <c r="B52" s="80">
        <v>329</v>
      </c>
      <c r="C52" s="80">
        <v>6</v>
      </c>
      <c r="D52" s="80">
        <v>20</v>
      </c>
      <c r="E52" s="80">
        <v>2009</v>
      </c>
      <c r="F52" s="80" t="s">
        <v>85</v>
      </c>
      <c r="G52" s="80" t="s">
        <v>1713</v>
      </c>
      <c r="H52" s="80" t="s">
        <v>1714</v>
      </c>
      <c r="I52" s="177"/>
      <c r="J52" s="81">
        <v>95.356001647852977</v>
      </c>
      <c r="K52" s="81">
        <v>4.783632782666424</v>
      </c>
      <c r="L52" s="81">
        <v>13.156414644806722</v>
      </c>
      <c r="M52" s="81">
        <v>102.96697223617277</v>
      </c>
      <c r="N52" s="81">
        <v>106.0808748217158</v>
      </c>
      <c r="O52" s="81">
        <v>98.557058029178549</v>
      </c>
      <c r="P52" s="81">
        <v>71.913444857657254</v>
      </c>
      <c r="Q52" s="81">
        <v>5.2200807072920838</v>
      </c>
      <c r="R52" s="81">
        <v>34.962114027129616</v>
      </c>
      <c r="S52" s="81">
        <v>6.5449018303600006</v>
      </c>
      <c r="T52" s="82"/>
      <c r="U52" s="81">
        <v>17674305</v>
      </c>
      <c r="V52" s="81">
        <v>3125</v>
      </c>
      <c r="W52" s="81">
        <v>290</v>
      </c>
      <c r="X52" s="81">
        <v>32276</v>
      </c>
      <c r="Y52" s="81">
        <v>40044</v>
      </c>
      <c r="Z52" s="81">
        <v>49823</v>
      </c>
      <c r="AA52" s="81">
        <v>14474</v>
      </c>
      <c r="AB52" s="81">
        <v>89541</v>
      </c>
      <c r="AC52" s="81">
        <v>6442597</v>
      </c>
      <c r="AD52" s="81">
        <v>6.5449018303600006</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312.08599999999996</v>
      </c>
      <c r="BJ52" s="81">
        <v>224.37</v>
      </c>
      <c r="BK52" s="81">
        <v>16.313000000000002</v>
      </c>
      <c r="BL52" s="81">
        <v>0</v>
      </c>
      <c r="BM52" s="82"/>
      <c r="BN52" s="81">
        <v>0</v>
      </c>
      <c r="BO52" s="81">
        <v>0</v>
      </c>
      <c r="BP52" s="81">
        <v>7</v>
      </c>
      <c r="BQ52" s="81">
        <v>2</v>
      </c>
      <c r="BR52" s="81">
        <v>4</v>
      </c>
      <c r="BS52" s="81">
        <v>0</v>
      </c>
      <c r="BT52"/>
      <c r="BU52" s="80"/>
      <c r="BV52" s="80"/>
      <c r="BW52" s="80"/>
      <c r="BX52" s="80"/>
      <c r="BY52" s="80"/>
      <c r="BZ52" s="80"/>
      <c r="CA52" s="80"/>
      <c r="CB52" s="80"/>
      <c r="CC52" s="80"/>
    </row>
    <row r="53" spans="1:81">
      <c r="A53" s="80" t="s">
        <v>1720</v>
      </c>
      <c r="B53" s="80">
        <v>330</v>
      </c>
      <c r="C53" s="80">
        <v>7</v>
      </c>
      <c r="D53" s="80">
        <v>20</v>
      </c>
      <c r="E53" s="80">
        <v>2010</v>
      </c>
      <c r="F53" s="80" t="s">
        <v>86</v>
      </c>
      <c r="G53" s="80" t="s">
        <v>1713</v>
      </c>
      <c r="H53" s="80" t="s">
        <v>1714</v>
      </c>
      <c r="I53" s="177"/>
      <c r="J53" s="81">
        <v>104.86085371384267</v>
      </c>
      <c r="K53" s="81">
        <v>5.1762434610232209</v>
      </c>
      <c r="L53" s="81">
        <v>12.106329022907063</v>
      </c>
      <c r="M53" s="81">
        <v>113.1127598274953</v>
      </c>
      <c r="N53" s="81">
        <v>107.40628132090183</v>
      </c>
      <c r="O53" s="81">
        <v>98.558008082439088</v>
      </c>
      <c r="P53" s="81">
        <v>72.914595952482799</v>
      </c>
      <c r="Q53" s="81">
        <v>5.4023400463071809</v>
      </c>
      <c r="R53" s="81">
        <v>40.661875471042499</v>
      </c>
      <c r="S53" s="81">
        <v>8.2376204687999994</v>
      </c>
      <c r="T53" s="82"/>
      <c r="U53" s="81">
        <v>16908294</v>
      </c>
      <c r="V53" s="81">
        <v>3125</v>
      </c>
      <c r="W53" s="81">
        <v>290</v>
      </c>
      <c r="X53" s="81">
        <v>32276</v>
      </c>
      <c r="Y53" s="81">
        <v>40062</v>
      </c>
      <c r="Z53" s="81">
        <v>50055</v>
      </c>
      <c r="AA53" s="81">
        <v>14309</v>
      </c>
      <c r="AB53" s="81">
        <v>88794</v>
      </c>
      <c r="AC53" s="81">
        <v>7100725</v>
      </c>
      <c r="AD53" s="81">
        <v>8.2376204687999994</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352.94299999999998</v>
      </c>
      <c r="BJ53" s="81">
        <v>463.06400000000002</v>
      </c>
      <c r="BK53" s="81">
        <v>17.073999999999998</v>
      </c>
      <c r="BL53" s="81">
        <v>0</v>
      </c>
      <c r="BM53" s="82"/>
      <c r="BN53" s="81">
        <v>0</v>
      </c>
      <c r="BO53" s="81">
        <v>0</v>
      </c>
      <c r="BP53" s="81">
        <v>6</v>
      </c>
      <c r="BQ53" s="81">
        <v>2</v>
      </c>
      <c r="BR53" s="81">
        <v>4</v>
      </c>
      <c r="BS53" s="81">
        <v>0</v>
      </c>
      <c r="BT53"/>
      <c r="BU53" s="80">
        <v>788.298</v>
      </c>
      <c r="BV53" s="80">
        <v>27.783000000000001</v>
      </c>
      <c r="BW53" s="80">
        <v>0</v>
      </c>
      <c r="BX53" s="80">
        <v>0</v>
      </c>
      <c r="BY53" s="80">
        <v>17</v>
      </c>
      <c r="BZ53" s="80">
        <v>0</v>
      </c>
      <c r="CA53" s="80">
        <v>0</v>
      </c>
      <c r="CB53" s="80">
        <v>0</v>
      </c>
      <c r="CC53" s="80">
        <v>0</v>
      </c>
    </row>
    <row r="54" spans="1:81">
      <c r="A54" s="80" t="s">
        <v>1721</v>
      </c>
      <c r="B54" s="80">
        <v>331</v>
      </c>
      <c r="C54" s="80">
        <v>8</v>
      </c>
      <c r="D54" s="80">
        <v>20</v>
      </c>
      <c r="E54" s="80">
        <v>2011</v>
      </c>
      <c r="F54" s="80" t="s">
        <v>87</v>
      </c>
      <c r="G54" s="80" t="s">
        <v>1713</v>
      </c>
      <c r="H54" s="80" t="s">
        <v>1714</v>
      </c>
      <c r="I54" s="177"/>
      <c r="J54" s="81">
        <v>120.21466558947984</v>
      </c>
      <c r="K54" s="81">
        <v>7.2662668740634571</v>
      </c>
      <c r="L54" s="81">
        <v>12.491133561816962</v>
      </c>
      <c r="M54" s="81">
        <v>149.29757293605005</v>
      </c>
      <c r="N54" s="81">
        <v>126.16217843106288</v>
      </c>
      <c r="O54" s="81">
        <v>97.40087393017933</v>
      </c>
      <c r="P54" s="81">
        <v>70.485828394645978</v>
      </c>
      <c r="Q54" s="81">
        <v>6.1617964813335089</v>
      </c>
      <c r="R54" s="81">
        <v>41.957235334302339</v>
      </c>
      <c r="S54" s="81">
        <v>6.0337103812000006</v>
      </c>
      <c r="T54" s="82"/>
      <c r="U54" s="81">
        <v>18555110</v>
      </c>
      <c r="V54" s="81">
        <v>3125</v>
      </c>
      <c r="W54" s="81">
        <v>290</v>
      </c>
      <c r="X54" s="81">
        <v>32276</v>
      </c>
      <c r="Y54" s="81">
        <v>39833</v>
      </c>
      <c r="Z54" s="81">
        <v>50542</v>
      </c>
      <c r="AA54" s="81">
        <v>14244</v>
      </c>
      <c r="AB54" s="81">
        <v>87802</v>
      </c>
      <c r="AC54" s="81">
        <v>7314814</v>
      </c>
      <c r="AD54" s="81">
        <v>6.0337103812000006</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260.03500000000003</v>
      </c>
      <c r="BJ54" s="81">
        <v>515.15200000000004</v>
      </c>
      <c r="BK54" s="81">
        <v>12.184000000000001</v>
      </c>
      <c r="BL54" s="81">
        <v>0</v>
      </c>
      <c r="BM54" s="82"/>
      <c r="BN54" s="81">
        <v>0</v>
      </c>
      <c r="BO54" s="81">
        <v>0</v>
      </c>
      <c r="BP54" s="81">
        <v>7</v>
      </c>
      <c r="BQ54" s="81">
        <v>2</v>
      </c>
      <c r="BR54" s="81">
        <v>3</v>
      </c>
      <c r="BS54" s="81">
        <v>0</v>
      </c>
      <c r="BT54"/>
      <c r="BU54" s="80">
        <v>747.42899999999997</v>
      </c>
      <c r="BV54" s="80">
        <v>20.942</v>
      </c>
      <c r="BW54" s="80">
        <v>0</v>
      </c>
      <c r="BX54" s="80">
        <v>0</v>
      </c>
      <c r="BY54" s="80">
        <v>19</v>
      </c>
      <c r="BZ54" s="80">
        <v>0</v>
      </c>
      <c r="CA54" s="80">
        <v>0</v>
      </c>
      <c r="CB54" s="80">
        <v>0</v>
      </c>
      <c r="CC54" s="80">
        <v>0</v>
      </c>
    </row>
    <row r="55" spans="1:81">
      <c r="A55" s="80" t="s">
        <v>1722</v>
      </c>
      <c r="B55" s="80">
        <v>332</v>
      </c>
      <c r="C55" s="80">
        <v>9</v>
      </c>
      <c r="D55" s="80">
        <v>20</v>
      </c>
      <c r="E55" s="80">
        <v>2012</v>
      </c>
      <c r="F55" s="80" t="s">
        <v>88</v>
      </c>
      <c r="G55" s="80" t="s">
        <v>1713</v>
      </c>
      <c r="H55" s="80" t="s">
        <v>1714</v>
      </c>
      <c r="I55" s="177"/>
      <c r="J55" s="81">
        <v>97.702721745811246</v>
      </c>
      <c r="K55" s="81">
        <v>6.9904962076053154</v>
      </c>
      <c r="L55" s="81">
        <v>12.249710989347955</v>
      </c>
      <c r="M55" s="81">
        <v>165.24073354881202</v>
      </c>
      <c r="N55" s="81">
        <v>146.73829758294804</v>
      </c>
      <c r="O55" s="81">
        <v>97.177405085322349</v>
      </c>
      <c r="P55" s="81">
        <v>70.220000259755381</v>
      </c>
      <c r="Q55" s="81">
        <v>6.7028030340167373</v>
      </c>
      <c r="R55" s="81">
        <v>41.810375237321658</v>
      </c>
      <c r="S55" s="81">
        <v>5.4864042932799997</v>
      </c>
      <c r="T55" s="82"/>
      <c r="U55" s="81">
        <v>13778784</v>
      </c>
      <c r="V55" s="81">
        <v>3125</v>
      </c>
      <c r="W55" s="81">
        <v>290</v>
      </c>
      <c r="X55" s="81">
        <v>32276</v>
      </c>
      <c r="Y55" s="81">
        <v>40238</v>
      </c>
      <c r="Z55" s="81">
        <v>50826</v>
      </c>
      <c r="AA55" s="81">
        <v>14110</v>
      </c>
      <c r="AB55" s="81">
        <v>87909</v>
      </c>
      <c r="AC55" s="81">
        <v>7100414</v>
      </c>
      <c r="AD55" s="81">
        <v>5.4864042932799997</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345.02499999999998</v>
      </c>
      <c r="BJ55" s="81">
        <v>594.14599999999996</v>
      </c>
      <c r="BK55" s="81">
        <v>17.378</v>
      </c>
      <c r="BL55" s="81">
        <v>0</v>
      </c>
      <c r="BM55" s="82"/>
      <c r="BN55" s="81">
        <v>0</v>
      </c>
      <c r="BO55" s="81">
        <v>0</v>
      </c>
      <c r="BP55" s="81">
        <v>8</v>
      </c>
      <c r="BQ55" s="81">
        <v>2</v>
      </c>
      <c r="BR55" s="81">
        <v>4</v>
      </c>
      <c r="BS55" s="81">
        <v>0</v>
      </c>
      <c r="BT55"/>
      <c r="BU55" s="80">
        <v>905.12800000000004</v>
      </c>
      <c r="BV55" s="80">
        <v>30.420999999999999</v>
      </c>
      <c r="BW55" s="80">
        <v>0</v>
      </c>
      <c r="BX55" s="80">
        <v>0</v>
      </c>
      <c r="BY55" s="80">
        <v>21</v>
      </c>
      <c r="BZ55" s="80">
        <v>0</v>
      </c>
      <c r="CA55" s="80">
        <v>0</v>
      </c>
      <c r="CB55" s="80">
        <v>0</v>
      </c>
      <c r="CC55" s="80">
        <v>0</v>
      </c>
    </row>
    <row r="56" spans="1:81">
      <c r="A56" s="80" t="s">
        <v>1723</v>
      </c>
      <c r="B56" s="80">
        <v>333</v>
      </c>
      <c r="C56" s="80">
        <v>10</v>
      </c>
      <c r="D56" s="80">
        <v>20</v>
      </c>
      <c r="E56" s="80">
        <v>2013</v>
      </c>
      <c r="F56" s="80" t="s">
        <v>89</v>
      </c>
      <c r="G56" s="80" t="s">
        <v>1713</v>
      </c>
      <c r="H56" s="80" t="s">
        <v>1714</v>
      </c>
      <c r="I56" s="177"/>
      <c r="J56" s="81">
        <v>117.80537709042231</v>
      </c>
      <c r="K56" s="81">
        <v>6.3214677275353877</v>
      </c>
      <c r="L56" s="81">
        <v>12.048459528908017</v>
      </c>
      <c r="M56" s="81">
        <v>157.4760234346067</v>
      </c>
      <c r="N56" s="81">
        <v>143.7616947271292</v>
      </c>
      <c r="O56" s="81">
        <v>93.633523946478789</v>
      </c>
      <c r="P56" s="81">
        <v>69.82019829726282</v>
      </c>
      <c r="Q56" s="81">
        <v>6.796517105324912</v>
      </c>
      <c r="R56" s="81">
        <v>42.712967974693051</v>
      </c>
      <c r="S56" s="81">
        <v>5.8785909517199997</v>
      </c>
      <c r="T56" s="82"/>
      <c r="U56" s="81">
        <v>15517735</v>
      </c>
      <c r="V56" s="81">
        <v>3125</v>
      </c>
      <c r="W56" s="81">
        <v>290</v>
      </c>
      <c r="X56" s="81">
        <v>32276</v>
      </c>
      <c r="Y56" s="81">
        <v>40698</v>
      </c>
      <c r="Z56" s="81">
        <v>51159</v>
      </c>
      <c r="AA56" s="81">
        <v>13977</v>
      </c>
      <c r="AB56" s="81">
        <v>87860</v>
      </c>
      <c r="AC56" s="81">
        <v>7080606</v>
      </c>
      <c r="AD56" s="81">
        <v>5.8785909517199997</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336.20499999999998</v>
      </c>
      <c r="BJ56" s="81">
        <v>564.12599999999998</v>
      </c>
      <c r="BK56" s="81">
        <v>18.569000000000003</v>
      </c>
      <c r="BL56" s="81">
        <v>0</v>
      </c>
      <c r="BM56" s="82"/>
      <c r="BN56" s="81">
        <v>0</v>
      </c>
      <c r="BO56" s="81">
        <v>0</v>
      </c>
      <c r="BP56" s="81">
        <v>8</v>
      </c>
      <c r="BQ56" s="81">
        <v>2</v>
      </c>
      <c r="BR56" s="81">
        <v>4</v>
      </c>
      <c r="BS56" s="81">
        <v>0</v>
      </c>
      <c r="BT56"/>
      <c r="BU56" s="80">
        <v>868.84100000000001</v>
      </c>
      <c r="BV56" s="80">
        <v>30.059000000000001</v>
      </c>
      <c r="BW56" s="80">
        <v>0</v>
      </c>
      <c r="BX56" s="80">
        <v>0</v>
      </c>
      <c r="BY56" s="80">
        <v>20</v>
      </c>
      <c r="BZ56" s="80">
        <v>0</v>
      </c>
      <c r="CA56" s="80">
        <v>0</v>
      </c>
      <c r="CB56" s="80">
        <v>0</v>
      </c>
      <c r="CC56" s="80">
        <v>0</v>
      </c>
    </row>
    <row r="57" spans="1:81">
      <c r="A57" s="80" t="s">
        <v>1724</v>
      </c>
      <c r="B57" s="80">
        <v>334</v>
      </c>
      <c r="C57" s="80">
        <v>11</v>
      </c>
      <c r="D57" s="80">
        <v>20</v>
      </c>
      <c r="E57" s="80">
        <v>2014</v>
      </c>
      <c r="F57" s="80" t="s">
        <v>90</v>
      </c>
      <c r="G57" s="80" t="s">
        <v>1713</v>
      </c>
      <c r="H57" s="80" t="s">
        <v>1714</v>
      </c>
      <c r="I57" s="177"/>
      <c r="J57" s="81">
        <v>99.755925926681101</v>
      </c>
      <c r="K57" s="81">
        <v>6.2152948084996611</v>
      </c>
      <c r="L57" s="81">
        <v>9.4738672242171997</v>
      </c>
      <c r="M57" s="81">
        <v>144.28669112477459</v>
      </c>
      <c r="N57" s="81">
        <v>136.52951677462787</v>
      </c>
      <c r="O57" s="81">
        <v>90.425184441658232</v>
      </c>
      <c r="P57" s="81">
        <v>69.585799019091226</v>
      </c>
      <c r="Q57" s="81">
        <v>6.4568253570275669</v>
      </c>
      <c r="R57" s="81">
        <v>42.313377756046968</v>
      </c>
      <c r="S57" s="81">
        <v>5.4728612725200003</v>
      </c>
      <c r="T57" s="82"/>
      <c r="U57" s="81">
        <v>14313004</v>
      </c>
      <c r="V57" s="81">
        <v>2456</v>
      </c>
      <c r="W57" s="81">
        <v>291</v>
      </c>
      <c r="X57" s="81">
        <v>29532</v>
      </c>
      <c r="Y57" s="81">
        <v>40796</v>
      </c>
      <c r="Z57" s="81">
        <v>52035</v>
      </c>
      <c r="AA57" s="81">
        <v>13858</v>
      </c>
      <c r="AB57" s="81">
        <v>86996</v>
      </c>
      <c r="AC57" s="81">
        <v>7036421</v>
      </c>
      <c r="AD57" s="81">
        <v>5.4728612725200003</v>
      </c>
      <c r="AE57" s="82"/>
      <c r="AF57" s="81">
        <v>105103511.60664482</v>
      </c>
      <c r="AG57" s="81">
        <v>5254423.1530362489</v>
      </c>
      <c r="AH57" s="81">
        <v>1850362.121207993</v>
      </c>
      <c r="AI57" s="81">
        <v>193783706.8410182</v>
      </c>
      <c r="AJ57" s="81">
        <v>190738882.05649379</v>
      </c>
      <c r="AK57" s="81">
        <v>0</v>
      </c>
      <c r="AL57" s="81">
        <v>0</v>
      </c>
      <c r="AM57" s="81">
        <v>11943250.800070686</v>
      </c>
      <c r="AN57" s="81">
        <v>0</v>
      </c>
      <c r="AO57" s="81">
        <v>0</v>
      </c>
      <c r="AP57" s="82"/>
      <c r="AQ57" s="81">
        <v>1152</v>
      </c>
      <c r="AR57" s="81">
        <v>56</v>
      </c>
      <c r="AS57" s="81">
        <v>0</v>
      </c>
      <c r="AT57" s="81">
        <v>0</v>
      </c>
      <c r="AU57" s="81">
        <v>0</v>
      </c>
      <c r="AV57" s="81">
        <v>0</v>
      </c>
      <c r="AW57" s="81" t="s">
        <v>564</v>
      </c>
      <c r="AX57" s="82"/>
      <c r="AY57" s="81">
        <v>4453.3</v>
      </c>
      <c r="AZ57" s="81">
        <v>3059.5</v>
      </c>
      <c r="BA57" s="81">
        <v>0</v>
      </c>
      <c r="BB57" s="81">
        <v>0</v>
      </c>
      <c r="BC57" s="81">
        <v>0</v>
      </c>
      <c r="BD57" s="81">
        <v>0</v>
      </c>
      <c r="BE57" s="81" t="s">
        <v>564</v>
      </c>
      <c r="BF57" s="82"/>
      <c r="BG57" s="81">
        <v>0</v>
      </c>
      <c r="BH57" s="81">
        <v>0</v>
      </c>
      <c r="BI57" s="81">
        <v>331.76100000000002</v>
      </c>
      <c r="BJ57" s="81">
        <v>553.00400000000002</v>
      </c>
      <c r="BK57" s="81">
        <v>18.255000000000003</v>
      </c>
      <c r="BL57" s="81">
        <v>0</v>
      </c>
      <c r="BM57" s="82"/>
      <c r="BN57" s="81">
        <v>0</v>
      </c>
      <c r="BO57" s="81">
        <v>0</v>
      </c>
      <c r="BP57" s="81">
        <v>7</v>
      </c>
      <c r="BQ57" s="81">
        <v>2</v>
      </c>
      <c r="BR57" s="81">
        <v>4</v>
      </c>
      <c r="BS57" s="81">
        <v>0</v>
      </c>
      <c r="BT57"/>
      <c r="BU57" s="80">
        <v>856.46699999999998</v>
      </c>
      <c r="BV57" s="80">
        <v>26.553000000000001</v>
      </c>
      <c r="BW57" s="80">
        <v>0</v>
      </c>
      <c r="BX57" s="80">
        <v>0</v>
      </c>
      <c r="BY57" s="80">
        <v>20</v>
      </c>
      <c r="BZ57" s="80">
        <v>0</v>
      </c>
      <c r="CA57" s="80">
        <v>0</v>
      </c>
      <c r="CB57" s="80">
        <v>0</v>
      </c>
      <c r="CC57" s="80">
        <v>0</v>
      </c>
    </row>
    <row r="58" spans="1:81">
      <c r="A58" s="80" t="s">
        <v>1725</v>
      </c>
      <c r="B58" s="80">
        <v>335</v>
      </c>
      <c r="C58" s="80">
        <v>12</v>
      </c>
      <c r="D58" s="80">
        <v>20</v>
      </c>
      <c r="E58" s="80">
        <v>2015</v>
      </c>
      <c r="F58" s="80" t="s">
        <v>91</v>
      </c>
      <c r="G58" s="80" t="s">
        <v>1713</v>
      </c>
      <c r="H58" s="80" t="s">
        <v>1714</v>
      </c>
      <c r="I58" s="177"/>
      <c r="J58" s="81">
        <v>96.740450319402186</v>
      </c>
      <c r="K58" s="81">
        <v>5.9079423712924859</v>
      </c>
      <c r="L58" s="81">
        <v>10.937623455656523</v>
      </c>
      <c r="M58" s="81">
        <v>131.39206553420121</v>
      </c>
      <c r="N58" s="81">
        <v>129.08069708991229</v>
      </c>
      <c r="O58" s="81">
        <v>89.020097599578776</v>
      </c>
      <c r="P58" s="81">
        <v>68.419403394904506</v>
      </c>
      <c r="Q58" s="81">
        <v>6.2575541492634583</v>
      </c>
      <c r="R58" s="81">
        <v>39.331238064716032</v>
      </c>
      <c r="S58" s="81">
        <v>6.7709957778600005</v>
      </c>
      <c r="T58" s="82"/>
      <c r="U58" s="81">
        <v>16794282</v>
      </c>
      <c r="V58" s="81">
        <v>2456</v>
      </c>
      <c r="W58" s="81">
        <v>291</v>
      </c>
      <c r="X58" s="81">
        <v>29532</v>
      </c>
      <c r="Y58" s="81">
        <v>40784</v>
      </c>
      <c r="Z58" s="81">
        <v>51720</v>
      </c>
      <c r="AA58" s="81">
        <v>13615</v>
      </c>
      <c r="AB58" s="81">
        <v>86124</v>
      </c>
      <c r="AC58" s="81">
        <v>6737551</v>
      </c>
      <c r="AD58" s="81">
        <v>6.7709957778600005</v>
      </c>
      <c r="AE58" s="82"/>
      <c r="AF58" s="81">
        <v>107501239.19782537</v>
      </c>
      <c r="AG58" s="81">
        <v>4576384.6982621346</v>
      </c>
      <c r="AH58" s="81">
        <v>1733528.570325397</v>
      </c>
      <c r="AI58" s="81">
        <v>182554030.45972878</v>
      </c>
      <c r="AJ58" s="81">
        <v>185671812.99799925</v>
      </c>
      <c r="AK58" s="81">
        <v>0</v>
      </c>
      <c r="AL58" s="81">
        <v>0</v>
      </c>
      <c r="AM58" s="81">
        <v>11802932.923407873</v>
      </c>
      <c r="AN58" s="81">
        <v>0</v>
      </c>
      <c r="AO58" s="81">
        <v>0</v>
      </c>
      <c r="AP58" s="82"/>
      <c r="AQ58" s="81">
        <v>1264</v>
      </c>
      <c r="AR58" s="81">
        <v>85</v>
      </c>
      <c r="AS58" s="81">
        <v>0</v>
      </c>
      <c r="AT58" s="81">
        <v>0</v>
      </c>
      <c r="AU58" s="81">
        <v>0</v>
      </c>
      <c r="AV58" s="81">
        <v>0</v>
      </c>
      <c r="AW58" s="81" t="s">
        <v>564</v>
      </c>
      <c r="AX58" s="82"/>
      <c r="AY58" s="81">
        <v>5031.3999999999996</v>
      </c>
      <c r="AZ58" s="81">
        <v>3923</v>
      </c>
      <c r="BA58" s="81">
        <v>0</v>
      </c>
      <c r="BB58" s="81">
        <v>0</v>
      </c>
      <c r="BC58" s="81">
        <v>0</v>
      </c>
      <c r="BD58" s="81">
        <v>0</v>
      </c>
      <c r="BE58" s="81" t="s">
        <v>564</v>
      </c>
      <c r="BF58" s="82"/>
      <c r="BG58" s="81">
        <v>0</v>
      </c>
      <c r="BH58" s="81">
        <v>0</v>
      </c>
      <c r="BI58" s="81">
        <v>322.81400000000002</v>
      </c>
      <c r="BJ58" s="81">
        <v>545.03399999999999</v>
      </c>
      <c r="BK58" s="81">
        <v>20.32</v>
      </c>
      <c r="BL58" s="81">
        <v>0</v>
      </c>
      <c r="BM58" s="82"/>
      <c r="BN58" s="81">
        <v>0</v>
      </c>
      <c r="BO58" s="81">
        <v>0</v>
      </c>
      <c r="BP58" s="81">
        <v>7</v>
      </c>
      <c r="BQ58" s="81">
        <v>2</v>
      </c>
      <c r="BR58" s="81">
        <v>4</v>
      </c>
      <c r="BS58" s="81">
        <v>0</v>
      </c>
      <c r="BT58"/>
      <c r="BU58" s="80">
        <v>837.00699999999995</v>
      </c>
      <c r="BV58" s="80">
        <v>32.161000000000001</v>
      </c>
      <c r="BW58" s="80">
        <v>0</v>
      </c>
      <c r="BX58" s="80">
        <v>0</v>
      </c>
      <c r="BY58" s="80">
        <v>19</v>
      </c>
      <c r="BZ58" s="80">
        <v>0</v>
      </c>
      <c r="CA58" s="80">
        <v>0</v>
      </c>
      <c r="CB58" s="80">
        <v>0</v>
      </c>
      <c r="CC58" s="80">
        <v>0</v>
      </c>
    </row>
    <row r="59" spans="1:81">
      <c r="A59" s="80" t="s">
        <v>1726</v>
      </c>
      <c r="B59" s="80">
        <v>336</v>
      </c>
      <c r="C59" s="80">
        <v>13</v>
      </c>
      <c r="D59" s="80">
        <v>20</v>
      </c>
      <c r="E59" s="80">
        <v>2016</v>
      </c>
      <c r="F59" s="80" t="s">
        <v>92</v>
      </c>
      <c r="G59" s="80" t="s">
        <v>1713</v>
      </c>
      <c r="H59" s="80" t="s">
        <v>1714</v>
      </c>
      <c r="I59" s="177"/>
      <c r="J59" s="81">
        <v>99.950158853657726</v>
      </c>
      <c r="K59" s="81">
        <v>5.4396789819314595</v>
      </c>
      <c r="L59" s="81">
        <v>13.189055638838941</v>
      </c>
      <c r="M59" s="81">
        <v>128.4093171161274</v>
      </c>
      <c r="N59" s="81">
        <v>126.94275296174671</v>
      </c>
      <c r="O59" s="81">
        <v>87.090641222969538</v>
      </c>
      <c r="P59" s="81">
        <v>67.239852845466274</v>
      </c>
      <c r="Q59" s="81">
        <v>6.0144584355944151</v>
      </c>
      <c r="R59" s="81">
        <v>39.979824595719698</v>
      </c>
      <c r="S59" s="81">
        <v>5.6388955625999992</v>
      </c>
      <c r="T59" s="82"/>
      <c r="U59" s="81">
        <v>18520243</v>
      </c>
      <c r="V59" s="81">
        <v>2456</v>
      </c>
      <c r="W59" s="81">
        <v>291</v>
      </c>
      <c r="X59" s="81">
        <v>29532</v>
      </c>
      <c r="Y59" s="81">
        <v>40699</v>
      </c>
      <c r="Z59" s="81">
        <v>51221</v>
      </c>
      <c r="AA59" s="81">
        <v>13839</v>
      </c>
      <c r="AB59" s="81">
        <v>85152</v>
      </c>
      <c r="AC59" s="81">
        <v>6828160.5003432166</v>
      </c>
      <c r="AD59" s="81">
        <v>5.6388955625999992</v>
      </c>
      <c r="AE59" s="82"/>
      <c r="AF59" s="81">
        <v>110330045.9246413</v>
      </c>
      <c r="AG59" s="81">
        <v>4066539.3833300541</v>
      </c>
      <c r="AH59" s="81">
        <v>1627878.0586286201</v>
      </c>
      <c r="AI59" s="81">
        <v>193029279.3666338</v>
      </c>
      <c r="AJ59" s="81">
        <v>176762593.29006419</v>
      </c>
      <c r="AK59" s="81">
        <v>0</v>
      </c>
      <c r="AL59" s="81">
        <v>0</v>
      </c>
      <c r="AM59" s="81">
        <v>11678790.63163084</v>
      </c>
      <c r="AN59" s="81">
        <v>0</v>
      </c>
      <c r="AO59" s="81">
        <v>0</v>
      </c>
      <c r="AP59" s="82"/>
      <c r="AQ59" s="81">
        <v>1349</v>
      </c>
      <c r="AR59" s="81">
        <v>107</v>
      </c>
      <c r="AS59" s="81">
        <v>0</v>
      </c>
      <c r="AT59" s="81">
        <v>0</v>
      </c>
      <c r="AU59" s="81">
        <v>0</v>
      </c>
      <c r="AV59" s="81">
        <v>0</v>
      </c>
      <c r="AW59" s="81" t="s">
        <v>564</v>
      </c>
      <c r="AX59" s="82"/>
      <c r="AY59" s="81">
        <v>5442.5</v>
      </c>
      <c r="AZ59" s="81">
        <v>4849.8</v>
      </c>
      <c r="BA59" s="81">
        <v>0</v>
      </c>
      <c r="BB59" s="81">
        <v>0</v>
      </c>
      <c r="BC59" s="81">
        <v>0</v>
      </c>
      <c r="BD59" s="81">
        <v>0</v>
      </c>
      <c r="BE59" s="81" t="s">
        <v>564</v>
      </c>
      <c r="BF59" s="82"/>
      <c r="BG59" s="81">
        <v>0</v>
      </c>
      <c r="BH59" s="81">
        <v>0</v>
      </c>
      <c r="BI59" s="81">
        <v>315.47199999999998</v>
      </c>
      <c r="BJ59" s="81">
        <v>557</v>
      </c>
      <c r="BK59" s="81">
        <v>18.042000000000002</v>
      </c>
      <c r="BL59" s="81">
        <v>0</v>
      </c>
      <c r="BM59" s="82"/>
      <c r="BN59" s="81">
        <v>0</v>
      </c>
      <c r="BO59" s="81">
        <v>0</v>
      </c>
      <c r="BP59" s="81">
        <v>7</v>
      </c>
      <c r="BQ59" s="81">
        <v>1</v>
      </c>
      <c r="BR59" s="81">
        <v>4</v>
      </c>
      <c r="BS59" s="81">
        <v>0</v>
      </c>
      <c r="BT59"/>
      <c r="BU59" s="80">
        <v>840.64099999999996</v>
      </c>
      <c r="BV59" s="80">
        <v>29.873000000000001</v>
      </c>
      <c r="BW59" s="80">
        <v>0</v>
      </c>
      <c r="BX59" s="80">
        <v>0</v>
      </c>
      <c r="BY59" s="80">
        <v>20</v>
      </c>
      <c r="BZ59" s="80">
        <v>0</v>
      </c>
      <c r="CA59" s="80">
        <v>0</v>
      </c>
      <c r="CB59" s="80">
        <v>0</v>
      </c>
      <c r="CC59" s="80">
        <v>0</v>
      </c>
    </row>
    <row r="60" spans="1:81">
      <c r="A60" s="80" t="s">
        <v>1727</v>
      </c>
      <c r="B60" s="80">
        <v>337</v>
      </c>
      <c r="C60" s="80">
        <v>14</v>
      </c>
      <c r="D60" s="80">
        <v>20</v>
      </c>
      <c r="E60" s="80">
        <v>2017</v>
      </c>
      <c r="F60" s="80" t="s">
        <v>71</v>
      </c>
      <c r="G60" s="80" t="s">
        <v>1713</v>
      </c>
      <c r="H60" s="80" t="s">
        <v>1714</v>
      </c>
      <c r="I60" s="177"/>
      <c r="J60" s="81">
        <v>90.366046538948495</v>
      </c>
      <c r="K60" s="81">
        <v>5.5460039122421252</v>
      </c>
      <c r="L60" s="81">
        <v>11.662751364330589</v>
      </c>
      <c r="M60" s="81">
        <v>112.19808366637365</v>
      </c>
      <c r="N60" s="81">
        <v>114.15370464393472</v>
      </c>
      <c r="O60" s="81">
        <v>85.480531662811629</v>
      </c>
      <c r="P60" s="81">
        <v>66.640106416212575</v>
      </c>
      <c r="Q60" s="81">
        <v>5.7353429262495421</v>
      </c>
      <c r="R60" s="81">
        <v>40.399758013113797</v>
      </c>
      <c r="S60" s="81">
        <v>5.5107930886799998</v>
      </c>
      <c r="T60" s="82"/>
      <c r="U60" s="81">
        <v>18124765</v>
      </c>
      <c r="V60" s="81">
        <v>2456</v>
      </c>
      <c r="W60" s="81">
        <v>291</v>
      </c>
      <c r="X60" s="81">
        <v>29532</v>
      </c>
      <c r="Y60" s="81">
        <v>40401</v>
      </c>
      <c r="Z60" s="81">
        <v>51108</v>
      </c>
      <c r="AA60" s="81">
        <v>13803</v>
      </c>
      <c r="AB60" s="81">
        <v>83972</v>
      </c>
      <c r="AC60" s="81">
        <v>7036788.9999999981</v>
      </c>
      <c r="AD60" s="81">
        <v>5.5107930886799998</v>
      </c>
      <c r="AE60" s="82"/>
      <c r="AF60" s="81">
        <v>109083532.8899684</v>
      </c>
      <c r="AG60" s="81">
        <v>4461872.3822529819</v>
      </c>
      <c r="AH60" s="81">
        <v>1963260.2365539081</v>
      </c>
      <c r="AI60" s="81">
        <v>194125992.9973602</v>
      </c>
      <c r="AJ60" s="81">
        <v>177404554.59291649</v>
      </c>
      <c r="AK60" s="81">
        <v>0</v>
      </c>
      <c r="AL60" s="81">
        <v>0</v>
      </c>
      <c r="AM60" s="81">
        <v>11534971.83003513</v>
      </c>
      <c r="AN60" s="81">
        <v>0</v>
      </c>
      <c r="AO60" s="81">
        <v>0</v>
      </c>
      <c r="AP60" s="82"/>
      <c r="AQ60" s="81">
        <v>1421</v>
      </c>
      <c r="AR60" s="81">
        <v>129</v>
      </c>
      <c r="AS60" s="81">
        <v>0</v>
      </c>
      <c r="AT60" s="81">
        <v>0</v>
      </c>
      <c r="AU60" s="81">
        <v>0</v>
      </c>
      <c r="AV60" s="81">
        <v>0</v>
      </c>
      <c r="AW60" s="81" t="s">
        <v>564</v>
      </c>
      <c r="AX60" s="82"/>
      <c r="AY60" s="81">
        <v>5814.5</v>
      </c>
      <c r="AZ60" s="81">
        <v>5490.1999999999989</v>
      </c>
      <c r="BA60" s="81">
        <v>0</v>
      </c>
      <c r="BB60" s="81">
        <v>0</v>
      </c>
      <c r="BC60" s="81">
        <v>0</v>
      </c>
      <c r="BD60" s="81">
        <v>0</v>
      </c>
      <c r="BE60" s="81" t="s">
        <v>564</v>
      </c>
      <c r="BF60" s="82"/>
      <c r="BG60" s="81">
        <v>0</v>
      </c>
      <c r="BH60" s="81">
        <v>0</v>
      </c>
      <c r="BI60" s="81">
        <v>315.99599999999998</v>
      </c>
      <c r="BJ60" s="81">
        <v>604</v>
      </c>
      <c r="BK60" s="81">
        <v>17.506</v>
      </c>
      <c r="BL60" s="81">
        <v>0</v>
      </c>
      <c r="BM60" s="82"/>
      <c r="BN60" s="81">
        <v>0</v>
      </c>
      <c r="BO60" s="81">
        <v>0</v>
      </c>
      <c r="BP60" s="81">
        <v>7</v>
      </c>
      <c r="BQ60" s="81">
        <v>1</v>
      </c>
      <c r="BR60" s="81">
        <v>4</v>
      </c>
      <c r="BS60" s="81">
        <v>0</v>
      </c>
      <c r="BT60"/>
      <c r="BU60" s="80">
        <v>887.66</v>
      </c>
      <c r="BV60" s="80">
        <v>28.841999999999999</v>
      </c>
      <c r="BW60" s="80">
        <v>0</v>
      </c>
      <c r="BX60" s="80">
        <v>0</v>
      </c>
      <c r="BY60" s="80">
        <v>21</v>
      </c>
      <c r="BZ60" s="80">
        <v>0</v>
      </c>
      <c r="CA60" s="80">
        <v>0</v>
      </c>
      <c r="CB60" s="80">
        <v>0</v>
      </c>
      <c r="CC60" s="80">
        <v>0</v>
      </c>
    </row>
    <row r="61" spans="1:81">
      <c r="A61" s="80" t="s">
        <v>1728</v>
      </c>
      <c r="B61" s="80">
        <v>338</v>
      </c>
      <c r="C61" s="80">
        <v>15</v>
      </c>
      <c r="D61" s="80">
        <v>20</v>
      </c>
      <c r="E61" s="80">
        <v>2018</v>
      </c>
      <c r="F61" s="80" t="s">
        <v>93</v>
      </c>
      <c r="G61" s="80" t="s">
        <v>1713</v>
      </c>
      <c r="H61" s="80" t="s">
        <v>1714</v>
      </c>
      <c r="I61" s="177"/>
      <c r="J61" s="81">
        <v>72.943806177255709</v>
      </c>
      <c r="K61" s="81">
        <v>4.7141275074189135</v>
      </c>
      <c r="L61" s="81">
        <v>10.479497574639407</v>
      </c>
      <c r="M61" s="81">
        <v>99.903837484377249</v>
      </c>
      <c r="N61" s="81">
        <v>88.897627178195734</v>
      </c>
      <c r="O61" s="81">
        <v>84.256920801108265</v>
      </c>
      <c r="P61" s="81">
        <v>66.010214175635497</v>
      </c>
      <c r="Q61" s="81">
        <v>5.2495391949904082</v>
      </c>
      <c r="R61" s="81">
        <v>41.515736212469101</v>
      </c>
      <c r="S61" s="81">
        <v>6.0104396955200006</v>
      </c>
      <c r="T61" s="82"/>
      <c r="U61" s="81">
        <v>17029804</v>
      </c>
      <c r="V61" s="81">
        <v>2456</v>
      </c>
      <c r="W61" s="81">
        <v>291</v>
      </c>
      <c r="X61" s="81">
        <v>29532</v>
      </c>
      <c r="Y61" s="81">
        <v>40247</v>
      </c>
      <c r="Z61" s="81">
        <v>51341</v>
      </c>
      <c r="AA61" s="81">
        <v>13810</v>
      </c>
      <c r="AB61" s="81">
        <v>82827</v>
      </c>
      <c r="AC61" s="81">
        <v>7202829.0000000009</v>
      </c>
      <c r="AD61" s="81">
        <v>6.0104396955200006</v>
      </c>
      <c r="AE61" s="82"/>
      <c r="AF61" s="81">
        <v>100688932.4534087</v>
      </c>
      <c r="AG61" s="81">
        <v>3731293.112121413</v>
      </c>
      <c r="AH61" s="81">
        <v>1856230.401318385</v>
      </c>
      <c r="AI61" s="81">
        <v>193728447.84626561</v>
      </c>
      <c r="AJ61" s="81">
        <v>163372615.85763031</v>
      </c>
      <c r="AK61" s="81">
        <v>0</v>
      </c>
      <c r="AL61" s="81">
        <v>0</v>
      </c>
      <c r="AM61" s="81">
        <v>11401228.546913739</v>
      </c>
      <c r="AN61" s="81">
        <v>0</v>
      </c>
      <c r="AO61" s="81">
        <v>0</v>
      </c>
      <c r="AP61" s="82"/>
      <c r="AQ61" s="81">
        <v>1544</v>
      </c>
      <c r="AR61" s="81">
        <v>140</v>
      </c>
      <c r="AS61" s="81">
        <v>0</v>
      </c>
      <c r="AT61" s="81">
        <v>0</v>
      </c>
      <c r="AU61" s="81">
        <v>0</v>
      </c>
      <c r="AV61" s="81">
        <v>0</v>
      </c>
      <c r="AW61" s="81" t="s">
        <v>564</v>
      </c>
      <c r="AX61" s="82"/>
      <c r="AY61" s="81">
        <v>6445.7000000000025</v>
      </c>
      <c r="AZ61" s="81">
        <v>6062</v>
      </c>
      <c r="BA61" s="81">
        <v>0</v>
      </c>
      <c r="BB61" s="81">
        <v>0</v>
      </c>
      <c r="BC61" s="81">
        <v>0</v>
      </c>
      <c r="BD61" s="81">
        <v>0</v>
      </c>
      <c r="BE61" s="81" t="s">
        <v>564</v>
      </c>
      <c r="BF61" s="82"/>
      <c r="BG61" s="81">
        <v>0</v>
      </c>
      <c r="BH61" s="81">
        <v>0</v>
      </c>
      <c r="BI61" s="81">
        <v>304.75</v>
      </c>
      <c r="BJ61" s="81">
        <v>279</v>
      </c>
      <c r="BK61" s="81">
        <v>17.04</v>
      </c>
      <c r="BL61" s="81">
        <v>0</v>
      </c>
      <c r="BM61" s="82"/>
      <c r="BN61" s="81">
        <v>0</v>
      </c>
      <c r="BO61" s="81">
        <v>0</v>
      </c>
      <c r="BP61" s="81">
        <v>7</v>
      </c>
      <c r="BQ61" s="81">
        <v>1</v>
      </c>
      <c r="BR61" s="81">
        <v>4</v>
      </c>
      <c r="BS61" s="81">
        <v>0</v>
      </c>
      <c r="BT61"/>
      <c r="BU61" s="80">
        <v>550.18600000000004</v>
      </c>
      <c r="BV61" s="80">
        <v>33.603999999999999</v>
      </c>
      <c r="BW61" s="80">
        <v>0</v>
      </c>
      <c r="BX61" s="80">
        <v>0</v>
      </c>
      <c r="BY61" s="80">
        <v>17</v>
      </c>
      <c r="BZ61" s="80">
        <v>0</v>
      </c>
      <c r="CA61" s="80">
        <v>0</v>
      </c>
      <c r="CB61" s="80">
        <v>0</v>
      </c>
      <c r="CC61" s="80">
        <v>0</v>
      </c>
    </row>
    <row r="62" spans="1:81">
      <c r="A62" s="80" t="s">
        <v>1729</v>
      </c>
      <c r="B62" s="80">
        <v>339</v>
      </c>
      <c r="C62" s="80">
        <v>16</v>
      </c>
      <c r="D62" s="80">
        <v>20</v>
      </c>
      <c r="E62" s="80">
        <v>2019</v>
      </c>
      <c r="F62" s="80" t="s">
        <v>73</v>
      </c>
      <c r="G62" s="80" t="s">
        <v>1713</v>
      </c>
      <c r="H62" s="80" t="s">
        <v>1714</v>
      </c>
      <c r="I62" s="177"/>
      <c r="J62" s="81">
        <v>76.338201680475635</v>
      </c>
      <c r="K62" s="81">
        <v>4.5084896172989257</v>
      </c>
      <c r="L62" s="81">
        <v>10.572592593640191</v>
      </c>
      <c r="M62" s="81">
        <v>92.416061075132504</v>
      </c>
      <c r="N62" s="81">
        <v>87.309997727809375</v>
      </c>
      <c r="O62" s="81">
        <v>81.730670346275645</v>
      </c>
      <c r="P62" s="81">
        <v>63.89293994076256</v>
      </c>
      <c r="Q62" s="81">
        <v>5.0578375482778464</v>
      </c>
      <c r="R62" s="81">
        <v>39.75104166130096</v>
      </c>
      <c r="S62" s="81">
        <v>6.6968672348799991</v>
      </c>
      <c r="T62" s="82"/>
      <c r="U62" s="81">
        <v>18427364</v>
      </c>
      <c r="V62" s="81">
        <v>2456</v>
      </c>
      <c r="W62" s="81">
        <v>291</v>
      </c>
      <c r="X62" s="81">
        <v>29532</v>
      </c>
      <c r="Y62" s="81">
        <v>40382</v>
      </c>
      <c r="Z62" s="81">
        <v>51169</v>
      </c>
      <c r="AA62" s="81">
        <v>13267</v>
      </c>
      <c r="AB62" s="81">
        <v>81963</v>
      </c>
      <c r="AC62" s="81">
        <v>7009620</v>
      </c>
      <c r="AD62" s="81">
        <v>6.6968672348799991</v>
      </c>
      <c r="AE62" s="82"/>
      <c r="AF62" s="81">
        <v>106897774.792799</v>
      </c>
      <c r="AG62" s="81">
        <v>3920989.488287752</v>
      </c>
      <c r="AH62" s="81">
        <v>1967289.0779587559</v>
      </c>
      <c r="AI62" s="81">
        <v>187111728.7978754</v>
      </c>
      <c r="AJ62" s="81">
        <v>156238660.01773694</v>
      </c>
      <c r="AK62" s="81">
        <v>0</v>
      </c>
      <c r="AL62" s="81">
        <v>0</v>
      </c>
      <c r="AM62" s="81">
        <v>11162743.58286635</v>
      </c>
      <c r="AN62" s="81">
        <v>0</v>
      </c>
      <c r="AO62" s="81">
        <v>0</v>
      </c>
      <c r="AP62" s="82"/>
      <c r="AQ62" s="81">
        <v>1657</v>
      </c>
      <c r="AR62" s="81">
        <v>156</v>
      </c>
      <c r="AS62" s="81">
        <v>0</v>
      </c>
      <c r="AT62" s="81">
        <v>0</v>
      </c>
      <c r="AU62" s="81">
        <v>0</v>
      </c>
      <c r="AV62" s="81">
        <v>0</v>
      </c>
      <c r="AW62" s="81" t="s">
        <v>564</v>
      </c>
      <c r="AX62" s="82"/>
      <c r="AY62" s="81">
        <v>6955.9</v>
      </c>
      <c r="AZ62" s="81">
        <v>10283.9</v>
      </c>
      <c r="BA62" s="81">
        <v>0</v>
      </c>
      <c r="BB62" s="81">
        <v>0</v>
      </c>
      <c r="BC62" s="81">
        <v>0</v>
      </c>
      <c r="BD62" s="81">
        <v>0</v>
      </c>
      <c r="BE62" s="81" t="s">
        <v>564</v>
      </c>
      <c r="BF62" s="82"/>
      <c r="BG62" s="81">
        <v>0</v>
      </c>
      <c r="BH62" s="81">
        <v>0</v>
      </c>
      <c r="BI62" s="81">
        <v>305.50299999999999</v>
      </c>
      <c r="BJ62" s="81">
        <v>475</v>
      </c>
      <c r="BK62" s="81">
        <v>14.841000000000001</v>
      </c>
      <c r="BL62" s="81">
        <v>0</v>
      </c>
      <c r="BM62" s="82"/>
      <c r="BN62" s="81">
        <v>0</v>
      </c>
      <c r="BO62" s="81">
        <v>0</v>
      </c>
      <c r="BP62" s="81">
        <v>6</v>
      </c>
      <c r="BQ62" s="81">
        <v>1</v>
      </c>
      <c r="BR62" s="81">
        <v>4</v>
      </c>
      <c r="BS62" s="81">
        <v>0</v>
      </c>
      <c r="BT62"/>
      <c r="BU62" s="80">
        <v>751.48800000000006</v>
      </c>
      <c r="BV62" s="80">
        <v>27.856000000000002</v>
      </c>
      <c r="BW62" s="80">
        <v>0</v>
      </c>
      <c r="BX62" s="80">
        <v>0</v>
      </c>
      <c r="BY62" s="80">
        <v>16</v>
      </c>
      <c r="BZ62" s="80">
        <v>0</v>
      </c>
      <c r="CA62" s="80">
        <v>0</v>
      </c>
      <c r="CB62" s="80">
        <v>0</v>
      </c>
      <c r="CC62" s="80">
        <v>0</v>
      </c>
    </row>
    <row r="63" spans="1:81">
      <c r="A63" s="80" t="s">
        <v>1730</v>
      </c>
      <c r="B63" s="80">
        <v>340</v>
      </c>
      <c r="C63" s="80">
        <v>17</v>
      </c>
      <c r="D63" s="80">
        <v>20</v>
      </c>
      <c r="E63" s="80">
        <v>2020</v>
      </c>
      <c r="F63" s="80" t="s">
        <v>218</v>
      </c>
      <c r="G63" s="80" t="s">
        <v>1713</v>
      </c>
      <c r="H63" s="80" t="s">
        <v>1714</v>
      </c>
      <c r="I63" s="177"/>
      <c r="J63" s="81">
        <v>72.193751737309114</v>
      </c>
      <c r="K63" s="81">
        <v>4.9090113255971843</v>
      </c>
      <c r="L63" s="81">
        <v>8.2511031018631957</v>
      </c>
      <c r="M63" s="81">
        <v>97.228528119696819</v>
      </c>
      <c r="N63" s="81">
        <v>98.812885323795172</v>
      </c>
      <c r="O63" s="81">
        <v>71.491479224940349</v>
      </c>
      <c r="P63" s="81">
        <v>61.067737697527456</v>
      </c>
      <c r="Q63" s="81">
        <v>4.7707101698333441</v>
      </c>
      <c r="R63" s="81">
        <v>37.985193294704104</v>
      </c>
      <c r="S63" s="81">
        <v>4.6362307563499998</v>
      </c>
      <c r="T63" s="82"/>
      <c r="U63" s="81">
        <v>17092101</v>
      </c>
      <c r="V63" s="81">
        <v>2534</v>
      </c>
      <c r="W63" s="81">
        <v>275</v>
      </c>
      <c r="X63" s="81">
        <v>29442</v>
      </c>
      <c r="Y63" s="81">
        <v>40197</v>
      </c>
      <c r="Z63" s="81">
        <v>51086</v>
      </c>
      <c r="AA63" s="81">
        <v>13777</v>
      </c>
      <c r="AB63" s="81">
        <v>80910</v>
      </c>
      <c r="AC63" s="81">
        <v>6733178</v>
      </c>
      <c r="AD63" s="81">
        <v>4.6362307563499998</v>
      </c>
      <c r="AE63" s="82"/>
      <c r="AF63" s="81">
        <v>100734685.69696809</v>
      </c>
      <c r="AG63" s="81">
        <v>3779652.2353089224</v>
      </c>
      <c r="AH63" s="81">
        <v>1497884.1193448105</v>
      </c>
      <c r="AI63" s="81">
        <v>190590098.50992653</v>
      </c>
      <c r="AJ63" s="81">
        <v>184419280.58218026</v>
      </c>
      <c r="AK63" s="81"/>
      <c r="AL63" s="81"/>
      <c r="AM63" s="81">
        <v>10559653.928849</v>
      </c>
      <c r="AN63" s="81"/>
      <c r="AO63" s="81"/>
      <c r="AP63" s="82"/>
      <c r="AQ63" s="81">
        <v>1742</v>
      </c>
      <c r="AR63" s="81">
        <v>165</v>
      </c>
      <c r="AS63" s="81">
        <v>0</v>
      </c>
      <c r="AT63" s="81">
        <v>0</v>
      </c>
      <c r="AU63" s="81">
        <v>0</v>
      </c>
      <c r="AV63" s="81">
        <v>1</v>
      </c>
      <c r="AW63" s="81">
        <v>0</v>
      </c>
      <c r="AX63" s="82"/>
      <c r="AY63" s="81">
        <v>7444.5999999999995</v>
      </c>
      <c r="AZ63" s="81">
        <v>11537</v>
      </c>
      <c r="BA63" s="81">
        <v>0</v>
      </c>
      <c r="BB63" s="81">
        <v>0</v>
      </c>
      <c r="BC63" s="81">
        <v>0</v>
      </c>
      <c r="BD63" s="81">
        <v>6800</v>
      </c>
      <c r="BE63" s="81">
        <v>0</v>
      </c>
      <c r="BF63" s="82"/>
      <c r="BG63" s="81">
        <v>0</v>
      </c>
      <c r="BH63" s="81">
        <v>0</v>
      </c>
      <c r="BI63" s="81">
        <v>301.11</v>
      </c>
      <c r="BJ63" s="81">
        <v>489</v>
      </c>
      <c r="BK63" s="81">
        <v>16.259</v>
      </c>
      <c r="BL63" s="81">
        <v>0</v>
      </c>
      <c r="BM63" s="82"/>
      <c r="BN63" s="81">
        <v>0</v>
      </c>
      <c r="BO63" s="81">
        <v>0</v>
      </c>
      <c r="BP63" s="81">
        <v>6</v>
      </c>
      <c r="BQ63" s="81">
        <v>1</v>
      </c>
      <c r="BR63" s="81">
        <v>4</v>
      </c>
      <c r="BS63" s="81">
        <v>0</v>
      </c>
      <c r="BT63"/>
      <c r="BU63" s="80">
        <v>762.17499999999995</v>
      </c>
      <c r="BV63" s="80">
        <v>28.193999999999999</v>
      </c>
      <c r="BW63" s="80">
        <v>0</v>
      </c>
      <c r="BX63" s="80">
        <v>0</v>
      </c>
      <c r="BY63" s="80">
        <v>16</v>
      </c>
      <c r="BZ63" s="80">
        <v>0</v>
      </c>
      <c r="CA63" s="80">
        <v>0</v>
      </c>
      <c r="CB63" s="80">
        <v>0</v>
      </c>
      <c r="CC63" s="80">
        <v>0</v>
      </c>
    </row>
    <row r="64" spans="1:81">
      <c r="A64" s="80" t="s">
        <v>1731</v>
      </c>
      <c r="B64" s="80">
        <v>340</v>
      </c>
      <c r="C64" s="80">
        <v>18</v>
      </c>
      <c r="D64" s="80">
        <v>20</v>
      </c>
      <c r="E64" s="80">
        <v>2021</v>
      </c>
      <c r="F64" s="80" t="s">
        <v>75</v>
      </c>
      <c r="G64" s="174" t="s">
        <v>1713</v>
      </c>
      <c r="H64" s="80" t="s">
        <v>1714</v>
      </c>
      <c r="I64" s="177"/>
      <c r="J64" s="81">
        <v>48.772206762615369</v>
      </c>
      <c r="K64" s="81">
        <v>5.5319165332739582</v>
      </c>
      <c r="L64" s="81">
        <v>8.3398001409265845</v>
      </c>
      <c r="M64" s="81">
        <v>90.915119974500115</v>
      </c>
      <c r="N64" s="81">
        <v>82.22339277260734</v>
      </c>
      <c r="O64" s="81">
        <v>68.68427686561175</v>
      </c>
      <c r="P64" s="81">
        <v>62.393222073012502</v>
      </c>
      <c r="Q64" s="81">
        <v>4.7437670941981489</v>
      </c>
      <c r="R64" s="81">
        <v>40.98688266807644</v>
      </c>
      <c r="S64" s="81">
        <v>5.8460880659600001</v>
      </c>
      <c r="T64" s="82"/>
      <c r="U64" s="81">
        <v>14310433</v>
      </c>
      <c r="V64" s="81">
        <v>2534</v>
      </c>
      <c r="W64" s="81">
        <v>275</v>
      </c>
      <c r="X64" s="81">
        <v>29442</v>
      </c>
      <c r="Y64" s="81">
        <v>39834</v>
      </c>
      <c r="Z64" s="81">
        <v>50537</v>
      </c>
      <c r="AA64" s="81">
        <v>13727</v>
      </c>
      <c r="AB64" s="81">
        <v>79499</v>
      </c>
      <c r="AC64" s="81">
        <v>7041945</v>
      </c>
      <c r="AD64" s="81">
        <v>5.8460880659600001</v>
      </c>
      <c r="AE64" s="82"/>
      <c r="AF64" s="81">
        <v>74937618.934570253</v>
      </c>
      <c r="AG64" s="81">
        <v>4275902.4847395644</v>
      </c>
      <c r="AH64" s="81">
        <v>1538078.6915449153</v>
      </c>
      <c r="AI64" s="81">
        <v>203541586.60420939</v>
      </c>
      <c r="AJ64" s="81">
        <v>159011152.71309382</v>
      </c>
      <c r="AK64" s="81">
        <v>0</v>
      </c>
      <c r="AL64" s="81">
        <v>0</v>
      </c>
      <c r="AM64" s="81">
        <v>10435347.816832524</v>
      </c>
      <c r="AN64" s="81">
        <v>0</v>
      </c>
      <c r="AO64" s="81">
        <v>0</v>
      </c>
      <c r="AP64" s="82"/>
      <c r="AQ64" s="81">
        <v>1830</v>
      </c>
      <c r="AR64" s="81">
        <v>168</v>
      </c>
      <c r="AS64" s="81">
        <v>0</v>
      </c>
      <c r="AT64" s="81">
        <v>0</v>
      </c>
      <c r="AU64" s="81">
        <v>0</v>
      </c>
      <c r="AV64" s="81">
        <v>1</v>
      </c>
      <c r="AW64" s="81"/>
      <c r="AX64" s="82"/>
      <c r="AY64" s="81">
        <v>7928.7999999999938</v>
      </c>
      <c r="AZ64" s="81">
        <v>11986</v>
      </c>
      <c r="BA64" s="81">
        <v>0</v>
      </c>
      <c r="BB64" s="81">
        <v>0</v>
      </c>
      <c r="BC64" s="81">
        <v>0</v>
      </c>
      <c r="BD64" s="81">
        <v>6800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1732</v>
      </c>
      <c r="B65" s="80">
        <v>340</v>
      </c>
      <c r="C65" s="80">
        <v>19</v>
      </c>
      <c r="D65" s="80">
        <v>20</v>
      </c>
      <c r="E65" s="80">
        <v>2022</v>
      </c>
      <c r="F65" s="80" t="s">
        <v>568</v>
      </c>
      <c r="G65" s="174" t="s">
        <v>1713</v>
      </c>
      <c r="H65" s="80" t="s">
        <v>1714</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1949</v>
      </c>
      <c r="AR65" s="81">
        <v>169</v>
      </c>
      <c r="AS65" s="81">
        <v>0</v>
      </c>
      <c r="AT65" s="81">
        <v>0</v>
      </c>
      <c r="AU65" s="81">
        <v>0</v>
      </c>
      <c r="AV65" s="81">
        <v>1</v>
      </c>
      <c r="AW65" s="81"/>
      <c r="AX65" s="82"/>
      <c r="AY65" s="81">
        <v>8516.8999999999796</v>
      </c>
      <c r="AZ65" s="81">
        <v>12024.5</v>
      </c>
      <c r="BA65" s="81">
        <v>0</v>
      </c>
      <c r="BB65" s="81">
        <v>0</v>
      </c>
      <c r="BC65" s="81">
        <v>0</v>
      </c>
      <c r="BD65" s="81">
        <v>6800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1733</v>
      </c>
      <c r="B66" s="80">
        <v>307</v>
      </c>
      <c r="C66" s="80">
        <v>1</v>
      </c>
      <c r="D66" s="80">
        <v>19</v>
      </c>
      <c r="E66" s="80">
        <v>1990</v>
      </c>
      <c r="F66" s="80" t="s">
        <v>562</v>
      </c>
      <c r="G66" s="80" t="s">
        <v>1734</v>
      </c>
      <c r="H66" s="80" t="s">
        <v>1735</v>
      </c>
      <c r="I66" s="177"/>
      <c r="J66" s="81">
        <v>31.427123241554483</v>
      </c>
      <c r="K66" s="81">
        <v>10.209170824951402</v>
      </c>
      <c r="L66" s="81">
        <v>13.417085651266152</v>
      </c>
      <c r="M66" s="81">
        <v>41.129529913714236</v>
      </c>
      <c r="N66" s="81">
        <v>51.353645701067265</v>
      </c>
      <c r="O66" s="81">
        <v>46.966814447344355</v>
      </c>
      <c r="P66" s="81">
        <v>60.56560181458822</v>
      </c>
      <c r="Q66" s="81">
        <v>4.2366620133254917</v>
      </c>
      <c r="R66" s="81">
        <v>5.3328429643870292</v>
      </c>
      <c r="S66" s="81">
        <v>3.3843319138191501</v>
      </c>
      <c r="T66" s="82"/>
      <c r="U66" s="81">
        <v>3284376</v>
      </c>
      <c r="V66" s="81">
        <v>2540</v>
      </c>
      <c r="W66" s="81">
        <v>148</v>
      </c>
      <c r="X66" s="81">
        <v>15361</v>
      </c>
      <c r="Y66" s="81">
        <v>24335</v>
      </c>
      <c r="Z66" s="81">
        <v>19318</v>
      </c>
      <c r="AA66" s="81">
        <v>14706</v>
      </c>
      <c r="AB66" s="81">
        <v>68789</v>
      </c>
      <c r="AC66" s="81">
        <v>923658</v>
      </c>
      <c r="AD66" s="81">
        <v>3.3843319138191501</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1736</v>
      </c>
      <c r="B67" s="80">
        <v>308</v>
      </c>
      <c r="C67" s="80">
        <v>2</v>
      </c>
      <c r="D67" s="80">
        <v>19</v>
      </c>
      <c r="E67" s="80">
        <v>2005</v>
      </c>
      <c r="F67" s="80" t="s">
        <v>565</v>
      </c>
      <c r="G67" s="80" t="s">
        <v>1734</v>
      </c>
      <c r="H67" s="80" t="s">
        <v>1735</v>
      </c>
      <c r="I67" s="177"/>
      <c r="J67" s="81">
        <v>30.300176122430461</v>
      </c>
      <c r="K67" s="81">
        <v>5.2669406805022891</v>
      </c>
      <c r="L67" s="81">
        <v>12.786979899105374</v>
      </c>
      <c r="M67" s="81">
        <v>68.749672007018077</v>
      </c>
      <c r="N67" s="81">
        <v>78.677115505213806</v>
      </c>
      <c r="O67" s="81">
        <v>83.300058106125618</v>
      </c>
      <c r="P67" s="81">
        <v>64.517752808079052</v>
      </c>
      <c r="Q67" s="81">
        <v>4.4325730253031859</v>
      </c>
      <c r="R67" s="81">
        <v>3.5168211416221862</v>
      </c>
      <c r="S67" s="81">
        <v>4.0760686486968716</v>
      </c>
      <c r="T67" s="82"/>
      <c r="U67" s="81">
        <v>3271866</v>
      </c>
      <c r="V67" s="81">
        <v>1957</v>
      </c>
      <c r="W67" s="81">
        <v>136</v>
      </c>
      <c r="X67" s="81">
        <v>14738</v>
      </c>
      <c r="Y67" s="81">
        <v>31514</v>
      </c>
      <c r="Z67" s="81">
        <v>39648</v>
      </c>
      <c r="AA67" s="81">
        <v>12830</v>
      </c>
      <c r="AB67" s="81">
        <v>75237</v>
      </c>
      <c r="AC67" s="81">
        <v>621877</v>
      </c>
      <c r="AD67" s="81">
        <v>4.0760686486968716</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1737</v>
      </c>
      <c r="B68" s="80">
        <v>309</v>
      </c>
      <c r="C68" s="80">
        <v>3</v>
      </c>
      <c r="D68" s="80">
        <v>19</v>
      </c>
      <c r="E68" s="80">
        <v>2006</v>
      </c>
      <c r="F68" s="80" t="s">
        <v>566</v>
      </c>
      <c r="G68" s="80" t="s">
        <v>1734</v>
      </c>
      <c r="H68" s="80" t="s">
        <v>1735</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1738</v>
      </c>
      <c r="B69" s="80">
        <v>310</v>
      </c>
      <c r="C69" s="80">
        <v>4</v>
      </c>
      <c r="D69" s="80">
        <v>19</v>
      </c>
      <c r="E69" s="80">
        <v>2007</v>
      </c>
      <c r="F69" s="80" t="s">
        <v>567</v>
      </c>
      <c r="G69" s="80" t="s">
        <v>1734</v>
      </c>
      <c r="H69" s="80" t="s">
        <v>1735</v>
      </c>
      <c r="I69" s="177"/>
      <c r="J69" s="81">
        <v>26.264036267276413</v>
      </c>
      <c r="K69" s="81">
        <v>4.6914024213695775</v>
      </c>
      <c r="L69" s="81">
        <v>0.13992652795208402</v>
      </c>
      <c r="M69" s="81">
        <v>74.413405880207364</v>
      </c>
      <c r="N69" s="81">
        <v>79.723966612896405</v>
      </c>
      <c r="O69" s="81">
        <v>81.777916551394526</v>
      </c>
      <c r="P69" s="81">
        <v>64.239787742678331</v>
      </c>
      <c r="Q69" s="81">
        <v>4.6709986087213968</v>
      </c>
      <c r="R69" s="81">
        <v>2.7947425378558872</v>
      </c>
      <c r="S69" s="81">
        <v>7.2659100465600002</v>
      </c>
      <c r="T69" s="82"/>
      <c r="U69" s="81">
        <v>3542976</v>
      </c>
      <c r="V69" s="81">
        <v>1799</v>
      </c>
      <c r="W69" s="81">
        <v>2</v>
      </c>
      <c r="X69" s="81">
        <v>18677</v>
      </c>
      <c r="Y69" s="81">
        <v>32140</v>
      </c>
      <c r="Z69" s="81">
        <v>40463</v>
      </c>
      <c r="AA69" s="81">
        <v>12580</v>
      </c>
      <c r="AB69" s="81">
        <v>75091</v>
      </c>
      <c r="AC69" s="81">
        <v>508372</v>
      </c>
      <c r="AD69" s="81">
        <v>7.2659100465600002</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1739</v>
      </c>
      <c r="B70" s="80">
        <v>311</v>
      </c>
      <c r="C70" s="80">
        <v>5</v>
      </c>
      <c r="D70" s="80">
        <v>19</v>
      </c>
      <c r="E70" s="80">
        <v>2008</v>
      </c>
      <c r="F70" s="80" t="s">
        <v>84</v>
      </c>
      <c r="G70" s="80" t="s">
        <v>1734</v>
      </c>
      <c r="H70" s="80" t="s">
        <v>1735</v>
      </c>
      <c r="I70" s="177"/>
      <c r="J70" s="81">
        <v>25.223890300411721</v>
      </c>
      <c r="K70" s="81">
        <v>3.6595096908094411</v>
      </c>
      <c r="L70" s="81">
        <v>6.8337103257215928</v>
      </c>
      <c r="M70" s="81">
        <v>79.214992059583523</v>
      </c>
      <c r="N70" s="81">
        <v>72.597584726419186</v>
      </c>
      <c r="O70" s="81">
        <v>79.680553518767979</v>
      </c>
      <c r="P70" s="81">
        <v>62.162009049821357</v>
      </c>
      <c r="Q70" s="81">
        <v>4.5894873544664563</v>
      </c>
      <c r="R70" s="81">
        <v>2.7208757897413456</v>
      </c>
      <c r="S70" s="81">
        <v>7.1013665937599999</v>
      </c>
      <c r="T70" s="82"/>
      <c r="U70" s="81">
        <v>3680145</v>
      </c>
      <c r="V70" s="81">
        <v>1799</v>
      </c>
      <c r="W70" s="81">
        <v>113</v>
      </c>
      <c r="X70" s="81">
        <v>18677</v>
      </c>
      <c r="Y70" s="81">
        <v>32508</v>
      </c>
      <c r="Z70" s="81">
        <v>40809</v>
      </c>
      <c r="AA70" s="81">
        <v>12187</v>
      </c>
      <c r="AB70" s="81">
        <v>74993</v>
      </c>
      <c r="AC70" s="81">
        <v>513936</v>
      </c>
      <c r="AD70" s="81">
        <v>7.1013665937599999</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1740</v>
      </c>
      <c r="B71" s="80">
        <v>312</v>
      </c>
      <c r="C71" s="80">
        <v>6</v>
      </c>
      <c r="D71" s="80">
        <v>19</v>
      </c>
      <c r="E71" s="80">
        <v>2009</v>
      </c>
      <c r="F71" s="80" t="s">
        <v>85</v>
      </c>
      <c r="G71" s="80" t="s">
        <v>1734</v>
      </c>
      <c r="H71" s="80" t="s">
        <v>1735</v>
      </c>
      <c r="I71" s="177"/>
      <c r="J71" s="81">
        <v>24.026557345171945</v>
      </c>
      <c r="K71" s="81">
        <v>3.8342729891850511</v>
      </c>
      <c r="L71" s="81">
        <v>8.3854543397347427</v>
      </c>
      <c r="M71" s="81">
        <v>82.114448521623146</v>
      </c>
      <c r="N71" s="81">
        <v>68.775066703601297</v>
      </c>
      <c r="O71" s="81">
        <v>81.821961569173112</v>
      </c>
      <c r="P71" s="81">
        <v>59.517144946101716</v>
      </c>
      <c r="Q71" s="81">
        <v>4.3745233583841605</v>
      </c>
      <c r="R71" s="81">
        <v>2.7834959003900845</v>
      </c>
      <c r="S71" s="81">
        <v>5.250994222400001</v>
      </c>
      <c r="T71" s="82"/>
      <c r="U71" s="81">
        <v>3332241</v>
      </c>
      <c r="V71" s="81">
        <v>1778</v>
      </c>
      <c r="W71" s="81">
        <v>205</v>
      </c>
      <c r="X71" s="81">
        <v>21578</v>
      </c>
      <c r="Y71" s="81">
        <v>32790</v>
      </c>
      <c r="Z71" s="81">
        <v>41363</v>
      </c>
      <c r="AA71" s="81">
        <v>11979</v>
      </c>
      <c r="AB71" s="81">
        <v>75037</v>
      </c>
      <c r="AC71" s="81">
        <v>512925</v>
      </c>
      <c r="AD71" s="81">
        <v>5.250994222400001</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9.7390000000000008</v>
      </c>
      <c r="BJ71" s="81">
        <v>0</v>
      </c>
      <c r="BK71" s="81">
        <v>9.4939999999999998</v>
      </c>
      <c r="BL71" s="81">
        <v>0</v>
      </c>
      <c r="BM71" s="82"/>
      <c r="BN71" s="81">
        <v>0</v>
      </c>
      <c r="BO71" s="81">
        <v>0</v>
      </c>
      <c r="BP71" s="81">
        <v>1</v>
      </c>
      <c r="BQ71" s="81">
        <v>0</v>
      </c>
      <c r="BR71" s="81">
        <v>3</v>
      </c>
      <c r="BS71" s="81">
        <v>0</v>
      </c>
      <c r="BT71"/>
      <c r="BU71" s="80"/>
      <c r="BV71" s="80"/>
      <c r="BW71" s="80"/>
      <c r="BX71" s="80"/>
      <c r="BY71" s="80"/>
      <c r="BZ71" s="80"/>
      <c r="CA71" s="80"/>
      <c r="CB71" s="80"/>
      <c r="CC71" s="80"/>
    </row>
    <row r="72" spans="1:81">
      <c r="A72" s="80" t="s">
        <v>1741</v>
      </c>
      <c r="B72" s="80">
        <v>313</v>
      </c>
      <c r="C72" s="80">
        <v>7</v>
      </c>
      <c r="D72" s="80">
        <v>19</v>
      </c>
      <c r="E72" s="80">
        <v>2010</v>
      </c>
      <c r="F72" s="80" t="s">
        <v>86</v>
      </c>
      <c r="G72" s="80" t="s">
        <v>1734</v>
      </c>
      <c r="H72" s="80" t="s">
        <v>1735</v>
      </c>
      <c r="I72" s="177"/>
      <c r="J72" s="81">
        <v>23.967194045674855</v>
      </c>
      <c r="K72" s="81">
        <v>4.0742291074564472</v>
      </c>
      <c r="L72" s="81">
        <v>7.7199122533009703</v>
      </c>
      <c r="M72" s="81">
        <v>88.502162726482425</v>
      </c>
      <c r="N72" s="81">
        <v>82.179447496973708</v>
      </c>
      <c r="O72" s="81">
        <v>82.646565403102557</v>
      </c>
      <c r="P72" s="81">
        <v>60.414805340180024</v>
      </c>
      <c r="Q72" s="81">
        <v>4.5879795994321491</v>
      </c>
      <c r="R72" s="81">
        <v>2.850868055040888</v>
      </c>
      <c r="S72" s="81">
        <v>6.4062032837</v>
      </c>
      <c r="T72" s="82"/>
      <c r="U72" s="81">
        <v>3498432</v>
      </c>
      <c r="V72" s="81">
        <v>1778</v>
      </c>
      <c r="W72" s="81">
        <v>205</v>
      </c>
      <c r="X72" s="81">
        <v>21578</v>
      </c>
      <c r="Y72" s="81">
        <v>33245</v>
      </c>
      <c r="Z72" s="81">
        <v>41974</v>
      </c>
      <c r="AA72" s="81">
        <v>11856</v>
      </c>
      <c r="AB72" s="81">
        <v>75409</v>
      </c>
      <c r="AC72" s="81">
        <v>497843</v>
      </c>
      <c r="AD72" s="81">
        <v>6.4062032837</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9.4890000000000008</v>
      </c>
      <c r="BJ72" s="81">
        <v>0</v>
      </c>
      <c r="BK72" s="81">
        <v>10.234999999999999</v>
      </c>
      <c r="BL72" s="81">
        <v>0</v>
      </c>
      <c r="BM72" s="82"/>
      <c r="BN72" s="81">
        <v>0</v>
      </c>
      <c r="BO72" s="81">
        <v>0</v>
      </c>
      <c r="BP72" s="81">
        <v>1</v>
      </c>
      <c r="BQ72" s="81">
        <v>0</v>
      </c>
      <c r="BR72" s="81">
        <v>3</v>
      </c>
      <c r="BS72" s="81">
        <v>0</v>
      </c>
      <c r="BT72"/>
      <c r="BU72" s="80">
        <v>19.724</v>
      </c>
      <c r="BV72" s="80">
        <v>0</v>
      </c>
      <c r="BW72" s="80">
        <v>0</v>
      </c>
      <c r="BX72" s="80">
        <v>0</v>
      </c>
      <c r="BY72" s="80">
        <v>0</v>
      </c>
      <c r="BZ72" s="80">
        <v>0</v>
      </c>
      <c r="CA72" s="80">
        <v>0</v>
      </c>
      <c r="CB72" s="80">
        <v>0</v>
      </c>
      <c r="CC72" s="80">
        <v>0</v>
      </c>
    </row>
    <row r="73" spans="1:81">
      <c r="A73" s="80" t="s">
        <v>1742</v>
      </c>
      <c r="B73" s="80">
        <v>314</v>
      </c>
      <c r="C73" s="80">
        <v>8</v>
      </c>
      <c r="D73" s="80">
        <v>19</v>
      </c>
      <c r="E73" s="80">
        <v>2011</v>
      </c>
      <c r="F73" s="80" t="s">
        <v>87</v>
      </c>
      <c r="G73" s="80" t="s">
        <v>1734</v>
      </c>
      <c r="H73" s="80" t="s">
        <v>1735</v>
      </c>
      <c r="I73" s="177"/>
      <c r="J73" s="81">
        <v>29.153251867876278</v>
      </c>
      <c r="K73" s="81">
        <v>5.3898448390986671</v>
      </c>
      <c r="L73" s="81">
        <v>10.387223281733279</v>
      </c>
      <c r="M73" s="81">
        <v>105.34308070301606</v>
      </c>
      <c r="N73" s="81">
        <v>102.43744074656661</v>
      </c>
      <c r="O73" s="81">
        <v>82.338446035788891</v>
      </c>
      <c r="P73" s="81">
        <v>57.981076333899672</v>
      </c>
      <c r="Q73" s="81">
        <v>5.3036560360845826</v>
      </c>
      <c r="R73" s="81">
        <v>2.8374882636551009</v>
      </c>
      <c r="S73" s="81">
        <v>6.3997544086000007</v>
      </c>
      <c r="T73" s="82"/>
      <c r="U73" s="81">
        <v>3586301</v>
      </c>
      <c r="V73" s="81">
        <v>1778</v>
      </c>
      <c r="W73" s="81">
        <v>205</v>
      </c>
      <c r="X73" s="81">
        <v>21578</v>
      </c>
      <c r="Y73" s="81">
        <v>33655</v>
      </c>
      <c r="Z73" s="81">
        <v>42726</v>
      </c>
      <c r="AA73" s="81">
        <v>11717</v>
      </c>
      <c r="AB73" s="81">
        <v>75574</v>
      </c>
      <c r="AC73" s="81">
        <v>494687</v>
      </c>
      <c r="AD73" s="81">
        <v>6.3997544086000007</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12.090999999999999</v>
      </c>
      <c r="BJ73" s="81">
        <v>0</v>
      </c>
      <c r="BK73" s="81">
        <v>7.1920000000000002</v>
      </c>
      <c r="BL73" s="81">
        <v>0</v>
      </c>
      <c r="BM73" s="82"/>
      <c r="BN73" s="81">
        <v>0</v>
      </c>
      <c r="BO73" s="81">
        <v>0</v>
      </c>
      <c r="BP73" s="81">
        <v>2</v>
      </c>
      <c r="BQ73" s="81">
        <v>0</v>
      </c>
      <c r="BR73" s="81">
        <v>2</v>
      </c>
      <c r="BS73" s="81">
        <v>0</v>
      </c>
      <c r="BT73"/>
      <c r="BU73" s="80">
        <v>19.283000000000001</v>
      </c>
      <c r="BV73" s="80">
        <v>0</v>
      </c>
      <c r="BW73" s="80">
        <v>0</v>
      </c>
      <c r="BX73" s="80">
        <v>0</v>
      </c>
      <c r="BY73" s="80">
        <v>0</v>
      </c>
      <c r="BZ73" s="80">
        <v>0</v>
      </c>
      <c r="CA73" s="80">
        <v>0</v>
      </c>
      <c r="CB73" s="80">
        <v>0</v>
      </c>
      <c r="CC73" s="80">
        <v>0</v>
      </c>
    </row>
    <row r="74" spans="1:81">
      <c r="A74" s="80" t="s">
        <v>1743</v>
      </c>
      <c r="B74" s="80">
        <v>315</v>
      </c>
      <c r="C74" s="80">
        <v>9</v>
      </c>
      <c r="D74" s="80">
        <v>19</v>
      </c>
      <c r="E74" s="80">
        <v>2012</v>
      </c>
      <c r="F74" s="80" t="s">
        <v>88</v>
      </c>
      <c r="G74" s="80" t="s">
        <v>1734</v>
      </c>
      <c r="H74" s="80" t="s">
        <v>1735</v>
      </c>
      <c r="I74" s="177"/>
      <c r="J74" s="81">
        <v>30.866010333943038</v>
      </c>
      <c r="K74" s="81">
        <v>5.5199371685376883</v>
      </c>
      <c r="L74" s="81">
        <v>10.526442195117664</v>
      </c>
      <c r="M74" s="81">
        <v>117.83321644369308</v>
      </c>
      <c r="N74" s="81">
        <v>106.89121776206021</v>
      </c>
      <c r="O74" s="81">
        <v>83.101537296431957</v>
      </c>
      <c r="P74" s="81">
        <v>57.45498958177717</v>
      </c>
      <c r="Q74" s="81">
        <v>5.7635917158011027</v>
      </c>
      <c r="R74" s="81">
        <v>2.9869121489439077</v>
      </c>
      <c r="S74" s="81">
        <v>6.0557542920000005</v>
      </c>
      <c r="T74" s="82"/>
      <c r="U74" s="81">
        <v>3685942</v>
      </c>
      <c r="V74" s="81">
        <v>1778</v>
      </c>
      <c r="W74" s="81">
        <v>205</v>
      </c>
      <c r="X74" s="81">
        <v>21578</v>
      </c>
      <c r="Y74" s="81">
        <v>34071</v>
      </c>
      <c r="Z74" s="81">
        <v>43464</v>
      </c>
      <c r="AA74" s="81">
        <v>11545</v>
      </c>
      <c r="AB74" s="81">
        <v>75591</v>
      </c>
      <c r="AC74" s="81">
        <v>507250</v>
      </c>
      <c r="AD74" s="81">
        <v>6.0557542920000005</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14.502000000000001</v>
      </c>
      <c r="BJ74" s="81">
        <v>0</v>
      </c>
      <c r="BK74" s="81">
        <v>7.7590000000000003</v>
      </c>
      <c r="BL74" s="81">
        <v>0</v>
      </c>
      <c r="BM74" s="82"/>
      <c r="BN74" s="81">
        <v>0</v>
      </c>
      <c r="BO74" s="81">
        <v>0</v>
      </c>
      <c r="BP74" s="81">
        <v>2</v>
      </c>
      <c r="BQ74" s="81">
        <v>0</v>
      </c>
      <c r="BR74" s="81">
        <v>2</v>
      </c>
      <c r="BS74" s="81">
        <v>0</v>
      </c>
      <c r="BT74"/>
      <c r="BU74" s="80">
        <v>22.260999999999999</v>
      </c>
      <c r="BV74" s="80">
        <v>0</v>
      </c>
      <c r="BW74" s="80">
        <v>0</v>
      </c>
      <c r="BX74" s="80">
        <v>0</v>
      </c>
      <c r="BY74" s="80">
        <v>0</v>
      </c>
      <c r="BZ74" s="80">
        <v>0</v>
      </c>
      <c r="CA74" s="80">
        <v>0</v>
      </c>
      <c r="CB74" s="80">
        <v>0</v>
      </c>
      <c r="CC74" s="80">
        <v>0</v>
      </c>
    </row>
    <row r="75" spans="1:81">
      <c r="A75" s="80" t="s">
        <v>1744</v>
      </c>
      <c r="B75" s="80">
        <v>316</v>
      </c>
      <c r="C75" s="80">
        <v>10</v>
      </c>
      <c r="D75" s="80">
        <v>19</v>
      </c>
      <c r="E75" s="80">
        <v>2013</v>
      </c>
      <c r="F75" s="80" t="s">
        <v>89</v>
      </c>
      <c r="G75" s="80" t="s">
        <v>1734</v>
      </c>
      <c r="H75" s="80" t="s">
        <v>1735</v>
      </c>
      <c r="I75" s="177"/>
      <c r="J75" s="81">
        <v>35.738120745873637</v>
      </c>
      <c r="K75" s="81">
        <v>4.8606151503763231</v>
      </c>
      <c r="L75" s="81">
        <v>9.6346767890849137</v>
      </c>
      <c r="M75" s="81">
        <v>118.02437641122644</v>
      </c>
      <c r="N75" s="81">
        <v>116.0973342056982</v>
      </c>
      <c r="O75" s="81">
        <v>81.074380075004811</v>
      </c>
      <c r="P75" s="81">
        <v>56.932159976669119</v>
      </c>
      <c r="Q75" s="81">
        <v>5.876287564180533</v>
      </c>
      <c r="R75" s="81">
        <v>3.4385158787661414</v>
      </c>
      <c r="S75" s="81">
        <v>7.4817021375200001</v>
      </c>
      <c r="T75" s="82"/>
      <c r="U75" s="81">
        <v>3835277</v>
      </c>
      <c r="V75" s="81">
        <v>1778</v>
      </c>
      <c r="W75" s="81">
        <v>205</v>
      </c>
      <c r="X75" s="81">
        <v>21578</v>
      </c>
      <c r="Y75" s="81">
        <v>34483</v>
      </c>
      <c r="Z75" s="81">
        <v>44297</v>
      </c>
      <c r="AA75" s="81">
        <v>11397</v>
      </c>
      <c r="AB75" s="81">
        <v>75964</v>
      </c>
      <c r="AC75" s="81">
        <v>570009</v>
      </c>
      <c r="AD75" s="81">
        <v>7.4817021375200001</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16.158000000000001</v>
      </c>
      <c r="BJ75" s="81">
        <v>0</v>
      </c>
      <c r="BK75" s="81">
        <v>8.8170000000000002</v>
      </c>
      <c r="BL75" s="81">
        <v>0</v>
      </c>
      <c r="BM75" s="82"/>
      <c r="BN75" s="81">
        <v>0</v>
      </c>
      <c r="BO75" s="81">
        <v>0</v>
      </c>
      <c r="BP75" s="81">
        <v>2</v>
      </c>
      <c r="BQ75" s="81">
        <v>0</v>
      </c>
      <c r="BR75" s="81">
        <v>2</v>
      </c>
      <c r="BS75" s="81">
        <v>0</v>
      </c>
      <c r="BT75"/>
      <c r="BU75" s="80">
        <v>24.975000000000001</v>
      </c>
      <c r="BV75" s="80">
        <v>0</v>
      </c>
      <c r="BW75" s="80">
        <v>0</v>
      </c>
      <c r="BX75" s="80">
        <v>0</v>
      </c>
      <c r="BY75" s="80">
        <v>0</v>
      </c>
      <c r="BZ75" s="80">
        <v>0</v>
      </c>
      <c r="CA75" s="80">
        <v>0</v>
      </c>
      <c r="CB75" s="80">
        <v>0</v>
      </c>
      <c r="CC75" s="80">
        <v>0</v>
      </c>
    </row>
    <row r="76" spans="1:81">
      <c r="A76" s="80" t="s">
        <v>1745</v>
      </c>
      <c r="B76" s="80">
        <v>317</v>
      </c>
      <c r="C76" s="80">
        <v>11</v>
      </c>
      <c r="D76" s="80">
        <v>19</v>
      </c>
      <c r="E76" s="80">
        <v>2014</v>
      </c>
      <c r="F76" s="80" t="s">
        <v>90</v>
      </c>
      <c r="G76" s="80" t="s">
        <v>1734</v>
      </c>
      <c r="H76" s="80" t="s">
        <v>1735</v>
      </c>
      <c r="I76" s="177"/>
      <c r="J76" s="81">
        <v>36.924344611443011</v>
      </c>
      <c r="K76" s="81">
        <v>5.5328173891767269</v>
      </c>
      <c r="L76" s="81">
        <v>9.0163417140087532</v>
      </c>
      <c r="M76" s="81">
        <v>118.2376364496434</v>
      </c>
      <c r="N76" s="81">
        <v>112.56606845525224</v>
      </c>
      <c r="O76" s="81">
        <v>78.257275506124614</v>
      </c>
      <c r="P76" s="81">
        <v>56.866732132429505</v>
      </c>
      <c r="Q76" s="81">
        <v>5.6581461342245216</v>
      </c>
      <c r="R76" s="81">
        <v>3.5942751044774806</v>
      </c>
      <c r="S76" s="81">
        <v>7.6181125213200014</v>
      </c>
      <c r="T76" s="82"/>
      <c r="U76" s="81">
        <v>4600754</v>
      </c>
      <c r="V76" s="81">
        <v>1767</v>
      </c>
      <c r="W76" s="81">
        <v>193</v>
      </c>
      <c r="X76" s="81">
        <v>23289</v>
      </c>
      <c r="Y76" s="81">
        <v>34884</v>
      </c>
      <c r="Z76" s="81">
        <v>45033</v>
      </c>
      <c r="AA76" s="81">
        <v>11325</v>
      </c>
      <c r="AB76" s="81">
        <v>76235</v>
      </c>
      <c r="AC76" s="81">
        <v>597703</v>
      </c>
      <c r="AD76" s="81">
        <v>7.6181125213200014</v>
      </c>
      <c r="AE76" s="82"/>
      <c r="AF76" s="81">
        <v>44357313.132203765</v>
      </c>
      <c r="AG76" s="81">
        <v>4517845.7054262487</v>
      </c>
      <c r="AH76" s="81">
        <v>1897434.4231769077</v>
      </c>
      <c r="AI76" s="81">
        <v>137940584.07677466</v>
      </c>
      <c r="AJ76" s="81">
        <v>155747592.90450096</v>
      </c>
      <c r="AK76" s="81">
        <v>0</v>
      </c>
      <c r="AL76" s="81">
        <v>0</v>
      </c>
      <c r="AM76" s="81">
        <v>10465926.304006949</v>
      </c>
      <c r="AN76" s="81">
        <v>0</v>
      </c>
      <c r="AO76" s="81">
        <v>0</v>
      </c>
      <c r="AP76" s="82"/>
      <c r="AQ76" s="81">
        <v>2487</v>
      </c>
      <c r="AR76" s="81">
        <v>365</v>
      </c>
      <c r="AS76" s="81">
        <v>0</v>
      </c>
      <c r="AT76" s="81">
        <v>0</v>
      </c>
      <c r="AU76" s="81">
        <v>0</v>
      </c>
      <c r="AV76" s="81">
        <v>0</v>
      </c>
      <c r="AW76" s="81" t="s">
        <v>564</v>
      </c>
      <c r="AX76" s="82"/>
      <c r="AY76" s="81">
        <v>10903.078</v>
      </c>
      <c r="AZ76" s="81">
        <v>14982.4</v>
      </c>
      <c r="BA76" s="81">
        <v>0</v>
      </c>
      <c r="BB76" s="81">
        <v>0</v>
      </c>
      <c r="BC76" s="81">
        <v>0</v>
      </c>
      <c r="BD76" s="81">
        <v>0</v>
      </c>
      <c r="BE76" s="81" t="s">
        <v>564</v>
      </c>
      <c r="BF76" s="82"/>
      <c r="BG76" s="81">
        <v>0</v>
      </c>
      <c r="BH76" s="81">
        <v>0</v>
      </c>
      <c r="BI76" s="81">
        <v>22.789000000000001</v>
      </c>
      <c r="BJ76" s="81">
        <v>0</v>
      </c>
      <c r="BK76" s="81">
        <v>8.99</v>
      </c>
      <c r="BL76" s="81">
        <v>0</v>
      </c>
      <c r="BM76" s="82"/>
      <c r="BN76" s="81">
        <v>0</v>
      </c>
      <c r="BO76" s="81">
        <v>0</v>
      </c>
      <c r="BP76" s="81">
        <v>3</v>
      </c>
      <c r="BQ76" s="81">
        <v>0</v>
      </c>
      <c r="BR76" s="81">
        <v>2</v>
      </c>
      <c r="BS76" s="81">
        <v>0</v>
      </c>
      <c r="BT76"/>
      <c r="BU76" s="80">
        <v>31.779</v>
      </c>
      <c r="BV76" s="80">
        <v>0</v>
      </c>
      <c r="BW76" s="80">
        <v>0</v>
      </c>
      <c r="BX76" s="80">
        <v>0</v>
      </c>
      <c r="BY76" s="80">
        <v>0</v>
      </c>
      <c r="BZ76" s="80">
        <v>0</v>
      </c>
      <c r="CA76" s="80">
        <v>0</v>
      </c>
      <c r="CB76" s="80">
        <v>0</v>
      </c>
      <c r="CC76" s="80">
        <v>0</v>
      </c>
    </row>
    <row r="77" spans="1:81">
      <c r="A77" s="80" t="s">
        <v>1746</v>
      </c>
      <c r="B77" s="80">
        <v>318</v>
      </c>
      <c r="C77" s="80">
        <v>12</v>
      </c>
      <c r="D77" s="80">
        <v>19</v>
      </c>
      <c r="E77" s="80">
        <v>2015</v>
      </c>
      <c r="F77" s="80" t="s">
        <v>91</v>
      </c>
      <c r="G77" s="80" t="s">
        <v>1734</v>
      </c>
      <c r="H77" s="80" t="s">
        <v>1735</v>
      </c>
      <c r="I77" s="177"/>
      <c r="J77" s="81">
        <v>31.795740750501047</v>
      </c>
      <c r="K77" s="81">
        <v>4.6263086258145751</v>
      </c>
      <c r="L77" s="81">
        <v>9.6821467979562232</v>
      </c>
      <c r="M77" s="81">
        <v>118.34726122146172</v>
      </c>
      <c r="N77" s="81">
        <v>99.067336569697019</v>
      </c>
      <c r="O77" s="81">
        <v>78.173139844889178</v>
      </c>
      <c r="P77" s="81">
        <v>56.23306088791638</v>
      </c>
      <c r="Q77" s="81">
        <v>5.545438035091669</v>
      </c>
      <c r="R77" s="81">
        <v>3.0343229418497342</v>
      </c>
      <c r="S77" s="81">
        <v>10.011118796800002</v>
      </c>
      <c r="T77" s="82"/>
      <c r="U77" s="81">
        <v>4552626</v>
      </c>
      <c r="V77" s="81">
        <v>1767</v>
      </c>
      <c r="W77" s="81">
        <v>193</v>
      </c>
      <c r="X77" s="81">
        <v>23289</v>
      </c>
      <c r="Y77" s="81">
        <v>35184</v>
      </c>
      <c r="Z77" s="81">
        <v>45418</v>
      </c>
      <c r="AA77" s="81">
        <v>11190</v>
      </c>
      <c r="AB77" s="81">
        <v>76323</v>
      </c>
      <c r="AC77" s="81">
        <v>519788</v>
      </c>
      <c r="AD77" s="81">
        <v>10.011118796800002</v>
      </c>
      <c r="AE77" s="82"/>
      <c r="AF77" s="81">
        <v>43033858.444228999</v>
      </c>
      <c r="AG77" s="81">
        <v>3971004.7661954006</v>
      </c>
      <c r="AH77" s="81">
        <v>1619226.3548577193</v>
      </c>
      <c r="AI77" s="81">
        <v>143052711.83476087</v>
      </c>
      <c r="AJ77" s="81">
        <v>145201263.55967656</v>
      </c>
      <c r="AK77" s="81">
        <v>0</v>
      </c>
      <c r="AL77" s="81">
        <v>0</v>
      </c>
      <c r="AM77" s="81">
        <v>10459746.987056559</v>
      </c>
      <c r="AN77" s="81">
        <v>0</v>
      </c>
      <c r="AO77" s="81">
        <v>0</v>
      </c>
      <c r="AP77" s="82"/>
      <c r="AQ77" s="81">
        <v>2695</v>
      </c>
      <c r="AR77" s="81">
        <v>444</v>
      </c>
      <c r="AS77" s="81">
        <v>0</v>
      </c>
      <c r="AT77" s="81">
        <v>1</v>
      </c>
      <c r="AU77" s="81">
        <v>0</v>
      </c>
      <c r="AV77" s="81">
        <v>0</v>
      </c>
      <c r="AW77" s="81" t="s">
        <v>564</v>
      </c>
      <c r="AX77" s="82"/>
      <c r="AY77" s="81">
        <v>12109.968000000001</v>
      </c>
      <c r="AZ77" s="81">
        <v>18639.3</v>
      </c>
      <c r="BA77" s="81">
        <v>0</v>
      </c>
      <c r="BB77" s="81">
        <v>154.4</v>
      </c>
      <c r="BC77" s="81">
        <v>0</v>
      </c>
      <c r="BD77" s="81">
        <v>0</v>
      </c>
      <c r="BE77" s="81" t="s">
        <v>564</v>
      </c>
      <c r="BF77" s="82"/>
      <c r="BG77" s="81">
        <v>0</v>
      </c>
      <c r="BH77" s="81">
        <v>0</v>
      </c>
      <c r="BI77" s="81">
        <v>21.943000000000001</v>
      </c>
      <c r="BJ77" s="81">
        <v>0</v>
      </c>
      <c r="BK77" s="81">
        <v>8.8829999999999991</v>
      </c>
      <c r="BL77" s="81">
        <v>0</v>
      </c>
      <c r="BM77" s="82"/>
      <c r="BN77" s="81">
        <v>0</v>
      </c>
      <c r="BO77" s="81">
        <v>0</v>
      </c>
      <c r="BP77" s="81">
        <v>3</v>
      </c>
      <c r="BQ77" s="81">
        <v>0</v>
      </c>
      <c r="BR77" s="81">
        <v>2</v>
      </c>
      <c r="BS77" s="81">
        <v>0</v>
      </c>
      <c r="BT77"/>
      <c r="BU77" s="80">
        <v>30.826000000000001</v>
      </c>
      <c r="BV77" s="80">
        <v>0</v>
      </c>
      <c r="BW77" s="80">
        <v>0</v>
      </c>
      <c r="BX77" s="80">
        <v>0</v>
      </c>
      <c r="BY77" s="80">
        <v>0</v>
      </c>
      <c r="BZ77" s="80">
        <v>0</v>
      </c>
      <c r="CA77" s="80">
        <v>0</v>
      </c>
      <c r="CB77" s="80">
        <v>0</v>
      </c>
      <c r="CC77" s="80">
        <v>0</v>
      </c>
    </row>
    <row r="78" spans="1:81">
      <c r="A78" s="80" t="s">
        <v>1747</v>
      </c>
      <c r="B78" s="80">
        <v>319</v>
      </c>
      <c r="C78" s="80">
        <v>13</v>
      </c>
      <c r="D78" s="80">
        <v>19</v>
      </c>
      <c r="E78" s="80">
        <v>2016</v>
      </c>
      <c r="F78" s="80" t="s">
        <v>92</v>
      </c>
      <c r="G78" s="80" t="s">
        <v>1734</v>
      </c>
      <c r="H78" s="80" t="s">
        <v>1735</v>
      </c>
      <c r="I78" s="177"/>
      <c r="J78" s="81">
        <v>29.806646410165289</v>
      </c>
      <c r="K78" s="81">
        <v>4.4753859652301946</v>
      </c>
      <c r="L78" s="81">
        <v>8.5477419476638641</v>
      </c>
      <c r="M78" s="81">
        <v>91.974044538451423</v>
      </c>
      <c r="N78" s="81">
        <v>92.008605990609709</v>
      </c>
      <c r="O78" s="81">
        <v>78.276329044373369</v>
      </c>
      <c r="P78" s="81">
        <v>54.995873571633275</v>
      </c>
      <c r="Q78" s="81">
        <v>5.4160638956381506</v>
      </c>
      <c r="R78" s="81">
        <v>3.0679810519348805</v>
      </c>
      <c r="S78" s="81">
        <v>7.1967475750400007</v>
      </c>
      <c r="T78" s="82"/>
      <c r="U78" s="81">
        <v>4574637</v>
      </c>
      <c r="V78" s="81">
        <v>1767</v>
      </c>
      <c r="W78" s="81">
        <v>193</v>
      </c>
      <c r="X78" s="81">
        <v>23289</v>
      </c>
      <c r="Y78" s="81">
        <v>35547</v>
      </c>
      <c r="Z78" s="81">
        <v>46037</v>
      </c>
      <c r="AA78" s="81">
        <v>11319</v>
      </c>
      <c r="AB78" s="81">
        <v>76680</v>
      </c>
      <c r="AC78" s="81">
        <v>523980.96406020701</v>
      </c>
      <c r="AD78" s="81">
        <v>7.1967475750400007</v>
      </c>
      <c r="AE78" s="82"/>
      <c r="AF78" s="81">
        <v>41598832.619444467</v>
      </c>
      <c r="AG78" s="81">
        <v>3826743.258067491</v>
      </c>
      <c r="AH78" s="81">
        <v>1364579.8925891209</v>
      </c>
      <c r="AI78" s="81">
        <v>143981370.19972721</v>
      </c>
      <c r="AJ78" s="81">
        <v>149213916.03708851</v>
      </c>
      <c r="AK78" s="81">
        <v>0</v>
      </c>
      <c r="AL78" s="81">
        <v>0</v>
      </c>
      <c r="AM78" s="81">
        <v>10516836.54680399</v>
      </c>
      <c r="AN78" s="81">
        <v>0</v>
      </c>
      <c r="AO78" s="81">
        <v>0</v>
      </c>
      <c r="AP78" s="82"/>
      <c r="AQ78" s="81">
        <v>2912</v>
      </c>
      <c r="AR78" s="81">
        <v>533</v>
      </c>
      <c r="AS78" s="81">
        <v>0</v>
      </c>
      <c r="AT78" s="81">
        <v>1</v>
      </c>
      <c r="AU78" s="81">
        <v>0</v>
      </c>
      <c r="AV78" s="81">
        <v>0</v>
      </c>
      <c r="AW78" s="81" t="s">
        <v>564</v>
      </c>
      <c r="AX78" s="82"/>
      <c r="AY78" s="81">
        <v>13320.108</v>
      </c>
      <c r="AZ78" s="81">
        <v>22496.3</v>
      </c>
      <c r="BA78" s="81">
        <v>0</v>
      </c>
      <c r="BB78" s="81">
        <v>154.4</v>
      </c>
      <c r="BC78" s="81">
        <v>0</v>
      </c>
      <c r="BD78" s="81">
        <v>0</v>
      </c>
      <c r="BE78" s="81" t="s">
        <v>564</v>
      </c>
      <c r="BF78" s="82"/>
      <c r="BG78" s="81">
        <v>0</v>
      </c>
      <c r="BH78" s="81">
        <v>0</v>
      </c>
      <c r="BI78" s="81">
        <v>21.591000000000001</v>
      </c>
      <c r="BJ78" s="81">
        <v>0</v>
      </c>
      <c r="BK78" s="81">
        <v>8.41</v>
      </c>
      <c r="BL78" s="81">
        <v>0</v>
      </c>
      <c r="BM78" s="82"/>
      <c r="BN78" s="81">
        <v>0</v>
      </c>
      <c r="BO78" s="81">
        <v>0</v>
      </c>
      <c r="BP78" s="81">
        <v>3</v>
      </c>
      <c r="BQ78" s="81">
        <v>0</v>
      </c>
      <c r="BR78" s="81">
        <v>2</v>
      </c>
      <c r="BS78" s="81">
        <v>0</v>
      </c>
      <c r="BT78"/>
      <c r="BU78" s="80">
        <v>30.001000000000001</v>
      </c>
      <c r="BV78" s="80">
        <v>0</v>
      </c>
      <c r="BW78" s="80">
        <v>0</v>
      </c>
      <c r="BX78" s="80">
        <v>0</v>
      </c>
      <c r="BY78" s="80">
        <v>0</v>
      </c>
      <c r="BZ78" s="80">
        <v>0</v>
      </c>
      <c r="CA78" s="80">
        <v>0</v>
      </c>
      <c r="CB78" s="80">
        <v>0</v>
      </c>
      <c r="CC78" s="80">
        <v>0</v>
      </c>
    </row>
    <row r="79" spans="1:81">
      <c r="A79" s="80" t="s">
        <v>1748</v>
      </c>
      <c r="B79" s="80">
        <v>320</v>
      </c>
      <c r="C79" s="80">
        <v>14</v>
      </c>
      <c r="D79" s="80">
        <v>19</v>
      </c>
      <c r="E79" s="80">
        <v>2017</v>
      </c>
      <c r="F79" s="80" t="s">
        <v>71</v>
      </c>
      <c r="G79" s="80" t="s">
        <v>1734</v>
      </c>
      <c r="H79" s="80" t="s">
        <v>1735</v>
      </c>
      <c r="I79" s="177"/>
      <c r="J79" s="81">
        <v>26.838945307218513</v>
      </c>
      <c r="K79" s="81">
        <v>4.6432148232028219</v>
      </c>
      <c r="L79" s="81">
        <v>7.7993697538190583</v>
      </c>
      <c r="M79" s="81">
        <v>83.304627530334329</v>
      </c>
      <c r="N79" s="81">
        <v>96.223984631692957</v>
      </c>
      <c r="O79" s="81">
        <v>77.984176045046851</v>
      </c>
      <c r="P79" s="81">
        <v>54.507483984571465</v>
      </c>
      <c r="Q79" s="81">
        <v>5.2614046543821864</v>
      </c>
      <c r="R79" s="81">
        <v>2.9184346710987268</v>
      </c>
      <c r="S79" s="81">
        <v>10.448921371000003</v>
      </c>
      <c r="T79" s="82"/>
      <c r="U79" s="81">
        <v>4749281</v>
      </c>
      <c r="V79" s="81">
        <v>1767</v>
      </c>
      <c r="W79" s="81">
        <v>193</v>
      </c>
      <c r="X79" s="81">
        <v>23289</v>
      </c>
      <c r="Y79" s="81">
        <v>36047</v>
      </c>
      <c r="Z79" s="81">
        <v>46626</v>
      </c>
      <c r="AA79" s="81">
        <v>11290</v>
      </c>
      <c r="AB79" s="81">
        <v>77033</v>
      </c>
      <c r="AC79" s="81">
        <v>508329.99999999988</v>
      </c>
      <c r="AD79" s="81">
        <v>10.448921371000001</v>
      </c>
      <c r="AE79" s="82"/>
      <c r="AF79" s="81">
        <v>40176274.603907071</v>
      </c>
      <c r="AG79" s="81">
        <v>3979349.431219121</v>
      </c>
      <c r="AH79" s="81">
        <v>1604907.2072084979</v>
      </c>
      <c r="AI79" s="81">
        <v>137598105.49606729</v>
      </c>
      <c r="AJ79" s="81">
        <v>169212966.55730969</v>
      </c>
      <c r="AK79" s="81">
        <v>0</v>
      </c>
      <c r="AL79" s="81">
        <v>0</v>
      </c>
      <c r="AM79" s="81">
        <v>10581783.034619831</v>
      </c>
      <c r="AN79" s="81">
        <v>0</v>
      </c>
      <c r="AO79" s="81">
        <v>0</v>
      </c>
      <c r="AP79" s="82"/>
      <c r="AQ79" s="81">
        <v>3102</v>
      </c>
      <c r="AR79" s="81">
        <v>574</v>
      </c>
      <c r="AS79" s="81">
        <v>0</v>
      </c>
      <c r="AT79" s="81">
        <v>1</v>
      </c>
      <c r="AU79" s="81">
        <v>0</v>
      </c>
      <c r="AV79" s="81">
        <v>0</v>
      </c>
      <c r="AW79" s="81" t="s">
        <v>564</v>
      </c>
      <c r="AX79" s="82"/>
      <c r="AY79" s="81">
        <v>14371.907999999999</v>
      </c>
      <c r="AZ79" s="81">
        <v>24253.400000000009</v>
      </c>
      <c r="BA79" s="81">
        <v>0</v>
      </c>
      <c r="BB79" s="81">
        <v>154.4</v>
      </c>
      <c r="BC79" s="81">
        <v>0</v>
      </c>
      <c r="BD79" s="81">
        <v>0</v>
      </c>
      <c r="BE79" s="81" t="s">
        <v>564</v>
      </c>
      <c r="BF79" s="82"/>
      <c r="BG79" s="81">
        <v>0</v>
      </c>
      <c r="BH79" s="81">
        <v>0</v>
      </c>
      <c r="BI79" s="81">
        <v>19.006</v>
      </c>
      <c r="BJ79" s="81">
        <v>0</v>
      </c>
      <c r="BK79" s="81">
        <v>8.6259999999999994</v>
      </c>
      <c r="BL79" s="81">
        <v>0</v>
      </c>
      <c r="BM79" s="82"/>
      <c r="BN79" s="81">
        <v>0</v>
      </c>
      <c r="BO79" s="81">
        <v>0</v>
      </c>
      <c r="BP79" s="81">
        <v>3</v>
      </c>
      <c r="BQ79" s="81">
        <v>0</v>
      </c>
      <c r="BR79" s="81">
        <v>2</v>
      </c>
      <c r="BS79" s="81">
        <v>0</v>
      </c>
      <c r="BT79"/>
      <c r="BU79" s="80">
        <v>27.632000000000001</v>
      </c>
      <c r="BV79" s="80">
        <v>0</v>
      </c>
      <c r="BW79" s="80">
        <v>0</v>
      </c>
      <c r="BX79" s="80">
        <v>0</v>
      </c>
      <c r="BY79" s="80">
        <v>0</v>
      </c>
      <c r="BZ79" s="80">
        <v>0</v>
      </c>
      <c r="CA79" s="80">
        <v>0</v>
      </c>
      <c r="CB79" s="80">
        <v>0</v>
      </c>
      <c r="CC79" s="80">
        <v>0</v>
      </c>
    </row>
    <row r="80" spans="1:81">
      <c r="A80" s="80" t="s">
        <v>1749</v>
      </c>
      <c r="B80" s="80">
        <v>321</v>
      </c>
      <c r="C80" s="80">
        <v>15</v>
      </c>
      <c r="D80" s="80">
        <v>19</v>
      </c>
      <c r="E80" s="80">
        <v>2018</v>
      </c>
      <c r="F80" s="80" t="s">
        <v>93</v>
      </c>
      <c r="G80" s="80" t="s">
        <v>1734</v>
      </c>
      <c r="H80" s="80" t="s">
        <v>1735</v>
      </c>
      <c r="I80" s="177"/>
      <c r="J80" s="81">
        <v>22.234636584447177</v>
      </c>
      <c r="K80" s="81">
        <v>4.0320877193845011</v>
      </c>
      <c r="L80" s="81">
        <v>6.934690237292596</v>
      </c>
      <c r="M80" s="81">
        <v>74.470350420195871</v>
      </c>
      <c r="N80" s="81">
        <v>68.837790091172039</v>
      </c>
      <c r="O80" s="81">
        <v>77.1574206085605</v>
      </c>
      <c r="P80" s="81">
        <v>53.568173082284368</v>
      </c>
      <c r="Q80" s="81">
        <v>4.9062754732563345</v>
      </c>
      <c r="R80" s="81">
        <v>3.0855691069859001</v>
      </c>
      <c r="S80" s="81">
        <v>8.9535221078500005</v>
      </c>
      <c r="T80" s="82"/>
      <c r="U80" s="81">
        <v>4582563</v>
      </c>
      <c r="V80" s="81">
        <v>1767</v>
      </c>
      <c r="W80" s="81">
        <v>193</v>
      </c>
      <c r="X80" s="81">
        <v>23289</v>
      </c>
      <c r="Y80" s="81">
        <v>36501</v>
      </c>
      <c r="Z80" s="81">
        <v>47015</v>
      </c>
      <c r="AA80" s="81">
        <v>11207</v>
      </c>
      <c r="AB80" s="81">
        <v>77411</v>
      </c>
      <c r="AC80" s="81">
        <v>535335</v>
      </c>
      <c r="AD80" s="81">
        <v>8.9535221078500005</v>
      </c>
      <c r="AE80" s="82"/>
      <c r="AF80" s="81">
        <v>39518479.730801173</v>
      </c>
      <c r="AG80" s="81">
        <v>3648108.8340642699</v>
      </c>
      <c r="AH80" s="81">
        <v>1424423.7603826451</v>
      </c>
      <c r="AI80" s="81">
        <v>131695009.1222782</v>
      </c>
      <c r="AJ80" s="81">
        <v>163475007.40662381</v>
      </c>
      <c r="AK80" s="81">
        <v>0</v>
      </c>
      <c r="AL80" s="81">
        <v>0</v>
      </c>
      <c r="AM80" s="81">
        <v>10655710.131299449</v>
      </c>
      <c r="AN80" s="81">
        <v>0</v>
      </c>
      <c r="AO80" s="81">
        <v>0</v>
      </c>
      <c r="AP80" s="82"/>
      <c r="AQ80" s="81">
        <v>3287</v>
      </c>
      <c r="AR80" s="81">
        <v>610</v>
      </c>
      <c r="AS80" s="81">
        <v>0</v>
      </c>
      <c r="AT80" s="81">
        <v>1</v>
      </c>
      <c r="AU80" s="81">
        <v>0</v>
      </c>
      <c r="AV80" s="81">
        <v>0</v>
      </c>
      <c r="AW80" s="81" t="s">
        <v>564</v>
      </c>
      <c r="AX80" s="82"/>
      <c r="AY80" s="81">
        <v>15321.407999999999</v>
      </c>
      <c r="AZ80" s="81">
        <v>25255.8</v>
      </c>
      <c r="BA80" s="81">
        <v>0</v>
      </c>
      <c r="BB80" s="81">
        <v>154</v>
      </c>
      <c r="BC80" s="81">
        <v>0</v>
      </c>
      <c r="BD80" s="81">
        <v>0</v>
      </c>
      <c r="BE80" s="81" t="s">
        <v>564</v>
      </c>
      <c r="BF80" s="82"/>
      <c r="BG80" s="81">
        <v>0</v>
      </c>
      <c r="BH80" s="81">
        <v>0</v>
      </c>
      <c r="BI80" s="81">
        <v>17.692</v>
      </c>
      <c r="BJ80" s="81">
        <v>0</v>
      </c>
      <c r="BK80" s="81">
        <v>8.4469999999999992</v>
      </c>
      <c r="BL80" s="81">
        <v>0</v>
      </c>
      <c r="BM80" s="82"/>
      <c r="BN80" s="81">
        <v>0</v>
      </c>
      <c r="BO80" s="81">
        <v>0</v>
      </c>
      <c r="BP80" s="81">
        <v>3</v>
      </c>
      <c r="BQ80" s="81">
        <v>0</v>
      </c>
      <c r="BR80" s="81">
        <v>2</v>
      </c>
      <c r="BS80" s="81">
        <v>0</v>
      </c>
      <c r="BT80"/>
      <c r="BU80" s="80">
        <v>26.138999999999999</v>
      </c>
      <c r="BV80" s="80">
        <v>0</v>
      </c>
      <c r="BW80" s="80">
        <v>0</v>
      </c>
      <c r="BX80" s="80">
        <v>0</v>
      </c>
      <c r="BY80" s="80">
        <v>0</v>
      </c>
      <c r="BZ80" s="80">
        <v>0</v>
      </c>
      <c r="CA80" s="80">
        <v>0</v>
      </c>
      <c r="CB80" s="80">
        <v>0</v>
      </c>
      <c r="CC80" s="80">
        <v>0</v>
      </c>
    </row>
    <row r="81" spans="1:81">
      <c r="A81" s="80" t="s">
        <v>1750</v>
      </c>
      <c r="B81" s="80">
        <v>322</v>
      </c>
      <c r="C81" s="80">
        <v>16</v>
      </c>
      <c r="D81" s="80">
        <v>19</v>
      </c>
      <c r="E81" s="80">
        <v>2019</v>
      </c>
      <c r="F81" s="80" t="s">
        <v>73</v>
      </c>
      <c r="G81" s="80" t="s">
        <v>1734</v>
      </c>
      <c r="H81" s="80" t="s">
        <v>1735</v>
      </c>
      <c r="I81" s="177"/>
      <c r="J81" s="81">
        <v>25.849210573363347</v>
      </c>
      <c r="K81" s="81">
        <v>3.8529184935454661</v>
      </c>
      <c r="L81" s="81">
        <v>7.0830290152567583</v>
      </c>
      <c r="M81" s="81">
        <v>80.410249702956563</v>
      </c>
      <c r="N81" s="81">
        <v>76.514303836228095</v>
      </c>
      <c r="O81" s="81">
        <v>75.792023268016294</v>
      </c>
      <c r="P81" s="81">
        <v>52.984859065973438</v>
      </c>
      <c r="Q81" s="81">
        <v>4.7781116035668969</v>
      </c>
      <c r="R81" s="81">
        <v>2.8817041186764367</v>
      </c>
      <c r="S81" s="81">
        <v>7.1970613254400009</v>
      </c>
      <c r="T81" s="82"/>
      <c r="U81" s="81">
        <v>5005154</v>
      </c>
      <c r="V81" s="81">
        <v>1767</v>
      </c>
      <c r="W81" s="81">
        <v>193</v>
      </c>
      <c r="X81" s="81">
        <v>23289</v>
      </c>
      <c r="Y81" s="81">
        <v>36856</v>
      </c>
      <c r="Z81" s="81">
        <v>47451</v>
      </c>
      <c r="AA81" s="81">
        <v>11002</v>
      </c>
      <c r="AB81" s="81">
        <v>77430</v>
      </c>
      <c r="AC81" s="81">
        <v>508154</v>
      </c>
      <c r="AD81" s="81">
        <v>7.1970613254400009</v>
      </c>
      <c r="AE81" s="82"/>
      <c r="AF81" s="81">
        <v>44844051.569932297</v>
      </c>
      <c r="AG81" s="81">
        <v>3557075.4261260871</v>
      </c>
      <c r="AH81" s="81">
        <v>1647621.6774551501</v>
      </c>
      <c r="AI81" s="81">
        <v>133051568.04529209</v>
      </c>
      <c r="AJ81" s="81">
        <v>166502480.1472033</v>
      </c>
      <c r="AK81" s="81">
        <v>0</v>
      </c>
      <c r="AL81" s="81">
        <v>0</v>
      </c>
      <c r="AM81" s="81">
        <v>10545383.107272079</v>
      </c>
      <c r="AN81" s="81">
        <v>0</v>
      </c>
      <c r="AO81" s="81">
        <v>0</v>
      </c>
      <c r="AP81" s="82"/>
      <c r="AQ81" s="81">
        <v>3586</v>
      </c>
      <c r="AR81" s="81">
        <v>642</v>
      </c>
      <c r="AS81" s="81">
        <v>0</v>
      </c>
      <c r="AT81" s="81">
        <v>1</v>
      </c>
      <c r="AU81" s="81">
        <v>0</v>
      </c>
      <c r="AV81" s="81">
        <v>0</v>
      </c>
      <c r="AW81" s="81" t="s">
        <v>564</v>
      </c>
      <c r="AX81" s="82"/>
      <c r="AY81" s="81">
        <v>16916.117999999991</v>
      </c>
      <c r="AZ81" s="81">
        <v>35669.900000000031</v>
      </c>
      <c r="BA81" s="81">
        <v>0</v>
      </c>
      <c r="BB81" s="81">
        <v>154.4</v>
      </c>
      <c r="BC81" s="81">
        <v>0</v>
      </c>
      <c r="BD81" s="81">
        <v>0</v>
      </c>
      <c r="BE81" s="81" t="s">
        <v>564</v>
      </c>
      <c r="BF81" s="82"/>
      <c r="BG81" s="81">
        <v>0</v>
      </c>
      <c r="BH81" s="81">
        <v>0</v>
      </c>
      <c r="BI81" s="81">
        <v>14.802</v>
      </c>
      <c r="BJ81" s="81">
        <v>0</v>
      </c>
      <c r="BK81" s="81">
        <v>7.593</v>
      </c>
      <c r="BL81" s="81">
        <v>0</v>
      </c>
      <c r="BM81" s="82"/>
      <c r="BN81" s="81">
        <v>0</v>
      </c>
      <c r="BO81" s="81">
        <v>0</v>
      </c>
      <c r="BP81" s="81">
        <v>3</v>
      </c>
      <c r="BQ81" s="81">
        <v>0</v>
      </c>
      <c r="BR81" s="81">
        <v>2</v>
      </c>
      <c r="BS81" s="81">
        <v>0</v>
      </c>
      <c r="BT81"/>
      <c r="BU81" s="80">
        <v>22.395</v>
      </c>
      <c r="BV81" s="80">
        <v>0</v>
      </c>
      <c r="BW81" s="80">
        <v>0</v>
      </c>
      <c r="BX81" s="80">
        <v>0</v>
      </c>
      <c r="BY81" s="80">
        <v>0</v>
      </c>
      <c r="BZ81" s="80">
        <v>0</v>
      </c>
      <c r="CA81" s="80">
        <v>0</v>
      </c>
      <c r="CB81" s="80">
        <v>0</v>
      </c>
      <c r="CC81" s="80">
        <v>0</v>
      </c>
    </row>
    <row r="82" spans="1:81">
      <c r="A82" s="80" t="s">
        <v>1751</v>
      </c>
      <c r="B82" s="80">
        <v>323</v>
      </c>
      <c r="C82" s="80">
        <v>17</v>
      </c>
      <c r="D82" s="80">
        <v>19</v>
      </c>
      <c r="E82" s="80">
        <v>2020</v>
      </c>
      <c r="F82" s="80" t="s">
        <v>218</v>
      </c>
      <c r="G82" s="80" t="s">
        <v>1734</v>
      </c>
      <c r="H82" s="80" t="s">
        <v>1735</v>
      </c>
      <c r="I82" s="177"/>
      <c r="J82" s="81">
        <v>24.513128111585949</v>
      </c>
      <c r="K82" s="81">
        <v>3.9261486144181461</v>
      </c>
      <c r="L82" s="81">
        <v>10.847163468119906</v>
      </c>
      <c r="M82" s="81">
        <v>80.091226465886422</v>
      </c>
      <c r="N82" s="81">
        <v>75.463710686169406</v>
      </c>
      <c r="O82" s="81">
        <v>67.244197397283187</v>
      </c>
      <c r="P82" s="81">
        <v>49.782373672129701</v>
      </c>
      <c r="Q82" s="81">
        <v>4.5820869856373623</v>
      </c>
      <c r="R82" s="81">
        <v>2.8772078299200543</v>
      </c>
      <c r="S82" s="81">
        <v>10.495839154</v>
      </c>
      <c r="T82" s="82"/>
      <c r="U82" s="81">
        <v>4864447</v>
      </c>
      <c r="V82" s="81">
        <v>1597</v>
      </c>
      <c r="W82" s="81">
        <v>258</v>
      </c>
      <c r="X82" s="81">
        <v>23713</v>
      </c>
      <c r="Y82" s="81">
        <v>37255</v>
      </c>
      <c r="Z82" s="81">
        <v>48051</v>
      </c>
      <c r="AA82" s="81">
        <v>11231</v>
      </c>
      <c r="AB82" s="81">
        <v>77711</v>
      </c>
      <c r="AC82" s="81">
        <v>510008.00000000006</v>
      </c>
      <c r="AD82" s="81">
        <v>10.495839154</v>
      </c>
      <c r="AE82" s="82"/>
      <c r="AF82" s="81">
        <v>41119265.482665278</v>
      </c>
      <c r="AG82" s="81">
        <v>3368720.1985017052</v>
      </c>
      <c r="AH82" s="81">
        <v>2923305.4407319264</v>
      </c>
      <c r="AI82" s="81">
        <v>127657156.29106823</v>
      </c>
      <c r="AJ82" s="81">
        <v>155209712.60859069</v>
      </c>
      <c r="AK82" s="81"/>
      <c r="AL82" s="81"/>
      <c r="AM82" s="81">
        <v>10142148.887217708</v>
      </c>
      <c r="AN82" s="81"/>
      <c r="AO82" s="81"/>
      <c r="AP82" s="82"/>
      <c r="AQ82" s="81">
        <v>3788</v>
      </c>
      <c r="AR82" s="81">
        <v>692</v>
      </c>
      <c r="AS82" s="81">
        <v>0</v>
      </c>
      <c r="AT82" s="81">
        <v>1</v>
      </c>
      <c r="AU82" s="81">
        <v>0</v>
      </c>
      <c r="AV82" s="81">
        <v>0</v>
      </c>
      <c r="AW82" s="81">
        <v>0</v>
      </c>
      <c r="AX82" s="82"/>
      <c r="AY82" s="81">
        <v>17935.24799999996</v>
      </c>
      <c r="AZ82" s="81">
        <v>49713.3</v>
      </c>
      <c r="BA82" s="81">
        <v>0</v>
      </c>
      <c r="BB82" s="81">
        <v>154.4</v>
      </c>
      <c r="BC82" s="81">
        <v>0</v>
      </c>
      <c r="BD82" s="81">
        <v>0</v>
      </c>
      <c r="BE82" s="81">
        <v>0</v>
      </c>
      <c r="BF82" s="82"/>
      <c r="BG82" s="81">
        <v>0</v>
      </c>
      <c r="BH82" s="81">
        <v>0</v>
      </c>
      <c r="BI82" s="81">
        <v>15.340999999999999</v>
      </c>
      <c r="BJ82" s="81">
        <v>0</v>
      </c>
      <c r="BK82" s="81">
        <v>6.3879999999999999</v>
      </c>
      <c r="BL82" s="81">
        <v>0</v>
      </c>
      <c r="BM82" s="82"/>
      <c r="BN82" s="81">
        <v>0</v>
      </c>
      <c r="BO82" s="81">
        <v>0</v>
      </c>
      <c r="BP82" s="81">
        <v>3</v>
      </c>
      <c r="BQ82" s="81">
        <v>0</v>
      </c>
      <c r="BR82" s="81">
        <v>2</v>
      </c>
      <c r="BS82" s="81">
        <v>0</v>
      </c>
      <c r="BT82"/>
      <c r="BU82" s="80">
        <v>21.728999999999999</v>
      </c>
      <c r="BV82" s="80">
        <v>0</v>
      </c>
      <c r="BW82" s="80">
        <v>0</v>
      </c>
      <c r="BX82" s="80">
        <v>0</v>
      </c>
      <c r="BY82" s="80">
        <v>0</v>
      </c>
      <c r="BZ82" s="80">
        <v>0</v>
      </c>
      <c r="CA82" s="80">
        <v>0</v>
      </c>
      <c r="CB82" s="80">
        <v>0</v>
      </c>
      <c r="CC82" s="80">
        <v>0</v>
      </c>
    </row>
    <row r="83" spans="1:81">
      <c r="A83" s="80" t="s">
        <v>1752</v>
      </c>
      <c r="B83" s="80">
        <v>323</v>
      </c>
      <c r="C83" s="80">
        <v>18</v>
      </c>
      <c r="D83" s="80">
        <v>19</v>
      </c>
      <c r="E83" s="80">
        <v>2021</v>
      </c>
      <c r="F83" s="80" t="s">
        <v>75</v>
      </c>
      <c r="G83" s="174" t="s">
        <v>1734</v>
      </c>
      <c r="H83" s="80" t="s">
        <v>1735</v>
      </c>
      <c r="I83" s="177"/>
      <c r="J83" s="81">
        <v>18.088379806953427</v>
      </c>
      <c r="K83" s="81">
        <v>3.9843254231639769</v>
      </c>
      <c r="L83" s="81">
        <v>9.4927720753063287</v>
      </c>
      <c r="M83" s="81">
        <v>74.983996359452505</v>
      </c>
      <c r="N83" s="81">
        <v>63.324738905874035</v>
      </c>
      <c r="O83" s="81">
        <v>65.639917679689148</v>
      </c>
      <c r="P83" s="81">
        <v>51.552700863415737</v>
      </c>
      <c r="Q83" s="81">
        <v>4.648592205014058</v>
      </c>
      <c r="R83" s="81">
        <v>3.1062793623413767</v>
      </c>
      <c r="S83" s="81">
        <v>11.585712347199999</v>
      </c>
      <c r="T83" s="82"/>
      <c r="U83" s="81">
        <v>4659955</v>
      </c>
      <c r="V83" s="81">
        <v>1597</v>
      </c>
      <c r="W83" s="81">
        <v>258</v>
      </c>
      <c r="X83" s="81">
        <v>23713</v>
      </c>
      <c r="Y83" s="81">
        <v>37582</v>
      </c>
      <c r="Z83" s="81">
        <v>48297</v>
      </c>
      <c r="AA83" s="81">
        <v>11342</v>
      </c>
      <c r="AB83" s="81">
        <v>77904</v>
      </c>
      <c r="AC83" s="81">
        <v>533688.99999999988</v>
      </c>
      <c r="AD83" s="81">
        <v>11.585712347199999</v>
      </c>
      <c r="AE83" s="82"/>
      <c r="AF83" s="81">
        <v>34669837.591819644</v>
      </c>
      <c r="AG83" s="81">
        <v>3417519.8031989881</v>
      </c>
      <c r="AH83" s="81">
        <v>2697441.3415585868</v>
      </c>
      <c r="AI83" s="81">
        <v>142369379.39237985</v>
      </c>
      <c r="AJ83" s="81">
        <v>159089103.36443052</v>
      </c>
      <c r="AK83" s="81">
        <v>0</v>
      </c>
      <c r="AL83" s="81">
        <v>0</v>
      </c>
      <c r="AM83" s="81">
        <v>10225981.915779078</v>
      </c>
      <c r="AN83" s="81">
        <v>0</v>
      </c>
      <c r="AO83" s="81">
        <v>0</v>
      </c>
      <c r="AP83" s="82"/>
      <c r="AQ83" s="81">
        <v>3992</v>
      </c>
      <c r="AR83" s="81">
        <v>705</v>
      </c>
      <c r="AS83" s="81">
        <v>0</v>
      </c>
      <c r="AT83" s="81">
        <v>1</v>
      </c>
      <c r="AU83" s="81">
        <v>0</v>
      </c>
      <c r="AV83" s="81">
        <v>0</v>
      </c>
      <c r="AW83" s="81"/>
      <c r="AX83" s="82"/>
      <c r="AY83" s="81">
        <v>19003.397999999961</v>
      </c>
      <c r="AZ83" s="81">
        <v>50882.7</v>
      </c>
      <c r="BA83" s="81">
        <v>0</v>
      </c>
      <c r="BB83" s="81">
        <v>154.4</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1753</v>
      </c>
      <c r="B84" s="80">
        <v>323</v>
      </c>
      <c r="C84" s="80">
        <v>19</v>
      </c>
      <c r="D84" s="80">
        <v>19</v>
      </c>
      <c r="E84" s="80">
        <v>2022</v>
      </c>
      <c r="F84" s="80" t="s">
        <v>568</v>
      </c>
      <c r="G84" s="174" t="s">
        <v>1734</v>
      </c>
      <c r="H84" s="80" t="s">
        <v>1735</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4204</v>
      </c>
      <c r="AR84" s="81">
        <v>778</v>
      </c>
      <c r="AS84" s="81">
        <v>0</v>
      </c>
      <c r="AT84" s="81">
        <v>1</v>
      </c>
      <c r="AU84" s="81">
        <v>0</v>
      </c>
      <c r="AV84" s="81">
        <v>0</v>
      </c>
      <c r="AW84" s="81"/>
      <c r="AX84" s="82"/>
      <c r="AY84" s="81">
        <v>20232.927999999942</v>
      </c>
      <c r="AZ84" s="81">
        <v>54094.799999999988</v>
      </c>
      <c r="BA84" s="81">
        <v>0</v>
      </c>
      <c r="BB84" s="81">
        <v>154.4</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1754</v>
      </c>
      <c r="B85" s="80">
        <v>409</v>
      </c>
      <c r="C85" s="80">
        <v>1</v>
      </c>
      <c r="D85" s="80">
        <v>25</v>
      </c>
      <c r="E85" s="80">
        <v>1990</v>
      </c>
      <c r="F85" s="80" t="s">
        <v>562</v>
      </c>
      <c r="G85" s="80" t="s">
        <v>1755</v>
      </c>
      <c r="H85" s="80" t="s">
        <v>1756</v>
      </c>
      <c r="I85" s="177"/>
      <c r="J85" s="81">
        <v>337.77367169432785</v>
      </c>
      <c r="K85" s="81">
        <v>11.076797540128615</v>
      </c>
      <c r="L85" s="81">
        <v>13.581836092928183</v>
      </c>
      <c r="M85" s="81">
        <v>82.717784961716106</v>
      </c>
      <c r="N85" s="81">
        <v>61.430787772776704</v>
      </c>
      <c r="O85" s="81">
        <v>64.598212023291211</v>
      </c>
      <c r="P85" s="81">
        <v>101.62632873499108</v>
      </c>
      <c r="Q85" s="81">
        <v>5.7994273090285979</v>
      </c>
      <c r="R85" s="81">
        <v>1.1760790021876859</v>
      </c>
      <c r="S85" s="81">
        <v>7.3190429694396348</v>
      </c>
      <c r="T85" s="82"/>
      <c r="U85" s="81">
        <v>14173353</v>
      </c>
      <c r="V85" s="81">
        <v>4905</v>
      </c>
      <c r="W85" s="81">
        <v>142</v>
      </c>
      <c r="X85" s="81">
        <v>30800</v>
      </c>
      <c r="Y85" s="81">
        <v>26441</v>
      </c>
      <c r="Z85" s="81">
        <v>26570</v>
      </c>
      <c r="AA85" s="81">
        <v>24676</v>
      </c>
      <c r="AB85" s="81">
        <v>94163</v>
      </c>
      <c r="AC85" s="81">
        <v>203699</v>
      </c>
      <c r="AD85" s="81">
        <v>7.3190429694396348</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1757</v>
      </c>
      <c r="B86" s="80">
        <v>410</v>
      </c>
      <c r="C86" s="80">
        <v>2</v>
      </c>
      <c r="D86" s="80">
        <v>25</v>
      </c>
      <c r="E86" s="80">
        <v>2005</v>
      </c>
      <c r="F86" s="80" t="s">
        <v>565</v>
      </c>
      <c r="G86" s="80" t="s">
        <v>1755</v>
      </c>
      <c r="H86" s="80" t="s">
        <v>1756</v>
      </c>
      <c r="I86" s="177"/>
      <c r="J86" s="81">
        <v>230.06226350808674</v>
      </c>
      <c r="K86" s="81">
        <v>9.4372973299488407</v>
      </c>
      <c r="L86" s="81">
        <v>13.07800063124669</v>
      </c>
      <c r="M86" s="81">
        <v>128.81339373823178</v>
      </c>
      <c r="N86" s="81">
        <v>83.951904076730713</v>
      </c>
      <c r="O86" s="81">
        <v>98.105735806737684</v>
      </c>
      <c r="P86" s="81">
        <v>98.436088169769874</v>
      </c>
      <c r="Q86" s="81">
        <v>5.401073470070509</v>
      </c>
      <c r="R86" s="81">
        <v>0.78315078219070144</v>
      </c>
      <c r="S86" s="81">
        <v>10.738767260000003</v>
      </c>
      <c r="T86" s="82"/>
      <c r="U86" s="81">
        <v>10201942</v>
      </c>
      <c r="V86" s="81">
        <v>4604</v>
      </c>
      <c r="W86" s="81">
        <v>117</v>
      </c>
      <c r="X86" s="81">
        <v>26197</v>
      </c>
      <c r="Y86" s="81">
        <v>31250</v>
      </c>
      <c r="Z86" s="81">
        <v>46695</v>
      </c>
      <c r="AA86" s="81">
        <v>19575</v>
      </c>
      <c r="AB86" s="81">
        <v>91676</v>
      </c>
      <c r="AC86" s="81">
        <v>138484</v>
      </c>
      <c r="AD86" s="81">
        <v>10.738767260000003</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1758</v>
      </c>
      <c r="B87" s="80">
        <v>411</v>
      </c>
      <c r="C87" s="80">
        <v>3</v>
      </c>
      <c r="D87" s="80">
        <v>25</v>
      </c>
      <c r="E87" s="80">
        <v>2006</v>
      </c>
      <c r="F87" s="80" t="s">
        <v>566</v>
      </c>
      <c r="G87" s="80" t="s">
        <v>1755</v>
      </c>
      <c r="H87" s="80" t="s">
        <v>1756</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1759</v>
      </c>
      <c r="B88" s="80">
        <v>412</v>
      </c>
      <c r="C88" s="80">
        <v>4</v>
      </c>
      <c r="D88" s="80">
        <v>25</v>
      </c>
      <c r="E88" s="80">
        <v>2007</v>
      </c>
      <c r="F88" s="80" t="s">
        <v>567</v>
      </c>
      <c r="G88" s="80" t="s">
        <v>1755</v>
      </c>
      <c r="H88" s="80" t="s">
        <v>1756</v>
      </c>
      <c r="I88" s="177"/>
      <c r="J88" s="81">
        <v>235.06550184507418</v>
      </c>
      <c r="K88" s="81">
        <v>11.892270346167717</v>
      </c>
      <c r="L88" s="81">
        <v>17.16500900745935</v>
      </c>
      <c r="M88" s="81">
        <v>119.0080884757898</v>
      </c>
      <c r="N88" s="81">
        <v>89.879319480436919</v>
      </c>
      <c r="O88" s="81">
        <v>95.221969164890226</v>
      </c>
      <c r="P88" s="81">
        <v>96.880544757877047</v>
      </c>
      <c r="Q88" s="81">
        <v>5.5994008704460621</v>
      </c>
      <c r="R88" s="81">
        <v>0.75917942028727869</v>
      </c>
      <c r="S88" s="81">
        <v>7.4005327200000002</v>
      </c>
      <c r="T88" s="82"/>
      <c r="U88" s="81">
        <v>11130760</v>
      </c>
      <c r="V88" s="81">
        <v>4374</v>
      </c>
      <c r="W88" s="81">
        <v>202</v>
      </c>
      <c r="X88" s="81">
        <v>30930</v>
      </c>
      <c r="Y88" s="81">
        <v>31486</v>
      </c>
      <c r="Z88" s="81">
        <v>47115</v>
      </c>
      <c r="AA88" s="81">
        <v>18972</v>
      </c>
      <c r="AB88" s="81">
        <v>90016</v>
      </c>
      <c r="AC88" s="81">
        <v>138097</v>
      </c>
      <c r="AD88" s="81">
        <v>7.4005327200000002</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1760</v>
      </c>
      <c r="B89" s="80">
        <v>413</v>
      </c>
      <c r="C89" s="80">
        <v>5</v>
      </c>
      <c r="D89" s="80">
        <v>25</v>
      </c>
      <c r="E89" s="80">
        <v>2008</v>
      </c>
      <c r="F89" s="80" t="s">
        <v>84</v>
      </c>
      <c r="G89" s="80" t="s">
        <v>1755</v>
      </c>
      <c r="H89" s="80" t="s">
        <v>1756</v>
      </c>
      <c r="I89" s="177"/>
      <c r="J89" s="81">
        <v>226.48145577809433</v>
      </c>
      <c r="K89" s="81">
        <v>9.3302895768828602</v>
      </c>
      <c r="L89" s="81">
        <v>15.485253891043804</v>
      </c>
      <c r="M89" s="81">
        <v>130.32529430541518</v>
      </c>
      <c r="N89" s="81">
        <v>80.748057270237325</v>
      </c>
      <c r="O89" s="81">
        <v>92.358292105779668</v>
      </c>
      <c r="P89" s="81">
        <v>93.59751095956527</v>
      </c>
      <c r="Q89" s="81">
        <v>5.4642028980157091</v>
      </c>
      <c r="R89" s="81">
        <v>0.66264223044734327</v>
      </c>
      <c r="S89" s="81">
        <v>5.8342359200000002</v>
      </c>
      <c r="T89" s="82"/>
      <c r="U89" s="81">
        <v>12097692</v>
      </c>
      <c r="V89" s="81">
        <v>4374</v>
      </c>
      <c r="W89" s="81">
        <v>202</v>
      </c>
      <c r="X89" s="81">
        <v>30930</v>
      </c>
      <c r="Y89" s="81">
        <v>31588</v>
      </c>
      <c r="Z89" s="81">
        <v>47302</v>
      </c>
      <c r="AA89" s="81">
        <v>18350</v>
      </c>
      <c r="AB89" s="81">
        <v>89286</v>
      </c>
      <c r="AC89" s="81">
        <v>125164</v>
      </c>
      <c r="AD89" s="81">
        <v>5.8342359200000002</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1761</v>
      </c>
      <c r="B90" s="80">
        <v>414</v>
      </c>
      <c r="C90" s="80">
        <v>6</v>
      </c>
      <c r="D90" s="80">
        <v>25</v>
      </c>
      <c r="E90" s="80">
        <v>2009</v>
      </c>
      <c r="F90" s="80" t="s">
        <v>85</v>
      </c>
      <c r="G90" s="80" t="s">
        <v>1755</v>
      </c>
      <c r="H90" s="80" t="s">
        <v>1756</v>
      </c>
      <c r="I90" s="177"/>
      <c r="J90" s="81">
        <v>218.81152475368771</v>
      </c>
      <c r="K90" s="81">
        <v>5.9993074273327069</v>
      </c>
      <c r="L90" s="81">
        <v>23.358134088400355</v>
      </c>
      <c r="M90" s="81">
        <v>111.74355914900613</v>
      </c>
      <c r="N90" s="81">
        <v>71.127887211403731</v>
      </c>
      <c r="O90" s="81">
        <v>93.639392568236048</v>
      </c>
      <c r="P90" s="81">
        <v>89.079463372456601</v>
      </c>
      <c r="Q90" s="81">
        <v>5.1676123114001147</v>
      </c>
      <c r="R90" s="81">
        <v>0.65206820469848825</v>
      </c>
      <c r="S90" s="81">
        <v>7.2092959434000017</v>
      </c>
      <c r="T90" s="82"/>
      <c r="U90" s="81">
        <v>10330071</v>
      </c>
      <c r="V90" s="81">
        <v>3841</v>
      </c>
      <c r="W90" s="81">
        <v>365</v>
      </c>
      <c r="X90" s="81">
        <v>32726</v>
      </c>
      <c r="Y90" s="81">
        <v>31824</v>
      </c>
      <c r="Z90" s="81">
        <v>47337</v>
      </c>
      <c r="AA90" s="81">
        <v>17929</v>
      </c>
      <c r="AB90" s="81">
        <v>88641</v>
      </c>
      <c r="AC90" s="81">
        <v>120159</v>
      </c>
      <c r="AD90" s="81">
        <v>7.2092959434000017</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35.94</v>
      </c>
      <c r="BJ90" s="81">
        <v>0</v>
      </c>
      <c r="BK90" s="81">
        <v>5.8</v>
      </c>
      <c r="BL90" s="81">
        <v>0</v>
      </c>
      <c r="BM90" s="82"/>
      <c r="BN90" s="81">
        <v>0</v>
      </c>
      <c r="BO90" s="81">
        <v>0</v>
      </c>
      <c r="BP90" s="81">
        <v>6</v>
      </c>
      <c r="BQ90" s="81">
        <v>0</v>
      </c>
      <c r="BR90" s="81">
        <v>1</v>
      </c>
      <c r="BS90" s="81">
        <v>0</v>
      </c>
      <c r="BT90"/>
      <c r="BU90" s="80"/>
      <c r="BV90" s="80"/>
      <c r="BW90" s="80"/>
      <c r="BX90" s="80"/>
      <c r="BY90" s="80"/>
      <c r="BZ90" s="80"/>
      <c r="CA90" s="80"/>
      <c r="CB90" s="80"/>
      <c r="CC90" s="80"/>
    </row>
    <row r="91" spans="1:81">
      <c r="A91" s="80" t="s">
        <v>1762</v>
      </c>
      <c r="B91" s="80">
        <v>415</v>
      </c>
      <c r="C91" s="80">
        <v>7</v>
      </c>
      <c r="D91" s="80">
        <v>25</v>
      </c>
      <c r="E91" s="80">
        <v>2010</v>
      </c>
      <c r="F91" s="80" t="s">
        <v>86</v>
      </c>
      <c r="G91" s="80" t="s">
        <v>1755</v>
      </c>
      <c r="H91" s="80" t="s">
        <v>1756</v>
      </c>
      <c r="I91" s="177"/>
      <c r="J91" s="81">
        <v>233.11552793651725</v>
      </c>
      <c r="K91" s="81">
        <v>8.4078626589913483</v>
      </c>
      <c r="L91" s="81">
        <v>21.726664919741307</v>
      </c>
      <c r="M91" s="81">
        <v>122.71837066662994</v>
      </c>
      <c r="N91" s="81">
        <v>77.536799988652845</v>
      </c>
      <c r="O91" s="81">
        <v>93.446498962830418</v>
      </c>
      <c r="P91" s="81">
        <v>89.490959124851685</v>
      </c>
      <c r="Q91" s="81">
        <v>5.350746646310915</v>
      </c>
      <c r="R91" s="81">
        <v>0.70501638360771157</v>
      </c>
      <c r="S91" s="81">
        <v>8.9939922841200008</v>
      </c>
      <c r="T91" s="82"/>
      <c r="U91" s="81">
        <v>10742857</v>
      </c>
      <c r="V91" s="81">
        <v>3841</v>
      </c>
      <c r="W91" s="81">
        <v>365</v>
      </c>
      <c r="X91" s="81">
        <v>32726</v>
      </c>
      <c r="Y91" s="81">
        <v>32009</v>
      </c>
      <c r="Z91" s="81">
        <v>47459</v>
      </c>
      <c r="AA91" s="81">
        <v>17562</v>
      </c>
      <c r="AB91" s="81">
        <v>87946</v>
      </c>
      <c r="AC91" s="81">
        <v>123116</v>
      </c>
      <c r="AD91" s="81">
        <v>8.9939922841200008</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40.246000000000002</v>
      </c>
      <c r="BJ91" s="81">
        <v>0</v>
      </c>
      <c r="BK91" s="81">
        <v>5.69</v>
      </c>
      <c r="BL91" s="81">
        <v>0</v>
      </c>
      <c r="BM91" s="82"/>
      <c r="BN91" s="81">
        <v>0</v>
      </c>
      <c r="BO91" s="81">
        <v>0</v>
      </c>
      <c r="BP91" s="81">
        <v>6</v>
      </c>
      <c r="BQ91" s="81">
        <v>0</v>
      </c>
      <c r="BR91" s="81">
        <v>1</v>
      </c>
      <c r="BS91" s="81">
        <v>0</v>
      </c>
      <c r="BT91"/>
      <c r="BU91" s="80">
        <v>45.936</v>
      </c>
      <c r="BV91" s="80">
        <v>0</v>
      </c>
      <c r="BW91" s="80">
        <v>0</v>
      </c>
      <c r="BX91" s="80">
        <v>0</v>
      </c>
      <c r="BY91" s="80">
        <v>0</v>
      </c>
      <c r="BZ91" s="80">
        <v>0</v>
      </c>
      <c r="CA91" s="80">
        <v>0</v>
      </c>
      <c r="CB91" s="80">
        <v>0</v>
      </c>
      <c r="CC91" s="80">
        <v>0</v>
      </c>
    </row>
    <row r="92" spans="1:81">
      <c r="A92" s="80" t="s">
        <v>1763</v>
      </c>
      <c r="B92" s="80">
        <v>416</v>
      </c>
      <c r="C92" s="80">
        <v>8</v>
      </c>
      <c r="D92" s="80">
        <v>25</v>
      </c>
      <c r="E92" s="80">
        <v>2011</v>
      </c>
      <c r="F92" s="80" t="s">
        <v>87</v>
      </c>
      <c r="G92" s="80" t="s">
        <v>1755</v>
      </c>
      <c r="H92" s="80" t="s">
        <v>1756</v>
      </c>
      <c r="I92" s="177"/>
      <c r="J92" s="81">
        <v>234.90583566162144</v>
      </c>
      <c r="K92" s="81">
        <v>8.8553945011791928</v>
      </c>
      <c r="L92" s="81">
        <v>16.545624314311802</v>
      </c>
      <c r="M92" s="81">
        <v>153.89835421335138</v>
      </c>
      <c r="N92" s="81">
        <v>94.14205939208999</v>
      </c>
      <c r="O92" s="81">
        <v>92.004917161462188</v>
      </c>
      <c r="P92" s="81">
        <v>86.048727180181046</v>
      </c>
      <c r="Q92" s="81">
        <v>6.1194789569235395</v>
      </c>
      <c r="R92" s="81">
        <v>0.6600101165903649</v>
      </c>
      <c r="S92" s="81">
        <v>9.5374982957800007</v>
      </c>
      <c r="T92" s="82"/>
      <c r="U92" s="81">
        <v>10548308</v>
      </c>
      <c r="V92" s="81">
        <v>3841</v>
      </c>
      <c r="W92" s="81">
        <v>365</v>
      </c>
      <c r="X92" s="81">
        <v>32726</v>
      </c>
      <c r="Y92" s="81">
        <v>32143</v>
      </c>
      <c r="Z92" s="81">
        <v>47742</v>
      </c>
      <c r="AA92" s="81">
        <v>17389</v>
      </c>
      <c r="AB92" s="81">
        <v>87199</v>
      </c>
      <c r="AC92" s="81">
        <v>115066</v>
      </c>
      <c r="AD92" s="81">
        <v>9.5374982957800007</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39.512</v>
      </c>
      <c r="BJ92" s="81">
        <v>0</v>
      </c>
      <c r="BK92" s="81">
        <v>5.7759999999999998</v>
      </c>
      <c r="BL92" s="81">
        <v>0</v>
      </c>
      <c r="BM92" s="82"/>
      <c r="BN92" s="81">
        <v>0</v>
      </c>
      <c r="BO92" s="81">
        <v>0</v>
      </c>
      <c r="BP92" s="81">
        <v>5</v>
      </c>
      <c r="BQ92" s="81">
        <v>0</v>
      </c>
      <c r="BR92" s="81">
        <v>1</v>
      </c>
      <c r="BS92" s="81">
        <v>0</v>
      </c>
      <c r="BT92"/>
      <c r="BU92" s="80">
        <v>45.287999999999997</v>
      </c>
      <c r="BV92" s="80">
        <v>0</v>
      </c>
      <c r="BW92" s="80">
        <v>0</v>
      </c>
      <c r="BX92" s="80">
        <v>0</v>
      </c>
      <c r="BY92" s="80">
        <v>0</v>
      </c>
      <c r="BZ92" s="80">
        <v>0</v>
      </c>
      <c r="CA92" s="80">
        <v>0</v>
      </c>
      <c r="CB92" s="80">
        <v>0</v>
      </c>
      <c r="CC92" s="80">
        <v>0</v>
      </c>
    </row>
    <row r="93" spans="1:81">
      <c r="A93" s="80" t="s">
        <v>1764</v>
      </c>
      <c r="B93" s="80">
        <v>417</v>
      </c>
      <c r="C93" s="80">
        <v>9</v>
      </c>
      <c r="D93" s="80">
        <v>25</v>
      </c>
      <c r="E93" s="80">
        <v>2012</v>
      </c>
      <c r="F93" s="80" t="s">
        <v>88</v>
      </c>
      <c r="G93" s="80" t="s">
        <v>1755</v>
      </c>
      <c r="H93" s="80" t="s">
        <v>1756</v>
      </c>
      <c r="I93" s="177"/>
      <c r="J93" s="81">
        <v>267.94484582859974</v>
      </c>
      <c r="K93" s="81">
        <v>8.3463289205547486</v>
      </c>
      <c r="L93" s="81">
        <v>16.227100072269515</v>
      </c>
      <c r="M93" s="81">
        <v>163.59816173582715</v>
      </c>
      <c r="N93" s="81">
        <v>95.793548527776039</v>
      </c>
      <c r="O93" s="81">
        <v>92.135560021575557</v>
      </c>
      <c r="P93" s="81">
        <v>85.07518812477096</v>
      </c>
      <c r="Q93" s="81">
        <v>6.6362393482883526</v>
      </c>
      <c r="R93" s="81">
        <v>0.71657038209390456</v>
      </c>
      <c r="S93" s="81">
        <v>7.8507586699200012</v>
      </c>
      <c r="T93" s="82"/>
      <c r="U93" s="81">
        <v>11764087</v>
      </c>
      <c r="V93" s="81">
        <v>3841</v>
      </c>
      <c r="W93" s="81">
        <v>365</v>
      </c>
      <c r="X93" s="81">
        <v>32726</v>
      </c>
      <c r="Y93" s="81">
        <v>32586</v>
      </c>
      <c r="Z93" s="81">
        <v>48189</v>
      </c>
      <c r="AA93" s="81">
        <v>17095</v>
      </c>
      <c r="AB93" s="81">
        <v>87036</v>
      </c>
      <c r="AC93" s="81">
        <v>121691</v>
      </c>
      <c r="AD93" s="81">
        <v>7.8507586699200012</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45.796999999999997</v>
      </c>
      <c r="BJ93" s="81">
        <v>0</v>
      </c>
      <c r="BK93" s="81">
        <v>6.8250000000000002</v>
      </c>
      <c r="BL93" s="81">
        <v>0</v>
      </c>
      <c r="BM93" s="82"/>
      <c r="BN93" s="81">
        <v>0</v>
      </c>
      <c r="BO93" s="81">
        <v>0</v>
      </c>
      <c r="BP93" s="81">
        <v>5</v>
      </c>
      <c r="BQ93" s="81">
        <v>0</v>
      </c>
      <c r="BR93" s="81">
        <v>1</v>
      </c>
      <c r="BS93" s="81">
        <v>0</v>
      </c>
      <c r="BT93"/>
      <c r="BU93" s="80">
        <v>52.622</v>
      </c>
      <c r="BV93" s="80">
        <v>0</v>
      </c>
      <c r="BW93" s="80">
        <v>0</v>
      </c>
      <c r="BX93" s="80">
        <v>0</v>
      </c>
      <c r="BY93" s="80">
        <v>0</v>
      </c>
      <c r="BZ93" s="80">
        <v>0</v>
      </c>
      <c r="CA93" s="80">
        <v>0</v>
      </c>
      <c r="CB93" s="80">
        <v>0</v>
      </c>
      <c r="CC93" s="80">
        <v>0</v>
      </c>
    </row>
    <row r="94" spans="1:81">
      <c r="A94" s="80" t="s">
        <v>1765</v>
      </c>
      <c r="B94" s="80">
        <v>418</v>
      </c>
      <c r="C94" s="80">
        <v>10</v>
      </c>
      <c r="D94" s="80">
        <v>25</v>
      </c>
      <c r="E94" s="80">
        <v>2013</v>
      </c>
      <c r="F94" s="80" t="s">
        <v>89</v>
      </c>
      <c r="G94" s="80" t="s">
        <v>1755</v>
      </c>
      <c r="H94" s="80" t="s">
        <v>1756</v>
      </c>
      <c r="I94" s="177"/>
      <c r="J94" s="81">
        <v>283.25729739694765</v>
      </c>
      <c r="K94" s="81">
        <v>7.1420869244791287</v>
      </c>
      <c r="L94" s="81">
        <v>16.207759882559113</v>
      </c>
      <c r="M94" s="81">
        <v>159.91324291267654</v>
      </c>
      <c r="N94" s="81">
        <v>103.82115974630028</v>
      </c>
      <c r="O94" s="81">
        <v>88.91698157446065</v>
      </c>
      <c r="P94" s="81">
        <v>83.847179539211297</v>
      </c>
      <c r="Q94" s="81">
        <v>6.7059329768212077</v>
      </c>
      <c r="R94" s="81">
        <v>0.90836313030230109</v>
      </c>
      <c r="S94" s="81">
        <v>8.1975314942400015</v>
      </c>
      <c r="T94" s="82"/>
      <c r="U94" s="81">
        <v>11582448</v>
      </c>
      <c r="V94" s="81">
        <v>3841</v>
      </c>
      <c r="W94" s="81">
        <v>365</v>
      </c>
      <c r="X94" s="81">
        <v>32726</v>
      </c>
      <c r="Y94" s="81">
        <v>32687</v>
      </c>
      <c r="Z94" s="81">
        <v>48582</v>
      </c>
      <c r="AA94" s="81">
        <v>16785</v>
      </c>
      <c r="AB94" s="81">
        <v>86689</v>
      </c>
      <c r="AC94" s="81">
        <v>150581</v>
      </c>
      <c r="AD94" s="81">
        <v>8.1975314942400015</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63.276000000000003</v>
      </c>
      <c r="BJ94" s="81">
        <v>0</v>
      </c>
      <c r="BK94" s="81">
        <v>7.383</v>
      </c>
      <c r="BL94" s="81">
        <v>0</v>
      </c>
      <c r="BM94" s="82"/>
      <c r="BN94" s="81">
        <v>0</v>
      </c>
      <c r="BO94" s="81">
        <v>0</v>
      </c>
      <c r="BP94" s="81">
        <v>6</v>
      </c>
      <c r="BQ94" s="81">
        <v>0</v>
      </c>
      <c r="BR94" s="81">
        <v>1</v>
      </c>
      <c r="BS94" s="81">
        <v>0</v>
      </c>
      <c r="BT94"/>
      <c r="BU94" s="80">
        <v>70.659000000000006</v>
      </c>
      <c r="BV94" s="80">
        <v>0</v>
      </c>
      <c r="BW94" s="80">
        <v>0</v>
      </c>
      <c r="BX94" s="80">
        <v>0</v>
      </c>
      <c r="BY94" s="80">
        <v>0</v>
      </c>
      <c r="BZ94" s="80">
        <v>0</v>
      </c>
      <c r="CA94" s="80">
        <v>0</v>
      </c>
      <c r="CB94" s="80">
        <v>0</v>
      </c>
      <c r="CC94" s="80">
        <v>0</v>
      </c>
    </row>
    <row r="95" spans="1:81">
      <c r="A95" s="80" t="s">
        <v>1766</v>
      </c>
      <c r="B95" s="80">
        <v>419</v>
      </c>
      <c r="C95" s="80">
        <v>11</v>
      </c>
      <c r="D95" s="80">
        <v>25</v>
      </c>
      <c r="E95" s="80">
        <v>2014</v>
      </c>
      <c r="F95" s="80" t="s">
        <v>90</v>
      </c>
      <c r="G95" s="80" t="s">
        <v>1755</v>
      </c>
      <c r="H95" s="80" t="s">
        <v>1756</v>
      </c>
      <c r="I95" s="177"/>
      <c r="J95" s="81">
        <v>282.44955616788729</v>
      </c>
      <c r="K95" s="81">
        <v>7.1315419264937958</v>
      </c>
      <c r="L95" s="81">
        <v>17.970621174327277</v>
      </c>
      <c r="M95" s="81">
        <v>160.48713077617271</v>
      </c>
      <c r="N95" s="81">
        <v>93.161022041365669</v>
      </c>
      <c r="O95" s="81">
        <v>84.84866062358806</v>
      </c>
      <c r="P95" s="81">
        <v>83.454753910903165</v>
      </c>
      <c r="Q95" s="81">
        <v>6.3642732716418777</v>
      </c>
      <c r="R95" s="81">
        <v>1.0313719743232552</v>
      </c>
      <c r="S95" s="81">
        <v>7.3958683855000009</v>
      </c>
      <c r="T95" s="82"/>
      <c r="U95" s="81">
        <v>12478250</v>
      </c>
      <c r="V95" s="81">
        <v>3134</v>
      </c>
      <c r="W95" s="81">
        <v>390</v>
      </c>
      <c r="X95" s="81">
        <v>30462</v>
      </c>
      <c r="Y95" s="81">
        <v>32789</v>
      </c>
      <c r="Z95" s="81">
        <v>48826</v>
      </c>
      <c r="AA95" s="81">
        <v>16620</v>
      </c>
      <c r="AB95" s="81">
        <v>85749</v>
      </c>
      <c r="AC95" s="81">
        <v>171510</v>
      </c>
      <c r="AD95" s="81">
        <v>7.3958683855000009</v>
      </c>
      <c r="AE95" s="82"/>
      <c r="AF95" s="81">
        <v>111874329.88105005</v>
      </c>
      <c r="AG95" s="81">
        <v>6084452.2275779005</v>
      </c>
      <c r="AH95" s="81">
        <v>3886288.2234737664</v>
      </c>
      <c r="AI95" s="81">
        <v>215076977.15724739</v>
      </c>
      <c r="AJ95" s="81">
        <v>128683531.56784782</v>
      </c>
      <c r="AK95" s="81">
        <v>0</v>
      </c>
      <c r="AL95" s="81">
        <v>0</v>
      </c>
      <c r="AM95" s="81">
        <v>11772056.33425975</v>
      </c>
      <c r="AN95" s="81">
        <v>0</v>
      </c>
      <c r="AO95" s="81">
        <v>0</v>
      </c>
      <c r="AP95" s="82"/>
      <c r="AQ95" s="81">
        <v>826</v>
      </c>
      <c r="AR95" s="81">
        <v>173</v>
      </c>
      <c r="AS95" s="81">
        <v>0</v>
      </c>
      <c r="AT95" s="81">
        <v>0</v>
      </c>
      <c r="AU95" s="81">
        <v>0</v>
      </c>
      <c r="AV95" s="81">
        <v>0</v>
      </c>
      <c r="AW95" s="81" t="s">
        <v>564</v>
      </c>
      <c r="AX95" s="82"/>
      <c r="AY95" s="81">
        <v>3376.8</v>
      </c>
      <c r="AZ95" s="81">
        <v>10127.200000000001</v>
      </c>
      <c r="BA95" s="81">
        <v>0</v>
      </c>
      <c r="BB95" s="81">
        <v>0</v>
      </c>
      <c r="BC95" s="81">
        <v>0</v>
      </c>
      <c r="BD95" s="81">
        <v>0</v>
      </c>
      <c r="BE95" s="81" t="s">
        <v>564</v>
      </c>
      <c r="BF95" s="82"/>
      <c r="BG95" s="81">
        <v>0</v>
      </c>
      <c r="BH95" s="81">
        <v>0</v>
      </c>
      <c r="BI95" s="81">
        <v>48.947000000000003</v>
      </c>
      <c r="BJ95" s="81">
        <v>0</v>
      </c>
      <c r="BK95" s="81">
        <v>7.4489999999999998</v>
      </c>
      <c r="BL95" s="81">
        <v>0</v>
      </c>
      <c r="BM95" s="82"/>
      <c r="BN95" s="81">
        <v>0</v>
      </c>
      <c r="BO95" s="81">
        <v>0</v>
      </c>
      <c r="BP95" s="81">
        <v>6</v>
      </c>
      <c r="BQ95" s="81">
        <v>0</v>
      </c>
      <c r="BR95" s="81">
        <v>1</v>
      </c>
      <c r="BS95" s="81">
        <v>0</v>
      </c>
      <c r="BT95"/>
      <c r="BU95" s="80">
        <v>56.396000000000001</v>
      </c>
      <c r="BV95" s="80">
        <v>0</v>
      </c>
      <c r="BW95" s="80">
        <v>0</v>
      </c>
      <c r="BX95" s="80">
        <v>0</v>
      </c>
      <c r="BY95" s="80">
        <v>0</v>
      </c>
      <c r="BZ95" s="80">
        <v>0</v>
      </c>
      <c r="CA95" s="80">
        <v>0</v>
      </c>
      <c r="CB95" s="80">
        <v>0</v>
      </c>
      <c r="CC95" s="80">
        <v>0</v>
      </c>
    </row>
    <row r="96" spans="1:81">
      <c r="A96" s="80" t="s">
        <v>1767</v>
      </c>
      <c r="B96" s="80">
        <v>420</v>
      </c>
      <c r="C96" s="80">
        <v>12</v>
      </c>
      <c r="D96" s="80">
        <v>25</v>
      </c>
      <c r="E96" s="80">
        <v>2015</v>
      </c>
      <c r="F96" s="80" t="s">
        <v>91</v>
      </c>
      <c r="G96" s="80" t="s">
        <v>1755</v>
      </c>
      <c r="H96" s="80" t="s">
        <v>1756</v>
      </c>
      <c r="I96" s="177"/>
      <c r="J96" s="81">
        <v>270.47800784261693</v>
      </c>
      <c r="K96" s="81">
        <v>6.8657220925298672</v>
      </c>
      <c r="L96" s="81">
        <v>21.040711214226523</v>
      </c>
      <c r="M96" s="81">
        <v>148.9602476460523</v>
      </c>
      <c r="N96" s="81">
        <v>85.35705229752358</v>
      </c>
      <c r="O96" s="81">
        <v>84.279932309763623</v>
      </c>
      <c r="P96" s="81">
        <v>82.610838957681622</v>
      </c>
      <c r="Q96" s="81">
        <v>6.1630267475149125</v>
      </c>
      <c r="R96" s="81">
        <v>0.93398359476999537</v>
      </c>
      <c r="S96" s="81">
        <v>7.7070383875999999</v>
      </c>
      <c r="T96" s="82"/>
      <c r="U96" s="81">
        <v>12799935</v>
      </c>
      <c r="V96" s="81">
        <v>3134</v>
      </c>
      <c r="W96" s="81">
        <v>390</v>
      </c>
      <c r="X96" s="81">
        <v>30462</v>
      </c>
      <c r="Y96" s="81">
        <v>32910</v>
      </c>
      <c r="Z96" s="81">
        <v>48966</v>
      </c>
      <c r="AA96" s="81">
        <v>16439</v>
      </c>
      <c r="AB96" s="81">
        <v>84823</v>
      </c>
      <c r="AC96" s="81">
        <v>159994</v>
      </c>
      <c r="AD96" s="81">
        <v>7.7070383875999999</v>
      </c>
      <c r="AE96" s="82"/>
      <c r="AF96" s="81">
        <v>107614996.9434638</v>
      </c>
      <c r="AG96" s="81">
        <v>5448293.9305117857</v>
      </c>
      <c r="AH96" s="81">
        <v>4051965.3057431378</v>
      </c>
      <c r="AI96" s="81">
        <v>203536899.31742975</v>
      </c>
      <c r="AJ96" s="81">
        <v>120469034.56711814</v>
      </c>
      <c r="AK96" s="81">
        <v>0</v>
      </c>
      <c r="AL96" s="81">
        <v>0</v>
      </c>
      <c r="AM96" s="81">
        <v>11624636.330897612</v>
      </c>
      <c r="AN96" s="81">
        <v>0</v>
      </c>
      <c r="AO96" s="81">
        <v>0</v>
      </c>
      <c r="AP96" s="82"/>
      <c r="AQ96" s="81">
        <v>895</v>
      </c>
      <c r="AR96" s="81">
        <v>227</v>
      </c>
      <c r="AS96" s="81">
        <v>0</v>
      </c>
      <c r="AT96" s="81">
        <v>0</v>
      </c>
      <c r="AU96" s="81">
        <v>0</v>
      </c>
      <c r="AV96" s="81">
        <v>0</v>
      </c>
      <c r="AW96" s="81" t="s">
        <v>564</v>
      </c>
      <c r="AX96" s="82"/>
      <c r="AY96" s="81">
        <v>3741.8999999999996</v>
      </c>
      <c r="AZ96" s="81">
        <v>15928.2</v>
      </c>
      <c r="BA96" s="81">
        <v>0</v>
      </c>
      <c r="BB96" s="81">
        <v>0</v>
      </c>
      <c r="BC96" s="81">
        <v>0</v>
      </c>
      <c r="BD96" s="81">
        <v>0</v>
      </c>
      <c r="BE96" s="81" t="s">
        <v>564</v>
      </c>
      <c r="BF96" s="82"/>
      <c r="BG96" s="81">
        <v>0</v>
      </c>
      <c r="BH96" s="81">
        <v>0</v>
      </c>
      <c r="BI96" s="81">
        <v>47.472000000000001</v>
      </c>
      <c r="BJ96" s="81">
        <v>0</v>
      </c>
      <c r="BK96" s="81">
        <v>7.5650000000000004</v>
      </c>
      <c r="BL96" s="81">
        <v>0</v>
      </c>
      <c r="BM96" s="82"/>
      <c r="BN96" s="81">
        <v>0</v>
      </c>
      <c r="BO96" s="81">
        <v>0</v>
      </c>
      <c r="BP96" s="81">
        <v>6</v>
      </c>
      <c r="BQ96" s="81">
        <v>0</v>
      </c>
      <c r="BR96" s="81">
        <v>1</v>
      </c>
      <c r="BS96" s="81">
        <v>0</v>
      </c>
      <c r="BT96"/>
      <c r="BU96" s="80">
        <v>55.036999999999999</v>
      </c>
      <c r="BV96" s="80">
        <v>0</v>
      </c>
      <c r="BW96" s="80">
        <v>0</v>
      </c>
      <c r="BX96" s="80">
        <v>0</v>
      </c>
      <c r="BY96" s="80">
        <v>0</v>
      </c>
      <c r="BZ96" s="80">
        <v>0</v>
      </c>
      <c r="CA96" s="80">
        <v>0</v>
      </c>
      <c r="CB96" s="80">
        <v>0</v>
      </c>
      <c r="CC96" s="80">
        <v>0</v>
      </c>
    </row>
    <row r="97" spans="1:81">
      <c r="A97" s="80" t="s">
        <v>1768</v>
      </c>
      <c r="B97" s="80">
        <v>421</v>
      </c>
      <c r="C97" s="80">
        <v>13</v>
      </c>
      <c r="D97" s="80">
        <v>25</v>
      </c>
      <c r="E97" s="80">
        <v>2016</v>
      </c>
      <c r="F97" s="80" t="s">
        <v>92</v>
      </c>
      <c r="G97" s="80" t="s">
        <v>1755</v>
      </c>
      <c r="H97" s="80" t="s">
        <v>1756</v>
      </c>
      <c r="I97" s="177"/>
      <c r="J97" s="81">
        <v>276.50278436811203</v>
      </c>
      <c r="K97" s="81">
        <v>6.5291910508213737</v>
      </c>
      <c r="L97" s="81">
        <v>20.758605288590946</v>
      </c>
      <c r="M97" s="81">
        <v>134.49294177624569</v>
      </c>
      <c r="N97" s="81">
        <v>78.353717841281153</v>
      </c>
      <c r="O97" s="81">
        <v>83.605043235677442</v>
      </c>
      <c r="P97" s="81">
        <v>80.591620720265141</v>
      </c>
      <c r="Q97" s="81">
        <v>5.9285698897272274</v>
      </c>
      <c r="R97" s="81">
        <v>0.93580149624709286</v>
      </c>
      <c r="S97" s="81">
        <v>8.2374617845635658</v>
      </c>
      <c r="T97" s="82"/>
      <c r="U97" s="81">
        <v>13110871</v>
      </c>
      <c r="V97" s="81">
        <v>3134</v>
      </c>
      <c r="W97" s="81">
        <v>390</v>
      </c>
      <c r="X97" s="81">
        <v>30462</v>
      </c>
      <c r="Y97" s="81">
        <v>33005</v>
      </c>
      <c r="Z97" s="81">
        <v>49171</v>
      </c>
      <c r="AA97" s="81">
        <v>16587</v>
      </c>
      <c r="AB97" s="81">
        <v>83936</v>
      </c>
      <c r="AC97" s="81">
        <v>159825.68401564681</v>
      </c>
      <c r="AD97" s="81">
        <v>8.2374617845635658</v>
      </c>
      <c r="AE97" s="82"/>
      <c r="AF97" s="81">
        <v>109923768.55092061</v>
      </c>
      <c r="AG97" s="81">
        <v>4921994.0557445688</v>
      </c>
      <c r="AH97" s="81">
        <v>2921114.0101933558</v>
      </c>
      <c r="AI97" s="81">
        <v>202005934.14275771</v>
      </c>
      <c r="AJ97" s="81">
        <v>106846029.535019</v>
      </c>
      <c r="AK97" s="81">
        <v>0</v>
      </c>
      <c r="AL97" s="81">
        <v>0</v>
      </c>
      <c r="AM97" s="81">
        <v>11512013.46364814</v>
      </c>
      <c r="AN97" s="81">
        <v>0</v>
      </c>
      <c r="AO97" s="81">
        <v>0</v>
      </c>
      <c r="AP97" s="82"/>
      <c r="AQ97" s="81">
        <v>981</v>
      </c>
      <c r="AR97" s="81">
        <v>259</v>
      </c>
      <c r="AS97" s="81">
        <v>0</v>
      </c>
      <c r="AT97" s="81">
        <v>0</v>
      </c>
      <c r="AU97" s="81">
        <v>0</v>
      </c>
      <c r="AV97" s="81">
        <v>1</v>
      </c>
      <c r="AW97" s="81" t="s">
        <v>564</v>
      </c>
      <c r="AX97" s="82"/>
      <c r="AY97" s="81">
        <v>4218.8</v>
      </c>
      <c r="AZ97" s="81">
        <v>17696.099999999999</v>
      </c>
      <c r="BA97" s="81">
        <v>0</v>
      </c>
      <c r="BB97" s="81">
        <v>0</v>
      </c>
      <c r="BC97" s="81">
        <v>0</v>
      </c>
      <c r="BD97" s="81">
        <v>1425</v>
      </c>
      <c r="BE97" s="81" t="s">
        <v>564</v>
      </c>
      <c r="BF97" s="82"/>
      <c r="BG97" s="81">
        <v>0</v>
      </c>
      <c r="BH97" s="81">
        <v>0</v>
      </c>
      <c r="BI97" s="81">
        <v>43.655000000000001</v>
      </c>
      <c r="BJ97" s="81">
        <v>0</v>
      </c>
      <c r="BK97" s="81">
        <v>7.7560000000000002</v>
      </c>
      <c r="BL97" s="81">
        <v>0</v>
      </c>
      <c r="BM97" s="82"/>
      <c r="BN97" s="81">
        <v>0</v>
      </c>
      <c r="BO97" s="81">
        <v>0</v>
      </c>
      <c r="BP97" s="81">
        <v>6</v>
      </c>
      <c r="BQ97" s="81">
        <v>0</v>
      </c>
      <c r="BR97" s="81">
        <v>1</v>
      </c>
      <c r="BS97" s="81">
        <v>0</v>
      </c>
      <c r="BT97"/>
      <c r="BU97" s="80">
        <v>51.411000000000001</v>
      </c>
      <c r="BV97" s="80">
        <v>0</v>
      </c>
      <c r="BW97" s="80">
        <v>0</v>
      </c>
      <c r="BX97" s="80">
        <v>0</v>
      </c>
      <c r="BY97" s="80">
        <v>0</v>
      </c>
      <c r="BZ97" s="80">
        <v>0</v>
      </c>
      <c r="CA97" s="80">
        <v>0</v>
      </c>
      <c r="CB97" s="80">
        <v>0</v>
      </c>
      <c r="CC97" s="80">
        <v>0</v>
      </c>
    </row>
    <row r="98" spans="1:81">
      <c r="A98" s="80" t="s">
        <v>1769</v>
      </c>
      <c r="B98" s="80">
        <v>422</v>
      </c>
      <c r="C98" s="80">
        <v>14</v>
      </c>
      <c r="D98" s="80">
        <v>25</v>
      </c>
      <c r="E98" s="80">
        <v>2017</v>
      </c>
      <c r="F98" s="80" t="s">
        <v>71</v>
      </c>
      <c r="G98" s="80" t="s">
        <v>1755</v>
      </c>
      <c r="H98" s="80" t="s">
        <v>1756</v>
      </c>
      <c r="I98" s="177"/>
      <c r="J98" s="81">
        <v>263.13924197418294</v>
      </c>
      <c r="K98" s="81">
        <v>6.4298185955372071</v>
      </c>
      <c r="L98" s="81">
        <v>16.688079634392775</v>
      </c>
      <c r="M98" s="81">
        <v>117.14122671205858</v>
      </c>
      <c r="N98" s="81">
        <v>76.903514126826465</v>
      </c>
      <c r="O98" s="81">
        <v>82.426460855574121</v>
      </c>
      <c r="P98" s="81">
        <v>79.569339552676894</v>
      </c>
      <c r="Q98" s="81">
        <v>5.6808390004749123</v>
      </c>
      <c r="R98" s="81">
        <v>0.84945951855374546</v>
      </c>
      <c r="S98" s="81">
        <v>9.5230086602296691</v>
      </c>
      <c r="T98" s="82"/>
      <c r="U98" s="81">
        <v>13296226</v>
      </c>
      <c r="V98" s="81">
        <v>3134</v>
      </c>
      <c r="W98" s="81">
        <v>390</v>
      </c>
      <c r="X98" s="81">
        <v>30462</v>
      </c>
      <c r="Y98" s="81">
        <v>33197</v>
      </c>
      <c r="Z98" s="81">
        <v>49282</v>
      </c>
      <c r="AA98" s="81">
        <v>16481</v>
      </c>
      <c r="AB98" s="81">
        <v>83174</v>
      </c>
      <c r="AC98" s="81">
        <v>147957.99999999991</v>
      </c>
      <c r="AD98" s="81">
        <v>9.5230086602296691</v>
      </c>
      <c r="AE98" s="82"/>
      <c r="AF98" s="81">
        <v>108072695.62058911</v>
      </c>
      <c r="AG98" s="81">
        <v>5204015.7198641086</v>
      </c>
      <c r="AH98" s="81">
        <v>3224922.0525171789</v>
      </c>
      <c r="AI98" s="81">
        <v>204455084.51580599</v>
      </c>
      <c r="AJ98" s="81">
        <v>119328802.28320131</v>
      </c>
      <c r="AK98" s="81">
        <v>0</v>
      </c>
      <c r="AL98" s="81">
        <v>0</v>
      </c>
      <c r="AM98" s="81">
        <v>11425353.058059139</v>
      </c>
      <c r="AN98" s="81">
        <v>0</v>
      </c>
      <c r="AO98" s="81">
        <v>0</v>
      </c>
      <c r="AP98" s="82"/>
      <c r="AQ98" s="81">
        <v>1047</v>
      </c>
      <c r="AR98" s="81">
        <v>286</v>
      </c>
      <c r="AS98" s="81">
        <v>0</v>
      </c>
      <c r="AT98" s="81">
        <v>0</v>
      </c>
      <c r="AU98" s="81">
        <v>0</v>
      </c>
      <c r="AV98" s="81">
        <v>1</v>
      </c>
      <c r="AW98" s="81" t="s">
        <v>564</v>
      </c>
      <c r="AX98" s="82"/>
      <c r="AY98" s="81">
        <v>4569</v>
      </c>
      <c r="AZ98" s="81">
        <v>20761.8</v>
      </c>
      <c r="BA98" s="81">
        <v>0</v>
      </c>
      <c r="BB98" s="81">
        <v>0</v>
      </c>
      <c r="BC98" s="81">
        <v>0</v>
      </c>
      <c r="BD98" s="81">
        <v>1425</v>
      </c>
      <c r="BE98" s="81" t="s">
        <v>564</v>
      </c>
      <c r="BF98" s="82"/>
      <c r="BG98" s="81">
        <v>0</v>
      </c>
      <c r="BH98" s="81">
        <v>0</v>
      </c>
      <c r="BI98" s="81">
        <v>46.969000000000001</v>
      </c>
      <c r="BJ98" s="81">
        <v>0</v>
      </c>
      <c r="BK98" s="81">
        <v>7.3769999999999998</v>
      </c>
      <c r="BL98" s="81">
        <v>0</v>
      </c>
      <c r="BM98" s="82"/>
      <c r="BN98" s="81">
        <v>0</v>
      </c>
      <c r="BO98" s="81">
        <v>0</v>
      </c>
      <c r="BP98" s="81">
        <v>6</v>
      </c>
      <c r="BQ98" s="81">
        <v>0</v>
      </c>
      <c r="BR98" s="81">
        <v>1</v>
      </c>
      <c r="BS98" s="81">
        <v>0</v>
      </c>
      <c r="BT98"/>
      <c r="BU98" s="80">
        <v>54.345999999999997</v>
      </c>
      <c r="BV98" s="80">
        <v>0</v>
      </c>
      <c r="BW98" s="80">
        <v>0</v>
      </c>
      <c r="BX98" s="80">
        <v>0</v>
      </c>
      <c r="BY98" s="80">
        <v>0</v>
      </c>
      <c r="BZ98" s="80">
        <v>0</v>
      </c>
      <c r="CA98" s="80">
        <v>0</v>
      </c>
      <c r="CB98" s="80">
        <v>0</v>
      </c>
      <c r="CC98" s="80">
        <v>0</v>
      </c>
    </row>
    <row r="99" spans="1:81">
      <c r="A99" s="80" t="s">
        <v>1770</v>
      </c>
      <c r="B99" s="80">
        <v>423</v>
      </c>
      <c r="C99" s="80">
        <v>15</v>
      </c>
      <c r="D99" s="80">
        <v>25</v>
      </c>
      <c r="E99" s="80">
        <v>2018</v>
      </c>
      <c r="F99" s="80" t="s">
        <v>93</v>
      </c>
      <c r="G99" s="80" t="s">
        <v>1755</v>
      </c>
      <c r="H99" s="80" t="s">
        <v>1756</v>
      </c>
      <c r="I99" s="177"/>
      <c r="J99" s="81">
        <v>243.46526020934195</v>
      </c>
      <c r="K99" s="81">
        <v>5.6052238749035572</v>
      </c>
      <c r="L99" s="81">
        <v>15.062844807357024</v>
      </c>
      <c r="M99" s="81">
        <v>97.816010772981997</v>
      </c>
      <c r="N99" s="81">
        <v>62.92101765318079</v>
      </c>
      <c r="O99" s="81">
        <v>81.025548660764628</v>
      </c>
      <c r="P99" s="81">
        <v>78.347097795281798</v>
      </c>
      <c r="Q99" s="81">
        <v>5.1994693389767601</v>
      </c>
      <c r="R99" s="81">
        <v>0.93200804094561351</v>
      </c>
      <c r="S99" s="81">
        <v>10.744176669295582</v>
      </c>
      <c r="T99" s="82"/>
      <c r="U99" s="81">
        <v>13874919</v>
      </c>
      <c r="V99" s="81">
        <v>3134</v>
      </c>
      <c r="W99" s="81">
        <v>390</v>
      </c>
      <c r="X99" s="81">
        <v>30462</v>
      </c>
      <c r="Y99" s="81">
        <v>33231</v>
      </c>
      <c r="Z99" s="81">
        <v>49372</v>
      </c>
      <c r="AA99" s="81">
        <v>16391</v>
      </c>
      <c r="AB99" s="81">
        <v>82037</v>
      </c>
      <c r="AC99" s="81">
        <v>161700</v>
      </c>
      <c r="AD99" s="81">
        <v>10.74417666929558</v>
      </c>
      <c r="AE99" s="82"/>
      <c r="AF99" s="81">
        <v>108179246.23495699</v>
      </c>
      <c r="AG99" s="81">
        <v>4489663.6060682544</v>
      </c>
      <c r="AH99" s="81">
        <v>3033793.2404502481</v>
      </c>
      <c r="AI99" s="81">
        <v>190547517.155588</v>
      </c>
      <c r="AJ99" s="81">
        <v>113991202.92604069</v>
      </c>
      <c r="AK99" s="81">
        <v>0</v>
      </c>
      <c r="AL99" s="81">
        <v>0</v>
      </c>
      <c r="AM99" s="81">
        <v>11292484.16945154</v>
      </c>
      <c r="AN99" s="81">
        <v>0</v>
      </c>
      <c r="AO99" s="81">
        <v>0</v>
      </c>
      <c r="AP99" s="82"/>
      <c r="AQ99" s="81">
        <v>1118</v>
      </c>
      <c r="AR99" s="81">
        <v>307</v>
      </c>
      <c r="AS99" s="81">
        <v>0</v>
      </c>
      <c r="AT99" s="81">
        <v>0</v>
      </c>
      <c r="AU99" s="81">
        <v>0</v>
      </c>
      <c r="AV99" s="81">
        <v>1</v>
      </c>
      <c r="AW99" s="81" t="s">
        <v>564</v>
      </c>
      <c r="AX99" s="82"/>
      <c r="AY99" s="81">
        <v>4984.7000000000016</v>
      </c>
      <c r="AZ99" s="81">
        <v>22103.1</v>
      </c>
      <c r="BA99" s="81">
        <v>0</v>
      </c>
      <c r="BB99" s="81">
        <v>0</v>
      </c>
      <c r="BC99" s="81">
        <v>0</v>
      </c>
      <c r="BD99" s="81">
        <v>1425</v>
      </c>
      <c r="BE99" s="81" t="s">
        <v>564</v>
      </c>
      <c r="BF99" s="82"/>
      <c r="BG99" s="81">
        <v>0</v>
      </c>
      <c r="BH99" s="81">
        <v>0</v>
      </c>
      <c r="BI99" s="81">
        <v>36.799999999999997</v>
      </c>
      <c r="BJ99" s="81">
        <v>0</v>
      </c>
      <c r="BK99" s="81">
        <v>6.649</v>
      </c>
      <c r="BL99" s="81">
        <v>0</v>
      </c>
      <c r="BM99" s="82"/>
      <c r="BN99" s="81">
        <v>0</v>
      </c>
      <c r="BO99" s="81">
        <v>0</v>
      </c>
      <c r="BP99" s="81">
        <v>6</v>
      </c>
      <c r="BQ99" s="81">
        <v>0</v>
      </c>
      <c r="BR99" s="81">
        <v>1</v>
      </c>
      <c r="BS99" s="81">
        <v>0</v>
      </c>
      <c r="BT99"/>
      <c r="BU99" s="80">
        <v>43.448999999999998</v>
      </c>
      <c r="BV99" s="80">
        <v>0</v>
      </c>
      <c r="BW99" s="80">
        <v>0</v>
      </c>
      <c r="BX99" s="80">
        <v>0</v>
      </c>
      <c r="BY99" s="80">
        <v>0</v>
      </c>
      <c r="BZ99" s="80">
        <v>0</v>
      </c>
      <c r="CA99" s="80">
        <v>0</v>
      </c>
      <c r="CB99" s="80">
        <v>0</v>
      </c>
      <c r="CC99" s="80">
        <v>0</v>
      </c>
    </row>
    <row r="100" spans="1:81">
      <c r="A100" s="80" t="s">
        <v>1771</v>
      </c>
      <c r="B100" s="80">
        <v>424</v>
      </c>
      <c r="C100" s="80">
        <v>16</v>
      </c>
      <c r="D100" s="80">
        <v>25</v>
      </c>
      <c r="E100" s="80">
        <v>2019</v>
      </c>
      <c r="F100" s="80" t="s">
        <v>73</v>
      </c>
      <c r="G100" s="80" t="s">
        <v>1755</v>
      </c>
      <c r="H100" s="80" t="s">
        <v>1756</v>
      </c>
      <c r="I100" s="177"/>
      <c r="J100" s="81">
        <v>224.48388560115077</v>
      </c>
      <c r="K100" s="81">
        <v>5.2293985597600114</v>
      </c>
      <c r="L100" s="81">
        <v>15.19549250915659</v>
      </c>
      <c r="M100" s="81">
        <v>94.499792728414349</v>
      </c>
      <c r="N100" s="81">
        <v>65.778155155472149</v>
      </c>
      <c r="O100" s="81">
        <v>78.462657457055997</v>
      </c>
      <c r="P100" s="81">
        <v>76.125401495713703</v>
      </c>
      <c r="Q100" s="81">
        <v>4.9948328737687175</v>
      </c>
      <c r="R100" s="81">
        <v>0.84955019661496256</v>
      </c>
      <c r="S100" s="81">
        <v>9.3646477533122017</v>
      </c>
      <c r="T100" s="82"/>
      <c r="U100" s="81">
        <v>13396607</v>
      </c>
      <c r="V100" s="81">
        <v>3134</v>
      </c>
      <c r="W100" s="81">
        <v>390</v>
      </c>
      <c r="X100" s="81">
        <v>30462</v>
      </c>
      <c r="Y100" s="81">
        <v>33336</v>
      </c>
      <c r="Z100" s="81">
        <v>49123</v>
      </c>
      <c r="AA100" s="81">
        <v>15807</v>
      </c>
      <c r="AB100" s="81">
        <v>80942</v>
      </c>
      <c r="AC100" s="81">
        <v>149808</v>
      </c>
      <c r="AD100" s="81">
        <v>9.3646477533122017</v>
      </c>
      <c r="AE100" s="82"/>
      <c r="AF100" s="81">
        <v>98989595.850840539</v>
      </c>
      <c r="AG100" s="81">
        <v>4527164.4994764142</v>
      </c>
      <c r="AH100" s="81">
        <v>3247223.1224690881</v>
      </c>
      <c r="AI100" s="81">
        <v>194228696.02301031</v>
      </c>
      <c r="AJ100" s="81">
        <v>122270473.53580423</v>
      </c>
      <c r="AK100" s="81">
        <v>0</v>
      </c>
      <c r="AL100" s="81">
        <v>0</v>
      </c>
      <c r="AM100" s="81">
        <v>11023691.068950234</v>
      </c>
      <c r="AN100" s="81">
        <v>0</v>
      </c>
      <c r="AO100" s="81">
        <v>0</v>
      </c>
      <c r="AP100" s="82"/>
      <c r="AQ100" s="81">
        <v>1172</v>
      </c>
      <c r="AR100" s="81">
        <v>322</v>
      </c>
      <c r="AS100" s="81">
        <v>0</v>
      </c>
      <c r="AT100" s="81">
        <v>0</v>
      </c>
      <c r="AU100" s="81">
        <v>0</v>
      </c>
      <c r="AV100" s="81">
        <v>1</v>
      </c>
      <c r="AW100" s="81" t="s">
        <v>564</v>
      </c>
      <c r="AX100" s="82"/>
      <c r="AY100" s="81">
        <v>5275</v>
      </c>
      <c r="AZ100" s="81">
        <v>23699.899999999991</v>
      </c>
      <c r="BA100" s="81">
        <v>0</v>
      </c>
      <c r="BB100" s="81">
        <v>0</v>
      </c>
      <c r="BC100" s="81">
        <v>0</v>
      </c>
      <c r="BD100" s="81">
        <v>1425</v>
      </c>
      <c r="BE100" s="81" t="s">
        <v>564</v>
      </c>
      <c r="BF100" s="82"/>
      <c r="BG100" s="81">
        <v>0</v>
      </c>
      <c r="BH100" s="81">
        <v>0</v>
      </c>
      <c r="BI100" s="81">
        <v>27.882000000000001</v>
      </c>
      <c r="BJ100" s="81">
        <v>0</v>
      </c>
      <c r="BK100" s="81">
        <v>5.87</v>
      </c>
      <c r="BL100" s="81">
        <v>0</v>
      </c>
      <c r="BM100" s="82"/>
      <c r="BN100" s="81">
        <v>0</v>
      </c>
      <c r="BO100" s="81">
        <v>0</v>
      </c>
      <c r="BP100" s="81">
        <v>6</v>
      </c>
      <c r="BQ100" s="81">
        <v>0</v>
      </c>
      <c r="BR100" s="81">
        <v>1</v>
      </c>
      <c r="BS100" s="81">
        <v>0</v>
      </c>
      <c r="BT100"/>
      <c r="BU100" s="80">
        <v>33.752000000000002</v>
      </c>
      <c r="BV100" s="80">
        <v>0</v>
      </c>
      <c r="BW100" s="80">
        <v>0</v>
      </c>
      <c r="BX100" s="80">
        <v>0</v>
      </c>
      <c r="BY100" s="80">
        <v>0</v>
      </c>
      <c r="BZ100" s="80">
        <v>0</v>
      </c>
      <c r="CA100" s="80">
        <v>0</v>
      </c>
      <c r="CB100" s="80">
        <v>0</v>
      </c>
      <c r="CC100" s="80">
        <v>0</v>
      </c>
    </row>
    <row r="101" spans="1:81">
      <c r="A101" s="80" t="s">
        <v>1772</v>
      </c>
      <c r="B101" s="80">
        <v>425</v>
      </c>
      <c r="C101" s="80">
        <v>17</v>
      </c>
      <c r="D101" s="80">
        <v>25</v>
      </c>
      <c r="E101" s="80">
        <v>2020</v>
      </c>
      <c r="F101" s="80" t="s">
        <v>218</v>
      </c>
      <c r="G101" s="80" t="s">
        <v>1755</v>
      </c>
      <c r="H101" s="80" t="s">
        <v>1756</v>
      </c>
      <c r="I101" s="177"/>
      <c r="J101" s="81">
        <v>199.9259749738392</v>
      </c>
      <c r="K101" s="81">
        <v>5.3321087523048423</v>
      </c>
      <c r="L101" s="81">
        <v>19.573020299857347</v>
      </c>
      <c r="M101" s="81">
        <v>93.541136237104368</v>
      </c>
      <c r="N101" s="81">
        <v>65.411138450876393</v>
      </c>
      <c r="O101" s="81">
        <v>68.656226182820603</v>
      </c>
      <c r="P101" s="81">
        <v>71.315876592546942</v>
      </c>
      <c r="Q101" s="81">
        <v>4.7109804775574675</v>
      </c>
      <c r="R101" s="81">
        <v>0.75553164149231644</v>
      </c>
      <c r="S101" s="81">
        <v>9.8541352963430207</v>
      </c>
      <c r="T101" s="82"/>
      <c r="U101" s="81">
        <v>11581048</v>
      </c>
      <c r="V101" s="81">
        <v>2828</v>
      </c>
      <c r="W101" s="81">
        <v>640</v>
      </c>
      <c r="X101" s="81">
        <v>30574</v>
      </c>
      <c r="Y101" s="81">
        <v>33381</v>
      </c>
      <c r="Z101" s="81">
        <v>49060</v>
      </c>
      <c r="AA101" s="81">
        <v>16089</v>
      </c>
      <c r="AB101" s="81">
        <v>79897</v>
      </c>
      <c r="AC101" s="81">
        <v>133924</v>
      </c>
      <c r="AD101" s="81">
        <v>9.8541352963430207</v>
      </c>
      <c r="AE101" s="82"/>
      <c r="AF101" s="81">
        <v>91223121.656833664</v>
      </c>
      <c r="AG101" s="81">
        <v>4181587.0963966423</v>
      </c>
      <c r="AH101" s="81">
        <v>4278058.2172484472</v>
      </c>
      <c r="AI101" s="81">
        <v>183311870.29557115</v>
      </c>
      <c r="AJ101" s="81">
        <v>116175922.83290224</v>
      </c>
      <c r="AK101" s="81"/>
      <c r="AL101" s="81"/>
      <c r="AM101" s="81">
        <v>10427446.174184261</v>
      </c>
      <c r="AN101" s="81"/>
      <c r="AO101" s="81"/>
      <c r="AP101" s="82"/>
      <c r="AQ101" s="81">
        <v>1216</v>
      </c>
      <c r="AR101" s="81">
        <v>350</v>
      </c>
      <c r="AS101" s="81">
        <v>0</v>
      </c>
      <c r="AT101" s="81">
        <v>0</v>
      </c>
      <c r="AU101" s="81">
        <v>0</v>
      </c>
      <c r="AV101" s="81">
        <v>1</v>
      </c>
      <c r="AW101" s="81">
        <v>0</v>
      </c>
      <c r="AX101" s="82"/>
      <c r="AY101" s="81">
        <v>5525.0000000000036</v>
      </c>
      <c r="AZ101" s="81">
        <v>27063.80000000001</v>
      </c>
      <c r="BA101" s="81">
        <v>0</v>
      </c>
      <c r="BB101" s="81">
        <v>0</v>
      </c>
      <c r="BC101" s="81">
        <v>0</v>
      </c>
      <c r="BD101" s="81">
        <v>1425</v>
      </c>
      <c r="BE101" s="81">
        <v>0</v>
      </c>
      <c r="BF101" s="82"/>
      <c r="BG101" s="81">
        <v>0</v>
      </c>
      <c r="BH101" s="81">
        <v>0</v>
      </c>
      <c r="BI101" s="81">
        <v>26.018999999999998</v>
      </c>
      <c r="BJ101" s="81">
        <v>0</v>
      </c>
      <c r="BK101" s="81">
        <v>5.7359999999999998</v>
      </c>
      <c r="BL101" s="81">
        <v>0</v>
      </c>
      <c r="BM101" s="82"/>
      <c r="BN101" s="81">
        <v>0</v>
      </c>
      <c r="BO101" s="81">
        <v>0</v>
      </c>
      <c r="BP101" s="81">
        <v>6</v>
      </c>
      <c r="BQ101" s="81">
        <v>0</v>
      </c>
      <c r="BR101" s="81">
        <v>1</v>
      </c>
      <c r="BS101" s="81">
        <v>0</v>
      </c>
      <c r="BT101"/>
      <c r="BU101" s="80">
        <v>31.754999999999999</v>
      </c>
      <c r="BV101" s="80">
        <v>0</v>
      </c>
      <c r="BW101" s="80">
        <v>0</v>
      </c>
      <c r="BX101" s="80">
        <v>0</v>
      </c>
      <c r="BY101" s="80">
        <v>0</v>
      </c>
      <c r="BZ101" s="80">
        <v>0</v>
      </c>
      <c r="CA101" s="80">
        <v>0</v>
      </c>
      <c r="CB101" s="80">
        <v>0</v>
      </c>
      <c r="CC101" s="80">
        <v>0</v>
      </c>
    </row>
    <row r="102" spans="1:81">
      <c r="A102" s="80" t="s">
        <v>1773</v>
      </c>
      <c r="B102" s="80">
        <v>425</v>
      </c>
      <c r="C102" s="80">
        <v>18</v>
      </c>
      <c r="D102" s="80">
        <v>25</v>
      </c>
      <c r="E102" s="80">
        <v>2021</v>
      </c>
      <c r="F102" s="80" t="s">
        <v>75</v>
      </c>
      <c r="G102" s="174" t="s">
        <v>1755</v>
      </c>
      <c r="H102" s="80" t="s">
        <v>1756</v>
      </c>
      <c r="I102" s="177"/>
      <c r="J102" s="81">
        <v>185.11084166678825</v>
      </c>
      <c r="K102" s="81">
        <v>5.4455207145941804</v>
      </c>
      <c r="L102" s="81">
        <v>20.468648882181377</v>
      </c>
      <c r="M102" s="81">
        <v>87.760049094151356</v>
      </c>
      <c r="N102" s="81">
        <v>58.343674572432022</v>
      </c>
      <c r="O102" s="81">
        <v>66.349362097122892</v>
      </c>
      <c r="P102" s="81">
        <v>73.106475109079426</v>
      </c>
      <c r="Q102" s="81">
        <v>4.7062341755167729</v>
      </c>
      <c r="R102" s="81">
        <v>0.66401945899712378</v>
      </c>
      <c r="S102" s="81">
        <v>10.54870623711137</v>
      </c>
      <c r="T102" s="82"/>
      <c r="U102" s="81">
        <v>11442054</v>
      </c>
      <c r="V102" s="81">
        <v>2828</v>
      </c>
      <c r="W102" s="81">
        <v>640</v>
      </c>
      <c r="X102" s="81">
        <v>30574</v>
      </c>
      <c r="Y102" s="81">
        <v>33539</v>
      </c>
      <c r="Z102" s="81">
        <v>48819</v>
      </c>
      <c r="AA102" s="81">
        <v>16084</v>
      </c>
      <c r="AB102" s="81">
        <v>78870</v>
      </c>
      <c r="AC102" s="81">
        <v>114085</v>
      </c>
      <c r="AD102" s="81">
        <v>10.54870623711137</v>
      </c>
      <c r="AE102" s="82"/>
      <c r="AF102" s="81">
        <v>84847409.446755245</v>
      </c>
      <c r="AG102" s="81">
        <v>4465529.0930209514</v>
      </c>
      <c r="AH102" s="81">
        <v>4326265.9009956652</v>
      </c>
      <c r="AI102" s="81">
        <v>197865443.71503955</v>
      </c>
      <c r="AJ102" s="81">
        <v>119313627.40555546</v>
      </c>
      <c r="AK102" s="81">
        <v>0</v>
      </c>
      <c r="AL102" s="81">
        <v>0</v>
      </c>
      <c r="AM102" s="81">
        <v>10352782.831401417</v>
      </c>
      <c r="AN102" s="81">
        <v>0</v>
      </c>
      <c r="AO102" s="81">
        <v>0</v>
      </c>
      <c r="AP102" s="82"/>
      <c r="AQ102" s="81">
        <v>1286</v>
      </c>
      <c r="AR102" s="81">
        <v>363</v>
      </c>
      <c r="AS102" s="81">
        <v>0</v>
      </c>
      <c r="AT102" s="81">
        <v>0</v>
      </c>
      <c r="AU102" s="81">
        <v>0</v>
      </c>
      <c r="AV102" s="81">
        <v>1</v>
      </c>
      <c r="AW102" s="81"/>
      <c r="AX102" s="82"/>
      <c r="AY102" s="81">
        <v>5902.3000000000029</v>
      </c>
      <c r="AZ102" s="81">
        <v>28954.80000000001</v>
      </c>
      <c r="BA102" s="81">
        <v>0</v>
      </c>
      <c r="BB102" s="81">
        <v>0</v>
      </c>
      <c r="BC102" s="81">
        <v>0</v>
      </c>
      <c r="BD102" s="81">
        <v>1425</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1774</v>
      </c>
      <c r="B103" s="80">
        <v>425</v>
      </c>
      <c r="C103" s="80">
        <v>19</v>
      </c>
      <c r="D103" s="80">
        <v>25</v>
      </c>
      <c r="E103" s="80">
        <v>2022</v>
      </c>
      <c r="F103" s="80" t="s">
        <v>568</v>
      </c>
      <c r="G103" s="174" t="s">
        <v>1755</v>
      </c>
      <c r="H103" s="80" t="s">
        <v>1756</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1411</v>
      </c>
      <c r="AR103" s="81">
        <v>370</v>
      </c>
      <c r="AS103" s="81">
        <v>0</v>
      </c>
      <c r="AT103" s="81">
        <v>0</v>
      </c>
      <c r="AU103" s="81">
        <v>0</v>
      </c>
      <c r="AV103" s="81">
        <v>1</v>
      </c>
      <c r="AW103" s="81"/>
      <c r="AX103" s="82"/>
      <c r="AY103" s="81">
        <v>6539.9000000000033</v>
      </c>
      <c r="AZ103" s="81">
        <v>29362.600000000009</v>
      </c>
      <c r="BA103" s="81">
        <v>0</v>
      </c>
      <c r="BB103" s="81">
        <v>0</v>
      </c>
      <c r="BC103" s="81">
        <v>0</v>
      </c>
      <c r="BD103" s="81">
        <v>1425</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1775</v>
      </c>
      <c r="B104" s="80">
        <v>358</v>
      </c>
      <c r="C104" s="80">
        <v>1</v>
      </c>
      <c r="D104" s="80">
        <v>22</v>
      </c>
      <c r="E104" s="80">
        <v>1990</v>
      </c>
      <c r="F104" s="80" t="s">
        <v>562</v>
      </c>
      <c r="G104" s="80" t="s">
        <v>1776</v>
      </c>
      <c r="H104" s="80" t="s">
        <v>1777</v>
      </c>
      <c r="I104" s="177"/>
      <c r="J104" s="81">
        <v>179.0530974653764</v>
      </c>
      <c r="K104" s="81">
        <v>22.131006846074182</v>
      </c>
      <c r="L104" s="81">
        <v>28.704672889862398</v>
      </c>
      <c r="M104" s="81">
        <v>96.074380938354366</v>
      </c>
      <c r="N104" s="81">
        <v>97.195737332364303</v>
      </c>
      <c r="O104" s="81">
        <v>92.598874720778781</v>
      </c>
      <c r="P104" s="81">
        <v>86.989435708400123</v>
      </c>
      <c r="Q104" s="81">
        <v>5.9654718915625145</v>
      </c>
      <c r="R104" s="81">
        <v>0</v>
      </c>
      <c r="S104" s="81">
        <v>6.93157179095045</v>
      </c>
      <c r="T104" s="82"/>
      <c r="U104" s="81">
        <v>24609637</v>
      </c>
      <c r="V104" s="81">
        <v>4943</v>
      </c>
      <c r="W104" s="81">
        <v>332</v>
      </c>
      <c r="X104" s="81">
        <v>31185</v>
      </c>
      <c r="Y104" s="81">
        <v>30186</v>
      </c>
      <c r="Z104" s="81">
        <v>38087</v>
      </c>
      <c r="AA104" s="81">
        <v>21122</v>
      </c>
      <c r="AB104" s="81">
        <v>96859</v>
      </c>
      <c r="AC104" s="81">
        <v>0</v>
      </c>
      <c r="AD104" s="81">
        <v>6.93157179095045</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1778</v>
      </c>
      <c r="B105" s="80">
        <v>359</v>
      </c>
      <c r="C105" s="80">
        <v>2</v>
      </c>
      <c r="D105" s="80">
        <v>22</v>
      </c>
      <c r="E105" s="80">
        <v>2005</v>
      </c>
      <c r="F105" s="80" t="s">
        <v>565</v>
      </c>
      <c r="G105" s="80" t="s">
        <v>1776</v>
      </c>
      <c r="H105" s="80" t="s">
        <v>1777</v>
      </c>
      <c r="I105" s="177"/>
      <c r="J105" s="81">
        <v>187.72211731128769</v>
      </c>
      <c r="K105" s="81">
        <v>12.223347917042243</v>
      </c>
      <c r="L105" s="81">
        <v>28.409179566145738</v>
      </c>
      <c r="M105" s="81">
        <v>138.28080839731868</v>
      </c>
      <c r="N105" s="81">
        <v>139.96731918602612</v>
      </c>
      <c r="O105" s="81">
        <v>124.71057428025132</v>
      </c>
      <c r="P105" s="81">
        <v>87.046165324072362</v>
      </c>
      <c r="Q105" s="81">
        <v>5.6575296070662002</v>
      </c>
      <c r="R105" s="81">
        <v>0</v>
      </c>
      <c r="S105" s="81">
        <v>19.650706057200004</v>
      </c>
      <c r="T105" s="82"/>
      <c r="U105" s="81">
        <v>27675126</v>
      </c>
      <c r="V105" s="81">
        <v>3750</v>
      </c>
      <c r="W105" s="81">
        <v>377</v>
      </c>
      <c r="X105" s="81">
        <v>25875</v>
      </c>
      <c r="Y105" s="81">
        <v>35925</v>
      </c>
      <c r="Z105" s="81">
        <v>59358</v>
      </c>
      <c r="AA105" s="81">
        <v>17310</v>
      </c>
      <c r="AB105" s="81">
        <v>96029</v>
      </c>
      <c r="AC105" s="81">
        <v>0</v>
      </c>
      <c r="AD105" s="81">
        <v>19.650706057200004</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1779</v>
      </c>
      <c r="B106" s="80">
        <v>360</v>
      </c>
      <c r="C106" s="80">
        <v>3</v>
      </c>
      <c r="D106" s="80">
        <v>22</v>
      </c>
      <c r="E106" s="80">
        <v>2006</v>
      </c>
      <c r="F106" s="80" t="s">
        <v>566</v>
      </c>
      <c r="G106" s="80" t="s">
        <v>1776</v>
      </c>
      <c r="H106" s="80" t="s">
        <v>1777</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1780</v>
      </c>
      <c r="B107" s="80">
        <v>361</v>
      </c>
      <c r="C107" s="80">
        <v>4</v>
      </c>
      <c r="D107" s="80">
        <v>22</v>
      </c>
      <c r="E107" s="80">
        <v>2007</v>
      </c>
      <c r="F107" s="80" t="s">
        <v>567</v>
      </c>
      <c r="G107" s="80" t="s">
        <v>1776</v>
      </c>
      <c r="H107" s="80" t="s">
        <v>1777</v>
      </c>
      <c r="I107" s="177"/>
      <c r="J107" s="81">
        <v>217.89594909085392</v>
      </c>
      <c r="K107" s="81">
        <v>9.9144180711480701</v>
      </c>
      <c r="L107" s="81">
        <v>28.784693706804845</v>
      </c>
      <c r="M107" s="81">
        <v>127.31516799476407</v>
      </c>
      <c r="N107" s="81">
        <v>148.32087711846273</v>
      </c>
      <c r="O107" s="81">
        <v>120.49727313127285</v>
      </c>
      <c r="P107" s="81">
        <v>85.533898623995398</v>
      </c>
      <c r="Q107" s="81">
        <v>5.8488409421054195</v>
      </c>
      <c r="R107" s="81">
        <v>0</v>
      </c>
      <c r="S107" s="81">
        <v>18.684508886450004</v>
      </c>
      <c r="T107" s="82"/>
      <c r="U107" s="81">
        <v>35198418</v>
      </c>
      <c r="V107" s="81">
        <v>3186</v>
      </c>
      <c r="W107" s="81">
        <v>449</v>
      </c>
      <c r="X107" s="81">
        <v>29959</v>
      </c>
      <c r="Y107" s="81">
        <v>35972</v>
      </c>
      <c r="Z107" s="81">
        <v>59621</v>
      </c>
      <c r="AA107" s="81">
        <v>16750</v>
      </c>
      <c r="AB107" s="81">
        <v>94026</v>
      </c>
      <c r="AC107" s="81">
        <v>0</v>
      </c>
      <c r="AD107" s="81">
        <v>18.684508886450004</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1781</v>
      </c>
      <c r="B108" s="80">
        <v>362</v>
      </c>
      <c r="C108" s="80">
        <v>5</v>
      </c>
      <c r="D108" s="80">
        <v>22</v>
      </c>
      <c r="E108" s="80">
        <v>2008</v>
      </c>
      <c r="F108" s="80" t="s">
        <v>84</v>
      </c>
      <c r="G108" s="80" t="s">
        <v>1776</v>
      </c>
      <c r="H108" s="80" t="s">
        <v>1777</v>
      </c>
      <c r="I108" s="177"/>
      <c r="J108" s="81">
        <v>206.23594396689595</v>
      </c>
      <c r="K108" s="81">
        <v>7.1069122700751963</v>
      </c>
      <c r="L108" s="81">
        <v>25.716543068404178</v>
      </c>
      <c r="M108" s="81">
        <v>141.27812864214414</v>
      </c>
      <c r="N108" s="81">
        <v>134.50003135134315</v>
      </c>
      <c r="O108" s="81">
        <v>117.39941290947982</v>
      </c>
      <c r="P108" s="81">
        <v>83.090106459472381</v>
      </c>
      <c r="Q108" s="81">
        <v>5.6840292628396725</v>
      </c>
      <c r="R108" s="81">
        <v>0</v>
      </c>
      <c r="S108" s="81">
        <v>12.102587753290001</v>
      </c>
      <c r="T108" s="82"/>
      <c r="U108" s="81">
        <v>35024091</v>
      </c>
      <c r="V108" s="81">
        <v>3186</v>
      </c>
      <c r="W108" s="81">
        <v>449</v>
      </c>
      <c r="X108" s="81">
        <v>29959</v>
      </c>
      <c r="Y108" s="81">
        <v>35990</v>
      </c>
      <c r="Z108" s="81">
        <v>60127</v>
      </c>
      <c r="AA108" s="81">
        <v>16290</v>
      </c>
      <c r="AB108" s="81">
        <v>92878</v>
      </c>
      <c r="AC108" s="81">
        <v>0</v>
      </c>
      <c r="AD108" s="81">
        <v>12.102587753290001</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1782</v>
      </c>
      <c r="B109" s="80">
        <v>363</v>
      </c>
      <c r="C109" s="80">
        <v>6</v>
      </c>
      <c r="D109" s="80">
        <v>22</v>
      </c>
      <c r="E109" s="80">
        <v>2009</v>
      </c>
      <c r="F109" s="80" t="s">
        <v>85</v>
      </c>
      <c r="G109" s="80" t="s">
        <v>1776</v>
      </c>
      <c r="H109" s="80" t="s">
        <v>1777</v>
      </c>
      <c r="I109" s="177"/>
      <c r="J109" s="81">
        <v>201.24383800924483</v>
      </c>
      <c r="K109" s="81">
        <v>7.6239797263913411</v>
      </c>
      <c r="L109" s="81">
        <v>25.599934136728677</v>
      </c>
      <c r="M109" s="81">
        <v>134.72730315658103</v>
      </c>
      <c r="N109" s="81">
        <v>117.23481948839371</v>
      </c>
      <c r="O109" s="81">
        <v>119.62824567598443</v>
      </c>
      <c r="P109" s="81">
        <v>78.894126771779696</v>
      </c>
      <c r="Q109" s="81">
        <v>5.373696510820241</v>
      </c>
      <c r="R109" s="81">
        <v>0</v>
      </c>
      <c r="S109" s="81">
        <v>11.473134321239998</v>
      </c>
      <c r="T109" s="82"/>
      <c r="U109" s="81">
        <v>33083073</v>
      </c>
      <c r="V109" s="81">
        <v>3247</v>
      </c>
      <c r="W109" s="81">
        <v>524</v>
      </c>
      <c r="X109" s="81">
        <v>31181</v>
      </c>
      <c r="Y109" s="81">
        <v>36200</v>
      </c>
      <c r="Z109" s="81">
        <v>60475</v>
      </c>
      <c r="AA109" s="81">
        <v>15879</v>
      </c>
      <c r="AB109" s="81">
        <v>92176</v>
      </c>
      <c r="AC109" s="81">
        <v>0</v>
      </c>
      <c r="AD109" s="81">
        <v>11.473134321239998</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225.80999999999997</v>
      </c>
      <c r="BJ109" s="81">
        <v>0</v>
      </c>
      <c r="BK109" s="81">
        <v>9.35</v>
      </c>
      <c r="BL109" s="81">
        <v>0</v>
      </c>
      <c r="BM109" s="82"/>
      <c r="BN109" s="81">
        <v>0</v>
      </c>
      <c r="BO109" s="81">
        <v>0</v>
      </c>
      <c r="BP109" s="81">
        <v>9</v>
      </c>
      <c r="BQ109" s="81">
        <v>0</v>
      </c>
      <c r="BR109" s="81">
        <v>2</v>
      </c>
      <c r="BS109" s="81">
        <v>0</v>
      </c>
      <c r="BT109"/>
      <c r="BU109" s="80"/>
      <c r="BV109" s="80"/>
      <c r="BW109" s="80"/>
      <c r="BX109" s="80"/>
      <c r="BY109" s="80"/>
      <c r="BZ109" s="80"/>
      <c r="CA109" s="80"/>
      <c r="CB109" s="80"/>
      <c r="CC109" s="80"/>
    </row>
    <row r="110" spans="1:81">
      <c r="A110" s="80" t="s">
        <v>1783</v>
      </c>
      <c r="B110" s="80">
        <v>364</v>
      </c>
      <c r="C110" s="80">
        <v>7</v>
      </c>
      <c r="D110" s="80">
        <v>22</v>
      </c>
      <c r="E110" s="80">
        <v>2010</v>
      </c>
      <c r="F110" s="80" t="s">
        <v>86</v>
      </c>
      <c r="G110" s="80" t="s">
        <v>1776</v>
      </c>
      <c r="H110" s="80" t="s">
        <v>1777</v>
      </c>
      <c r="I110" s="177"/>
      <c r="J110" s="81">
        <v>210.19962487133506</v>
      </c>
      <c r="K110" s="81">
        <v>7.4210722310439472</v>
      </c>
      <c r="L110" s="81">
        <v>22.650606422799012</v>
      </c>
      <c r="M110" s="81">
        <v>135.25254257416563</v>
      </c>
      <c r="N110" s="81">
        <v>137.6141649851686</v>
      </c>
      <c r="O110" s="81">
        <v>119.40375039726842</v>
      </c>
      <c r="P110" s="81">
        <v>79.589983519591073</v>
      </c>
      <c r="Q110" s="81">
        <v>5.5434309597403679</v>
      </c>
      <c r="R110" s="81">
        <v>0</v>
      </c>
      <c r="S110" s="81">
        <v>16.454877373851804</v>
      </c>
      <c r="T110" s="82"/>
      <c r="U110" s="81">
        <v>38727316</v>
      </c>
      <c r="V110" s="81">
        <v>3247</v>
      </c>
      <c r="W110" s="81">
        <v>524</v>
      </c>
      <c r="X110" s="81">
        <v>31181</v>
      </c>
      <c r="Y110" s="81">
        <v>36203</v>
      </c>
      <c r="Z110" s="81">
        <v>60642</v>
      </c>
      <c r="AA110" s="81">
        <v>15619</v>
      </c>
      <c r="AB110" s="81">
        <v>91113</v>
      </c>
      <c r="AC110" s="81">
        <v>0</v>
      </c>
      <c r="AD110" s="81">
        <v>16.454877373851804</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209.203</v>
      </c>
      <c r="BJ110" s="81">
        <v>0</v>
      </c>
      <c r="BK110" s="81">
        <v>8.8659999999999997</v>
      </c>
      <c r="BL110" s="81">
        <v>0</v>
      </c>
      <c r="BM110" s="82"/>
      <c r="BN110" s="81">
        <v>0</v>
      </c>
      <c r="BO110" s="81">
        <v>0</v>
      </c>
      <c r="BP110" s="81">
        <v>9</v>
      </c>
      <c r="BQ110" s="81">
        <v>0</v>
      </c>
      <c r="BR110" s="81">
        <v>2</v>
      </c>
      <c r="BS110" s="81">
        <v>0</v>
      </c>
      <c r="BT110"/>
      <c r="BU110" s="80">
        <v>218.06899999999999</v>
      </c>
      <c r="BV110" s="80">
        <v>0</v>
      </c>
      <c r="BW110" s="80">
        <v>0</v>
      </c>
      <c r="BX110" s="80">
        <v>0</v>
      </c>
      <c r="BY110" s="80">
        <v>0</v>
      </c>
      <c r="BZ110" s="80">
        <v>0</v>
      </c>
      <c r="CA110" s="80">
        <v>0</v>
      </c>
      <c r="CB110" s="80">
        <v>0</v>
      </c>
      <c r="CC110" s="80">
        <v>0</v>
      </c>
    </row>
    <row r="111" spans="1:81">
      <c r="A111" s="80" t="s">
        <v>1784</v>
      </c>
      <c r="B111" s="80">
        <v>365</v>
      </c>
      <c r="C111" s="80">
        <v>8</v>
      </c>
      <c r="D111" s="80">
        <v>22</v>
      </c>
      <c r="E111" s="80">
        <v>2011</v>
      </c>
      <c r="F111" s="80" t="s">
        <v>87</v>
      </c>
      <c r="G111" s="80" t="s">
        <v>1776</v>
      </c>
      <c r="H111" s="80" t="s">
        <v>1777</v>
      </c>
      <c r="I111" s="177"/>
      <c r="J111" s="81">
        <v>309.02984595170085</v>
      </c>
      <c r="K111" s="81">
        <v>9.9866328636686674</v>
      </c>
      <c r="L111" s="81">
        <v>21.759221590910094</v>
      </c>
      <c r="M111" s="81">
        <v>173.41649462071635</v>
      </c>
      <c r="N111" s="81">
        <v>136.89288693092254</v>
      </c>
      <c r="O111" s="81">
        <v>116.75116032828251</v>
      </c>
      <c r="P111" s="81">
        <v>76.37944125746705</v>
      </c>
      <c r="Q111" s="81">
        <v>6.3085393396108635</v>
      </c>
      <c r="R111" s="81">
        <v>0</v>
      </c>
      <c r="S111" s="81">
        <v>14.112301167820002</v>
      </c>
      <c r="T111" s="82"/>
      <c r="U111" s="81">
        <v>48360160</v>
      </c>
      <c r="V111" s="81">
        <v>3247</v>
      </c>
      <c r="W111" s="81">
        <v>524</v>
      </c>
      <c r="X111" s="81">
        <v>31181</v>
      </c>
      <c r="Y111" s="81">
        <v>36146</v>
      </c>
      <c r="Z111" s="81">
        <v>60583</v>
      </c>
      <c r="AA111" s="81">
        <v>15435</v>
      </c>
      <c r="AB111" s="81">
        <v>89893</v>
      </c>
      <c r="AC111" s="81">
        <v>0</v>
      </c>
      <c r="AD111" s="81">
        <v>14.112301167820002</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206.65100000000001</v>
      </c>
      <c r="BJ111" s="81">
        <v>0</v>
      </c>
      <c r="BK111" s="81">
        <v>7.335</v>
      </c>
      <c r="BL111" s="81">
        <v>0</v>
      </c>
      <c r="BM111" s="82"/>
      <c r="BN111" s="81">
        <v>0</v>
      </c>
      <c r="BO111" s="81">
        <v>0</v>
      </c>
      <c r="BP111" s="81">
        <v>10</v>
      </c>
      <c r="BQ111" s="81">
        <v>0</v>
      </c>
      <c r="BR111" s="81">
        <v>2</v>
      </c>
      <c r="BS111" s="81">
        <v>0</v>
      </c>
      <c r="BT111"/>
      <c r="BU111" s="80">
        <v>213.98599999999999</v>
      </c>
      <c r="BV111" s="80">
        <v>0</v>
      </c>
      <c r="BW111" s="80">
        <v>0</v>
      </c>
      <c r="BX111" s="80">
        <v>0</v>
      </c>
      <c r="BY111" s="80">
        <v>0</v>
      </c>
      <c r="BZ111" s="80">
        <v>0</v>
      </c>
      <c r="CA111" s="80">
        <v>0</v>
      </c>
      <c r="CB111" s="80">
        <v>0</v>
      </c>
      <c r="CC111" s="80">
        <v>0</v>
      </c>
    </row>
    <row r="112" spans="1:81">
      <c r="A112" s="80" t="s">
        <v>1785</v>
      </c>
      <c r="B112" s="80">
        <v>366</v>
      </c>
      <c r="C112" s="80">
        <v>9</v>
      </c>
      <c r="D112" s="80">
        <v>22</v>
      </c>
      <c r="E112" s="80">
        <v>2012</v>
      </c>
      <c r="F112" s="80" t="s">
        <v>88</v>
      </c>
      <c r="G112" s="80" t="s">
        <v>1776</v>
      </c>
      <c r="H112" s="80" t="s">
        <v>1777</v>
      </c>
      <c r="I112" s="177"/>
      <c r="J112" s="81">
        <v>252.61841135851435</v>
      </c>
      <c r="K112" s="81">
        <v>8.8718797982820075</v>
      </c>
      <c r="L112" s="81">
        <v>21.580606303526135</v>
      </c>
      <c r="M112" s="81">
        <v>164.55096197599701</v>
      </c>
      <c r="N112" s="81">
        <v>132.16109611467456</v>
      </c>
      <c r="O112" s="81">
        <v>116.52455343574098</v>
      </c>
      <c r="P112" s="81">
        <v>75.350887592697106</v>
      </c>
      <c r="Q112" s="81">
        <v>6.795824450498559</v>
      </c>
      <c r="R112" s="81">
        <v>0</v>
      </c>
      <c r="S112" s="81">
        <v>19.721244882000001</v>
      </c>
      <c r="T112" s="82"/>
      <c r="U112" s="81">
        <v>33435721</v>
      </c>
      <c r="V112" s="81">
        <v>3247</v>
      </c>
      <c r="W112" s="81">
        <v>524</v>
      </c>
      <c r="X112" s="81">
        <v>31181</v>
      </c>
      <c r="Y112" s="81">
        <v>36337</v>
      </c>
      <c r="Z112" s="81">
        <v>60945</v>
      </c>
      <c r="AA112" s="81">
        <v>15141</v>
      </c>
      <c r="AB112" s="81">
        <v>89129</v>
      </c>
      <c r="AC112" s="81">
        <v>0</v>
      </c>
      <c r="AD112" s="81">
        <v>19.721244882000001</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6.1550000000000002</v>
      </c>
      <c r="BH112" s="81">
        <v>0</v>
      </c>
      <c r="BI112" s="81">
        <v>198.69499999999999</v>
      </c>
      <c r="BJ112" s="81">
        <v>0</v>
      </c>
      <c r="BK112" s="81">
        <v>14.678000000000001</v>
      </c>
      <c r="BL112" s="81">
        <v>0</v>
      </c>
      <c r="BM112" s="82"/>
      <c r="BN112" s="81">
        <v>1</v>
      </c>
      <c r="BO112" s="81">
        <v>0</v>
      </c>
      <c r="BP112" s="81">
        <v>10</v>
      </c>
      <c r="BQ112" s="81">
        <v>0</v>
      </c>
      <c r="BR112" s="81">
        <v>3</v>
      </c>
      <c r="BS112" s="81">
        <v>0</v>
      </c>
      <c r="BT112"/>
      <c r="BU112" s="80">
        <v>219.52799999999999</v>
      </c>
      <c r="BV112" s="80">
        <v>0</v>
      </c>
      <c r="BW112" s="80">
        <v>0</v>
      </c>
      <c r="BX112" s="80">
        <v>0</v>
      </c>
      <c r="BY112" s="80">
        <v>0</v>
      </c>
      <c r="BZ112" s="80">
        <v>0</v>
      </c>
      <c r="CA112" s="80">
        <v>0</v>
      </c>
      <c r="CB112" s="80">
        <v>0</v>
      </c>
      <c r="CC112" s="80">
        <v>0</v>
      </c>
    </row>
    <row r="113" spans="1:81">
      <c r="A113" s="80" t="s">
        <v>1786</v>
      </c>
      <c r="B113" s="80">
        <v>367</v>
      </c>
      <c r="C113" s="80">
        <v>10</v>
      </c>
      <c r="D113" s="80">
        <v>22</v>
      </c>
      <c r="E113" s="80">
        <v>2013</v>
      </c>
      <c r="F113" s="80" t="s">
        <v>89</v>
      </c>
      <c r="G113" s="80" t="s">
        <v>1776</v>
      </c>
      <c r="H113" s="80" t="s">
        <v>1777</v>
      </c>
      <c r="I113" s="177"/>
      <c r="J113" s="81">
        <v>218.33381087083418</v>
      </c>
      <c r="K113" s="81">
        <v>7.5259967851604861</v>
      </c>
      <c r="L113" s="81">
        <v>20.48444317921405</v>
      </c>
      <c r="M113" s="81">
        <v>163.83265064139798</v>
      </c>
      <c r="N113" s="81">
        <v>151.27581780925428</v>
      </c>
      <c r="O113" s="81">
        <v>111.74014159738115</v>
      </c>
      <c r="P113" s="81">
        <v>74.495858711245631</v>
      </c>
      <c r="Q113" s="81">
        <v>6.8354272817872213</v>
      </c>
      <c r="R113" s="81">
        <v>0</v>
      </c>
      <c r="S113" s="81">
        <v>12.694306848000002</v>
      </c>
      <c r="T113" s="82"/>
      <c r="U113" s="81">
        <v>32199622</v>
      </c>
      <c r="V113" s="81">
        <v>3247</v>
      </c>
      <c r="W113" s="81">
        <v>524</v>
      </c>
      <c r="X113" s="81">
        <v>31181</v>
      </c>
      <c r="Y113" s="81">
        <v>36333</v>
      </c>
      <c r="Z113" s="81">
        <v>61052</v>
      </c>
      <c r="AA113" s="81">
        <v>14913</v>
      </c>
      <c r="AB113" s="81">
        <v>88363</v>
      </c>
      <c r="AC113" s="81">
        <v>0</v>
      </c>
      <c r="AD113" s="81">
        <v>12.694306848000002</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7.609</v>
      </c>
      <c r="BH113" s="81">
        <v>0</v>
      </c>
      <c r="BI113" s="81">
        <v>193.74299999999999</v>
      </c>
      <c r="BJ113" s="81">
        <v>0</v>
      </c>
      <c r="BK113" s="81">
        <v>15.742000000000001</v>
      </c>
      <c r="BL113" s="81">
        <v>0</v>
      </c>
      <c r="BM113" s="82"/>
      <c r="BN113" s="81">
        <v>1</v>
      </c>
      <c r="BO113" s="81">
        <v>0</v>
      </c>
      <c r="BP113" s="81">
        <v>10</v>
      </c>
      <c r="BQ113" s="81">
        <v>0</v>
      </c>
      <c r="BR113" s="81">
        <v>3</v>
      </c>
      <c r="BS113" s="81">
        <v>0</v>
      </c>
      <c r="BT113"/>
      <c r="BU113" s="80">
        <v>217.09399999999999</v>
      </c>
      <c r="BV113" s="80">
        <v>0</v>
      </c>
      <c r="BW113" s="80">
        <v>0</v>
      </c>
      <c r="BX113" s="80">
        <v>0</v>
      </c>
      <c r="BY113" s="80">
        <v>0</v>
      </c>
      <c r="BZ113" s="80">
        <v>0</v>
      </c>
      <c r="CA113" s="80">
        <v>0</v>
      </c>
      <c r="CB113" s="80">
        <v>0</v>
      </c>
      <c r="CC113" s="80">
        <v>0</v>
      </c>
    </row>
    <row r="114" spans="1:81">
      <c r="A114" s="80" t="s">
        <v>1787</v>
      </c>
      <c r="B114" s="80">
        <v>368</v>
      </c>
      <c r="C114" s="80">
        <v>11</v>
      </c>
      <c r="D114" s="80">
        <v>22</v>
      </c>
      <c r="E114" s="80">
        <v>2014</v>
      </c>
      <c r="F114" s="80" t="s">
        <v>90</v>
      </c>
      <c r="G114" s="80" t="s">
        <v>1776</v>
      </c>
      <c r="H114" s="80" t="s">
        <v>1777</v>
      </c>
      <c r="I114" s="177"/>
      <c r="J114" s="81">
        <v>199.62036620420062</v>
      </c>
      <c r="K114" s="81">
        <v>6.9198243759775941</v>
      </c>
      <c r="L114" s="81">
        <v>25.207034549560969</v>
      </c>
      <c r="M114" s="81">
        <v>145.22270265299619</v>
      </c>
      <c r="N114" s="81">
        <v>137.3865429912203</v>
      </c>
      <c r="O114" s="81">
        <v>105.88791704782474</v>
      </c>
      <c r="P114" s="81">
        <v>73.994539929667212</v>
      </c>
      <c r="Q114" s="81">
        <v>6.4657317325257884</v>
      </c>
      <c r="R114" s="81">
        <v>0</v>
      </c>
      <c r="S114" s="81">
        <v>16.768366715100001</v>
      </c>
      <c r="T114" s="82"/>
      <c r="U114" s="81">
        <v>31406785</v>
      </c>
      <c r="V114" s="81">
        <v>2726</v>
      </c>
      <c r="W114" s="81">
        <v>613</v>
      </c>
      <c r="X114" s="81">
        <v>28616</v>
      </c>
      <c r="Y114" s="81">
        <v>36244</v>
      </c>
      <c r="Z114" s="81">
        <v>60933</v>
      </c>
      <c r="AA114" s="81">
        <v>14736</v>
      </c>
      <c r="AB114" s="81">
        <v>87116</v>
      </c>
      <c r="AC114" s="81">
        <v>0</v>
      </c>
      <c r="AD114" s="81">
        <v>16.768366715100001</v>
      </c>
      <c r="AE114" s="82"/>
      <c r="AF114" s="81">
        <v>251567855.3819316</v>
      </c>
      <c r="AG114" s="81">
        <v>5863555.9685570151</v>
      </c>
      <c r="AH114" s="81">
        <v>6524747.8869524337</v>
      </c>
      <c r="AI114" s="81">
        <v>189484317.96141076</v>
      </c>
      <c r="AJ114" s="81">
        <v>184900014.11398283</v>
      </c>
      <c r="AK114" s="81">
        <v>0</v>
      </c>
      <c r="AL114" s="81">
        <v>0</v>
      </c>
      <c r="AM114" s="81">
        <v>11959725.006884888</v>
      </c>
      <c r="AN114" s="81">
        <v>0</v>
      </c>
      <c r="AO114" s="81">
        <v>0</v>
      </c>
      <c r="AP114" s="82"/>
      <c r="AQ114" s="81">
        <v>1491</v>
      </c>
      <c r="AR114" s="81">
        <v>240</v>
      </c>
      <c r="AS114" s="81">
        <v>0</v>
      </c>
      <c r="AT114" s="81">
        <v>1</v>
      </c>
      <c r="AU114" s="81">
        <v>0</v>
      </c>
      <c r="AV114" s="81">
        <v>0</v>
      </c>
      <c r="AW114" s="81" t="s">
        <v>564</v>
      </c>
      <c r="AX114" s="82"/>
      <c r="AY114" s="81">
        <v>6190.3</v>
      </c>
      <c r="AZ114" s="81">
        <v>17826.5</v>
      </c>
      <c r="BA114" s="81">
        <v>0</v>
      </c>
      <c r="BB114" s="81">
        <v>130</v>
      </c>
      <c r="BC114" s="81">
        <v>0</v>
      </c>
      <c r="BD114" s="81">
        <v>0</v>
      </c>
      <c r="BE114" s="81" t="s">
        <v>564</v>
      </c>
      <c r="BF114" s="82"/>
      <c r="BG114" s="81">
        <v>7.9390000000000001</v>
      </c>
      <c r="BH114" s="81">
        <v>0</v>
      </c>
      <c r="BI114" s="81">
        <v>164.89500000000001</v>
      </c>
      <c r="BJ114" s="81">
        <v>0</v>
      </c>
      <c r="BK114" s="81">
        <v>15.624000000000001</v>
      </c>
      <c r="BL114" s="81">
        <v>0</v>
      </c>
      <c r="BM114" s="82"/>
      <c r="BN114" s="81">
        <v>1</v>
      </c>
      <c r="BO114" s="81">
        <v>0</v>
      </c>
      <c r="BP114" s="81">
        <v>10</v>
      </c>
      <c r="BQ114" s="81">
        <v>0</v>
      </c>
      <c r="BR114" s="81">
        <v>3</v>
      </c>
      <c r="BS114" s="81">
        <v>0</v>
      </c>
      <c r="BT114"/>
      <c r="BU114" s="80">
        <v>188.458</v>
      </c>
      <c r="BV114" s="80">
        <v>0</v>
      </c>
      <c r="BW114" s="80">
        <v>0</v>
      </c>
      <c r="BX114" s="80">
        <v>0</v>
      </c>
      <c r="BY114" s="80">
        <v>0</v>
      </c>
      <c r="BZ114" s="80">
        <v>0</v>
      </c>
      <c r="CA114" s="80">
        <v>0</v>
      </c>
      <c r="CB114" s="80">
        <v>0</v>
      </c>
      <c r="CC114" s="80">
        <v>0</v>
      </c>
    </row>
    <row r="115" spans="1:81">
      <c r="A115" s="80" t="s">
        <v>1788</v>
      </c>
      <c r="B115" s="80">
        <v>369</v>
      </c>
      <c r="C115" s="80">
        <v>12</v>
      </c>
      <c r="D115" s="80">
        <v>22</v>
      </c>
      <c r="E115" s="80">
        <v>2015</v>
      </c>
      <c r="F115" s="80" t="s">
        <v>91</v>
      </c>
      <c r="G115" s="80" t="s">
        <v>1776</v>
      </c>
      <c r="H115" s="80" t="s">
        <v>1777</v>
      </c>
      <c r="I115" s="177"/>
      <c r="J115" s="81">
        <v>185.1775929067559</v>
      </c>
      <c r="K115" s="81">
        <v>6.8751472120200026</v>
      </c>
      <c r="L115" s="81">
        <v>23.507956950798963</v>
      </c>
      <c r="M115" s="81">
        <v>129.99322093159256</v>
      </c>
      <c r="N115" s="81">
        <v>124.34866834326094</v>
      </c>
      <c r="O115" s="81">
        <v>105.45232636568818</v>
      </c>
      <c r="P115" s="81">
        <v>73.63063522160418</v>
      </c>
      <c r="Q115" s="81">
        <v>6.2577721217501949</v>
      </c>
      <c r="R115" s="81">
        <v>0</v>
      </c>
      <c r="S115" s="81">
        <v>13.969596847359997</v>
      </c>
      <c r="T115" s="82"/>
      <c r="U115" s="81">
        <v>33272414</v>
      </c>
      <c r="V115" s="81">
        <v>2726</v>
      </c>
      <c r="W115" s="81">
        <v>613</v>
      </c>
      <c r="X115" s="81">
        <v>28616</v>
      </c>
      <c r="Y115" s="81">
        <v>36420</v>
      </c>
      <c r="Z115" s="81">
        <v>61267</v>
      </c>
      <c r="AA115" s="81">
        <v>14652</v>
      </c>
      <c r="AB115" s="81">
        <v>86127</v>
      </c>
      <c r="AC115" s="81">
        <v>0</v>
      </c>
      <c r="AD115" s="81">
        <v>13.969596847359997</v>
      </c>
      <c r="AE115" s="82"/>
      <c r="AF115" s="81">
        <v>229017368.6537312</v>
      </c>
      <c r="AG115" s="81">
        <v>5252797.6657181205</v>
      </c>
      <c r="AH115" s="81">
        <v>4995179.8192471061</v>
      </c>
      <c r="AI115" s="81">
        <v>180225088.19084543</v>
      </c>
      <c r="AJ115" s="81">
        <v>181080054.36836627</v>
      </c>
      <c r="AK115" s="81">
        <v>0</v>
      </c>
      <c r="AL115" s="81">
        <v>0</v>
      </c>
      <c r="AM115" s="81">
        <v>11803344.060823346</v>
      </c>
      <c r="AN115" s="81">
        <v>0</v>
      </c>
      <c r="AO115" s="81">
        <v>0</v>
      </c>
      <c r="AP115" s="82"/>
      <c r="AQ115" s="81">
        <v>1619</v>
      </c>
      <c r="AR115" s="81">
        <v>438</v>
      </c>
      <c r="AS115" s="81">
        <v>0</v>
      </c>
      <c r="AT115" s="81">
        <v>2</v>
      </c>
      <c r="AU115" s="81">
        <v>0</v>
      </c>
      <c r="AV115" s="81">
        <v>1</v>
      </c>
      <c r="AW115" s="81" t="s">
        <v>564</v>
      </c>
      <c r="AX115" s="82"/>
      <c r="AY115" s="81">
        <v>6826.1</v>
      </c>
      <c r="AZ115" s="81">
        <v>46415.8</v>
      </c>
      <c r="BA115" s="81">
        <v>0</v>
      </c>
      <c r="BB115" s="81">
        <v>6050</v>
      </c>
      <c r="BC115" s="81">
        <v>0</v>
      </c>
      <c r="BD115" s="81">
        <v>210</v>
      </c>
      <c r="BE115" s="81" t="s">
        <v>564</v>
      </c>
      <c r="BF115" s="82"/>
      <c r="BG115" s="81">
        <v>7.9980000000000002</v>
      </c>
      <c r="BH115" s="81">
        <v>0</v>
      </c>
      <c r="BI115" s="81">
        <v>146.22399999999999</v>
      </c>
      <c r="BJ115" s="81">
        <v>0</v>
      </c>
      <c r="BK115" s="81">
        <v>30.956</v>
      </c>
      <c r="BL115" s="81">
        <v>0</v>
      </c>
      <c r="BM115" s="82"/>
      <c r="BN115" s="81">
        <v>1</v>
      </c>
      <c r="BO115" s="81">
        <v>0</v>
      </c>
      <c r="BP115" s="81">
        <v>9</v>
      </c>
      <c r="BQ115" s="81">
        <v>0</v>
      </c>
      <c r="BR115" s="81">
        <v>3</v>
      </c>
      <c r="BS115" s="81">
        <v>0</v>
      </c>
      <c r="BT115"/>
      <c r="BU115" s="80">
        <v>169.02500000000001</v>
      </c>
      <c r="BV115" s="80">
        <v>16.152999999999999</v>
      </c>
      <c r="BW115" s="80">
        <v>0</v>
      </c>
      <c r="BX115" s="80">
        <v>0</v>
      </c>
      <c r="BY115" s="80">
        <v>0</v>
      </c>
      <c r="BZ115" s="80">
        <v>0</v>
      </c>
      <c r="CA115" s="80">
        <v>0</v>
      </c>
      <c r="CB115" s="80">
        <v>0</v>
      </c>
      <c r="CC115" s="80">
        <v>0</v>
      </c>
    </row>
    <row r="116" spans="1:81">
      <c r="A116" s="80" t="s">
        <v>1789</v>
      </c>
      <c r="B116" s="80">
        <v>370</v>
      </c>
      <c r="C116" s="80">
        <v>13</v>
      </c>
      <c r="D116" s="80">
        <v>22</v>
      </c>
      <c r="E116" s="80">
        <v>2016</v>
      </c>
      <c r="F116" s="80" t="s">
        <v>92</v>
      </c>
      <c r="G116" s="80" t="s">
        <v>1776</v>
      </c>
      <c r="H116" s="80" t="s">
        <v>1777</v>
      </c>
      <c r="I116" s="177"/>
      <c r="J116" s="81">
        <v>166.38653048625133</v>
      </c>
      <c r="K116" s="81">
        <v>7.5519402990337499</v>
      </c>
      <c r="L116" s="81">
        <v>24.172446467148102</v>
      </c>
      <c r="M116" s="81">
        <v>119.70554428520117</v>
      </c>
      <c r="N116" s="81">
        <v>130.48641381241316</v>
      </c>
      <c r="O116" s="81">
        <v>104.06975415033475</v>
      </c>
      <c r="P116" s="81">
        <v>72.205466662076347</v>
      </c>
      <c r="Q116" s="81">
        <v>5.9987074933835736</v>
      </c>
      <c r="R116" s="81">
        <v>0</v>
      </c>
      <c r="S116" s="81">
        <v>14.52638324802</v>
      </c>
      <c r="T116" s="82"/>
      <c r="U116" s="81">
        <v>31257244</v>
      </c>
      <c r="V116" s="81">
        <v>2726</v>
      </c>
      <c r="W116" s="81">
        <v>613</v>
      </c>
      <c r="X116" s="81">
        <v>28616</v>
      </c>
      <c r="Y116" s="81">
        <v>36367</v>
      </c>
      <c r="Z116" s="81">
        <v>61207</v>
      </c>
      <c r="AA116" s="81">
        <v>14861</v>
      </c>
      <c r="AB116" s="81">
        <v>84929</v>
      </c>
      <c r="AC116" s="81">
        <v>0</v>
      </c>
      <c r="AD116" s="81">
        <v>14.52638324802</v>
      </c>
      <c r="AE116" s="82"/>
      <c r="AF116" s="81">
        <v>215182805.49455661</v>
      </c>
      <c r="AG116" s="81">
        <v>5775427.6999833845</v>
      </c>
      <c r="AH116" s="81">
        <v>3989839.7033614488</v>
      </c>
      <c r="AI116" s="81">
        <v>182355430.83918971</v>
      </c>
      <c r="AJ116" s="81">
        <v>189809269.69068339</v>
      </c>
      <c r="AK116" s="81">
        <v>0</v>
      </c>
      <c r="AL116" s="81">
        <v>0</v>
      </c>
      <c r="AM116" s="81">
        <v>11648205.674015591</v>
      </c>
      <c r="AN116" s="81">
        <v>0</v>
      </c>
      <c r="AO116" s="81">
        <v>0</v>
      </c>
      <c r="AP116" s="82"/>
      <c r="AQ116" s="81">
        <v>1727</v>
      </c>
      <c r="AR116" s="81">
        <v>539</v>
      </c>
      <c r="AS116" s="81">
        <v>0</v>
      </c>
      <c r="AT116" s="81">
        <v>2</v>
      </c>
      <c r="AU116" s="81">
        <v>0</v>
      </c>
      <c r="AV116" s="81">
        <v>1</v>
      </c>
      <c r="AW116" s="81" t="s">
        <v>564</v>
      </c>
      <c r="AX116" s="82"/>
      <c r="AY116" s="81">
        <v>7402.1</v>
      </c>
      <c r="AZ116" s="81">
        <v>65864.800000000003</v>
      </c>
      <c r="BA116" s="81">
        <v>0</v>
      </c>
      <c r="BB116" s="81">
        <v>6050</v>
      </c>
      <c r="BC116" s="81">
        <v>0</v>
      </c>
      <c r="BD116" s="81">
        <v>210</v>
      </c>
      <c r="BE116" s="81" t="s">
        <v>564</v>
      </c>
      <c r="BF116" s="82"/>
      <c r="BG116" s="81">
        <v>6.4669999999999996</v>
      </c>
      <c r="BH116" s="81">
        <v>0</v>
      </c>
      <c r="BI116" s="81">
        <v>127.819</v>
      </c>
      <c r="BJ116" s="81">
        <v>0</v>
      </c>
      <c r="BK116" s="81">
        <v>43.102999999999994</v>
      </c>
      <c r="BL116" s="81">
        <v>0</v>
      </c>
      <c r="BM116" s="82"/>
      <c r="BN116" s="81">
        <v>1</v>
      </c>
      <c r="BO116" s="81">
        <v>0</v>
      </c>
      <c r="BP116" s="81">
        <v>9</v>
      </c>
      <c r="BQ116" s="81">
        <v>0</v>
      </c>
      <c r="BR116" s="81">
        <v>6</v>
      </c>
      <c r="BS116" s="81">
        <v>0</v>
      </c>
      <c r="BT116"/>
      <c r="BU116" s="80">
        <v>158.83500000000001</v>
      </c>
      <c r="BV116" s="80">
        <v>18.553999999999998</v>
      </c>
      <c r="BW116" s="80">
        <v>0</v>
      </c>
      <c r="BX116" s="80">
        <v>0</v>
      </c>
      <c r="BY116" s="80">
        <v>0</v>
      </c>
      <c r="BZ116" s="80">
        <v>0</v>
      </c>
      <c r="CA116" s="80">
        <v>0</v>
      </c>
      <c r="CB116" s="80">
        <v>0</v>
      </c>
      <c r="CC116" s="80">
        <v>0</v>
      </c>
    </row>
    <row r="117" spans="1:81">
      <c r="A117" s="80" t="s">
        <v>1790</v>
      </c>
      <c r="B117" s="80">
        <v>371</v>
      </c>
      <c r="C117" s="80">
        <v>14</v>
      </c>
      <c r="D117" s="80">
        <v>22</v>
      </c>
      <c r="E117" s="80">
        <v>2017</v>
      </c>
      <c r="F117" s="80" t="s">
        <v>71</v>
      </c>
      <c r="G117" s="80" t="s">
        <v>1776</v>
      </c>
      <c r="H117" s="80" t="s">
        <v>1777</v>
      </c>
      <c r="I117" s="177"/>
      <c r="J117" s="81">
        <v>179.04766908483882</v>
      </c>
      <c r="K117" s="81">
        <v>7.4774617635943423</v>
      </c>
      <c r="L117" s="81">
        <v>27.775291482082515</v>
      </c>
      <c r="M117" s="81">
        <v>117.76553667199688</v>
      </c>
      <c r="N117" s="81">
        <v>128.55408255014791</v>
      </c>
      <c r="O117" s="81">
        <v>102.3799464691247</v>
      </c>
      <c r="P117" s="81">
        <v>71.033535151904331</v>
      </c>
      <c r="Q117" s="81">
        <v>5.7209314872289321</v>
      </c>
      <c r="R117" s="81">
        <v>0</v>
      </c>
      <c r="S117" s="81">
        <v>12.410804997260001</v>
      </c>
      <c r="T117" s="82"/>
      <c r="U117" s="81">
        <v>33306031</v>
      </c>
      <c r="V117" s="81">
        <v>2726</v>
      </c>
      <c r="W117" s="81">
        <v>613</v>
      </c>
      <c r="X117" s="81">
        <v>28616</v>
      </c>
      <c r="Y117" s="81">
        <v>36449</v>
      </c>
      <c r="Z117" s="81">
        <v>61212</v>
      </c>
      <c r="AA117" s="81">
        <v>14713</v>
      </c>
      <c r="AB117" s="81">
        <v>83761</v>
      </c>
      <c r="AC117" s="81">
        <v>0</v>
      </c>
      <c r="AD117" s="81">
        <v>12.41080499726</v>
      </c>
      <c r="AE117" s="82"/>
      <c r="AF117" s="81">
        <v>239784485.63447171</v>
      </c>
      <c r="AG117" s="81">
        <v>5878897.414397859</v>
      </c>
      <c r="AH117" s="81">
        <v>6022415.2052585324</v>
      </c>
      <c r="AI117" s="81">
        <v>190806967.1537239</v>
      </c>
      <c r="AJ117" s="81">
        <v>179180757.7257041</v>
      </c>
      <c r="AK117" s="81">
        <v>0</v>
      </c>
      <c r="AL117" s="81">
        <v>0</v>
      </c>
      <c r="AM117" s="81">
        <v>11505987.41789612</v>
      </c>
      <c r="AN117" s="81">
        <v>0</v>
      </c>
      <c r="AO117" s="81">
        <v>0</v>
      </c>
      <c r="AP117" s="82"/>
      <c r="AQ117" s="81">
        <v>1818</v>
      </c>
      <c r="AR117" s="81">
        <v>611</v>
      </c>
      <c r="AS117" s="81">
        <v>0</v>
      </c>
      <c r="AT117" s="81">
        <v>7</v>
      </c>
      <c r="AU117" s="81">
        <v>0</v>
      </c>
      <c r="AV117" s="81">
        <v>1</v>
      </c>
      <c r="AW117" s="81" t="s">
        <v>564</v>
      </c>
      <c r="AX117" s="82"/>
      <c r="AY117" s="81">
        <v>7920.4</v>
      </c>
      <c r="AZ117" s="81">
        <v>75152.5</v>
      </c>
      <c r="BA117" s="81">
        <v>0</v>
      </c>
      <c r="BB117" s="81">
        <v>7599.1</v>
      </c>
      <c r="BC117" s="81">
        <v>0</v>
      </c>
      <c r="BD117" s="81">
        <v>210</v>
      </c>
      <c r="BE117" s="81" t="s">
        <v>564</v>
      </c>
      <c r="BF117" s="82"/>
      <c r="BG117" s="81">
        <v>8.1839999999999993</v>
      </c>
      <c r="BH117" s="81">
        <v>0</v>
      </c>
      <c r="BI117" s="81">
        <v>127.035</v>
      </c>
      <c r="BJ117" s="81">
        <v>0</v>
      </c>
      <c r="BK117" s="81">
        <v>33.014000000000003</v>
      </c>
      <c r="BL117" s="81">
        <v>0</v>
      </c>
      <c r="BM117" s="82"/>
      <c r="BN117" s="81">
        <v>1</v>
      </c>
      <c r="BO117" s="81">
        <v>0</v>
      </c>
      <c r="BP117" s="81">
        <v>9</v>
      </c>
      <c r="BQ117" s="81">
        <v>0</v>
      </c>
      <c r="BR117" s="81">
        <v>6</v>
      </c>
      <c r="BS117" s="81">
        <v>0</v>
      </c>
      <c r="BT117"/>
      <c r="BU117" s="80">
        <v>152.86799999999999</v>
      </c>
      <c r="BV117" s="80">
        <v>15.365</v>
      </c>
      <c r="BW117" s="80">
        <v>0</v>
      </c>
      <c r="BX117" s="80">
        <v>0</v>
      </c>
      <c r="BY117" s="80">
        <v>0</v>
      </c>
      <c r="BZ117" s="80">
        <v>0</v>
      </c>
      <c r="CA117" s="80">
        <v>0</v>
      </c>
      <c r="CB117" s="80">
        <v>0</v>
      </c>
      <c r="CC117" s="80">
        <v>0</v>
      </c>
    </row>
    <row r="118" spans="1:81">
      <c r="A118" s="80" t="s">
        <v>1791</v>
      </c>
      <c r="B118" s="80">
        <v>372</v>
      </c>
      <c r="C118" s="80">
        <v>15</v>
      </c>
      <c r="D118" s="80">
        <v>22</v>
      </c>
      <c r="E118" s="80">
        <v>2018</v>
      </c>
      <c r="F118" s="80" t="s">
        <v>93</v>
      </c>
      <c r="G118" s="80" t="s">
        <v>1776</v>
      </c>
      <c r="H118" s="80" t="s">
        <v>1777</v>
      </c>
      <c r="I118" s="177"/>
      <c r="J118" s="81">
        <v>183.80984811339925</v>
      </c>
      <c r="K118" s="81">
        <v>6.7445449906697226</v>
      </c>
      <c r="L118" s="81">
        <v>25.735460124756735</v>
      </c>
      <c r="M118" s="81">
        <v>116.1758502545396</v>
      </c>
      <c r="N118" s="81">
        <v>112.58807383057643</v>
      </c>
      <c r="O118" s="81">
        <v>99.872210753048137</v>
      </c>
      <c r="P118" s="81">
        <v>69.427832071043127</v>
      </c>
      <c r="Q118" s="81">
        <v>5.2375604572858769</v>
      </c>
      <c r="R118" s="81">
        <v>0</v>
      </c>
      <c r="S118" s="81">
        <v>12.0376593870219</v>
      </c>
      <c r="T118" s="82"/>
      <c r="U118" s="81">
        <v>34049689</v>
      </c>
      <c r="V118" s="81">
        <v>2726</v>
      </c>
      <c r="W118" s="81">
        <v>613</v>
      </c>
      <c r="X118" s="81">
        <v>28616</v>
      </c>
      <c r="Y118" s="81">
        <v>36493</v>
      </c>
      <c r="Z118" s="81">
        <v>60856</v>
      </c>
      <c r="AA118" s="81">
        <v>14525</v>
      </c>
      <c r="AB118" s="81">
        <v>82638</v>
      </c>
      <c r="AC118" s="81">
        <v>0</v>
      </c>
      <c r="AD118" s="81">
        <v>12.0376593870219</v>
      </c>
      <c r="AE118" s="82"/>
      <c r="AF118" s="81">
        <v>249796075.7573899</v>
      </c>
      <c r="AG118" s="81">
        <v>5075369.7309929226</v>
      </c>
      <c r="AH118" s="81">
        <v>5702054.5233781245</v>
      </c>
      <c r="AI118" s="81">
        <v>184356313.97641861</v>
      </c>
      <c r="AJ118" s="81">
        <v>169253368.24299961</v>
      </c>
      <c r="AK118" s="81">
        <v>0</v>
      </c>
      <c r="AL118" s="81">
        <v>0</v>
      </c>
      <c r="AM118" s="81">
        <v>11375212.486989239</v>
      </c>
      <c r="AN118" s="81">
        <v>0</v>
      </c>
      <c r="AO118" s="81">
        <v>0</v>
      </c>
      <c r="AP118" s="82"/>
      <c r="AQ118" s="81">
        <v>1918</v>
      </c>
      <c r="AR118" s="81">
        <v>678</v>
      </c>
      <c r="AS118" s="81">
        <v>0</v>
      </c>
      <c r="AT118" s="81">
        <v>7</v>
      </c>
      <c r="AU118" s="81">
        <v>0</v>
      </c>
      <c r="AV118" s="81">
        <v>1</v>
      </c>
      <c r="AW118" s="81" t="s">
        <v>564</v>
      </c>
      <c r="AX118" s="82"/>
      <c r="AY118" s="81">
        <v>8451.4999999999964</v>
      </c>
      <c r="AZ118" s="81">
        <v>83076.5</v>
      </c>
      <c r="BA118" s="81">
        <v>0</v>
      </c>
      <c r="BB118" s="81">
        <v>7599</v>
      </c>
      <c r="BC118" s="81">
        <v>0</v>
      </c>
      <c r="BD118" s="81">
        <v>210</v>
      </c>
      <c r="BE118" s="81" t="s">
        <v>564</v>
      </c>
      <c r="BF118" s="82"/>
      <c r="BG118" s="81">
        <v>8.5850000000000009</v>
      </c>
      <c r="BH118" s="81">
        <v>0</v>
      </c>
      <c r="BI118" s="81">
        <v>120.46299999999999</v>
      </c>
      <c r="BJ118" s="81">
        <v>0</v>
      </c>
      <c r="BK118" s="81">
        <v>33.795999999999999</v>
      </c>
      <c r="BL118" s="81">
        <v>0</v>
      </c>
      <c r="BM118" s="82"/>
      <c r="BN118" s="81">
        <v>1</v>
      </c>
      <c r="BO118" s="81">
        <v>0</v>
      </c>
      <c r="BP118" s="81">
        <v>8</v>
      </c>
      <c r="BQ118" s="81">
        <v>0</v>
      </c>
      <c r="BR118" s="81">
        <v>5</v>
      </c>
      <c r="BS118" s="81">
        <v>0</v>
      </c>
      <c r="BT118"/>
      <c r="BU118" s="80">
        <v>146.08600000000001</v>
      </c>
      <c r="BV118" s="80">
        <v>16.757999999999999</v>
      </c>
      <c r="BW118" s="80">
        <v>0</v>
      </c>
      <c r="BX118" s="80">
        <v>0</v>
      </c>
      <c r="BY118" s="80">
        <v>0</v>
      </c>
      <c r="BZ118" s="80">
        <v>0</v>
      </c>
      <c r="CA118" s="80">
        <v>0</v>
      </c>
      <c r="CB118" s="80">
        <v>0</v>
      </c>
      <c r="CC118" s="80">
        <v>0</v>
      </c>
    </row>
    <row r="119" spans="1:81">
      <c r="A119" s="80" t="s">
        <v>1792</v>
      </c>
      <c r="B119" s="80">
        <v>373</v>
      </c>
      <c r="C119" s="80">
        <v>16</v>
      </c>
      <c r="D119" s="80">
        <v>22</v>
      </c>
      <c r="E119" s="80">
        <v>2019</v>
      </c>
      <c r="F119" s="80" t="s">
        <v>73</v>
      </c>
      <c r="G119" s="80" t="s">
        <v>1776</v>
      </c>
      <c r="H119" s="80" t="s">
        <v>1777</v>
      </c>
      <c r="I119" s="177"/>
      <c r="J119" s="81">
        <v>166.3344179426102</v>
      </c>
      <c r="K119" s="81">
        <v>6.2294403616432774</v>
      </c>
      <c r="L119" s="81">
        <v>25.953495328006611</v>
      </c>
      <c r="M119" s="81">
        <v>112.64309257867119</v>
      </c>
      <c r="N119" s="81">
        <v>115.2643231353388</v>
      </c>
      <c r="O119" s="81">
        <v>96.522980887362209</v>
      </c>
      <c r="P119" s="81">
        <v>67.350777498421976</v>
      </c>
      <c r="Q119" s="81">
        <v>5.0239594226113313</v>
      </c>
      <c r="R119" s="81">
        <v>0</v>
      </c>
      <c r="S119" s="81">
        <v>10.599008028100801</v>
      </c>
      <c r="T119" s="82"/>
      <c r="U119" s="81">
        <v>32592692</v>
      </c>
      <c r="V119" s="81">
        <v>2726</v>
      </c>
      <c r="W119" s="81">
        <v>613</v>
      </c>
      <c r="X119" s="81">
        <v>28616</v>
      </c>
      <c r="Y119" s="81">
        <v>36486</v>
      </c>
      <c r="Z119" s="81">
        <v>60430</v>
      </c>
      <c r="AA119" s="81">
        <v>13985</v>
      </c>
      <c r="AB119" s="81">
        <v>81414</v>
      </c>
      <c r="AC119" s="81">
        <v>0</v>
      </c>
      <c r="AD119" s="81">
        <v>10.599008028100799</v>
      </c>
      <c r="AE119" s="82"/>
      <c r="AF119" s="81">
        <v>231251359.34770119</v>
      </c>
      <c r="AG119" s="81">
        <v>4899043.8090022001</v>
      </c>
      <c r="AH119" s="81">
        <v>6087878.5095486883</v>
      </c>
      <c r="AI119" s="81">
        <v>186189909.64582819</v>
      </c>
      <c r="AJ119" s="81">
        <v>166554969.62609529</v>
      </c>
      <c r="AK119" s="81">
        <v>0</v>
      </c>
      <c r="AL119" s="81">
        <v>0</v>
      </c>
      <c r="AM119" s="81">
        <v>11087973.915736135</v>
      </c>
      <c r="AN119" s="81">
        <v>0</v>
      </c>
      <c r="AO119" s="81">
        <v>0</v>
      </c>
      <c r="AP119" s="82"/>
      <c r="AQ119" s="81">
        <v>2008</v>
      </c>
      <c r="AR119" s="81">
        <v>738</v>
      </c>
      <c r="AS119" s="81">
        <v>0</v>
      </c>
      <c r="AT119" s="81">
        <v>7</v>
      </c>
      <c r="AU119" s="81">
        <v>0</v>
      </c>
      <c r="AV119" s="81">
        <v>1</v>
      </c>
      <c r="AW119" s="81" t="s">
        <v>564</v>
      </c>
      <c r="AX119" s="82"/>
      <c r="AY119" s="81">
        <v>8941.1999999999953</v>
      </c>
      <c r="AZ119" s="81">
        <v>105144.2</v>
      </c>
      <c r="BA119" s="81">
        <v>0</v>
      </c>
      <c r="BB119" s="81">
        <v>7599.1</v>
      </c>
      <c r="BC119" s="81">
        <v>0</v>
      </c>
      <c r="BD119" s="81">
        <v>210</v>
      </c>
      <c r="BE119" s="81" t="s">
        <v>564</v>
      </c>
      <c r="BF119" s="82"/>
      <c r="BG119" s="81">
        <v>8.0640000000000001</v>
      </c>
      <c r="BH119" s="81">
        <v>0</v>
      </c>
      <c r="BI119" s="81">
        <v>115.89100000000001</v>
      </c>
      <c r="BJ119" s="81">
        <v>0</v>
      </c>
      <c r="BK119" s="81">
        <v>30.803000000000001</v>
      </c>
      <c r="BL119" s="81">
        <v>0</v>
      </c>
      <c r="BM119" s="82"/>
      <c r="BN119" s="81">
        <v>1</v>
      </c>
      <c r="BO119" s="81">
        <v>0</v>
      </c>
      <c r="BP119" s="81">
        <v>9</v>
      </c>
      <c r="BQ119" s="81">
        <v>0</v>
      </c>
      <c r="BR119" s="81">
        <v>5</v>
      </c>
      <c r="BS119" s="81">
        <v>0</v>
      </c>
      <c r="BT119"/>
      <c r="BU119" s="80">
        <v>140.761</v>
      </c>
      <c r="BV119" s="80">
        <v>13.997</v>
      </c>
      <c r="BW119" s="80">
        <v>0</v>
      </c>
      <c r="BX119" s="80">
        <v>0</v>
      </c>
      <c r="BY119" s="80">
        <v>0</v>
      </c>
      <c r="BZ119" s="80">
        <v>0</v>
      </c>
      <c r="CA119" s="80">
        <v>0</v>
      </c>
      <c r="CB119" s="80">
        <v>0</v>
      </c>
      <c r="CC119" s="80">
        <v>0</v>
      </c>
    </row>
    <row r="120" spans="1:81">
      <c r="A120" s="80" t="s">
        <v>1793</v>
      </c>
      <c r="B120" s="80">
        <v>374</v>
      </c>
      <c r="C120" s="80">
        <v>17</v>
      </c>
      <c r="D120" s="80">
        <v>22</v>
      </c>
      <c r="E120" s="80">
        <v>2020</v>
      </c>
      <c r="F120" s="80" t="s">
        <v>218</v>
      </c>
      <c r="G120" s="80" t="s">
        <v>1776</v>
      </c>
      <c r="H120" s="80" t="s">
        <v>1777</v>
      </c>
      <c r="I120" s="177"/>
      <c r="J120" s="81">
        <v>173.5773637964254</v>
      </c>
      <c r="K120" s="81">
        <v>6.2225056673436834</v>
      </c>
      <c r="L120" s="81">
        <v>23.728488142820375</v>
      </c>
      <c r="M120" s="81">
        <v>100.51795526643588</v>
      </c>
      <c r="N120" s="81">
        <v>108.70809436262168</v>
      </c>
      <c r="O120" s="81">
        <v>84.083585282686371</v>
      </c>
      <c r="P120" s="81">
        <v>63.793778104290858</v>
      </c>
      <c r="Q120" s="81">
        <v>4.7269594969126132</v>
      </c>
      <c r="R120" s="81">
        <v>0</v>
      </c>
      <c r="S120" s="81">
        <v>10.969341629063999</v>
      </c>
      <c r="T120" s="82"/>
      <c r="U120" s="81">
        <v>31553568</v>
      </c>
      <c r="V120" s="81">
        <v>2329</v>
      </c>
      <c r="W120" s="81">
        <v>678</v>
      </c>
      <c r="X120" s="81">
        <v>26720</v>
      </c>
      <c r="Y120" s="81">
        <v>36520</v>
      </c>
      <c r="Z120" s="81">
        <v>60084</v>
      </c>
      <c r="AA120" s="81">
        <v>14392</v>
      </c>
      <c r="AB120" s="81">
        <v>80168</v>
      </c>
      <c r="AC120" s="81">
        <v>0</v>
      </c>
      <c r="AD120" s="81">
        <v>10.969341629063999</v>
      </c>
      <c r="AE120" s="82"/>
      <c r="AF120" s="81">
        <v>245475010.5461759</v>
      </c>
      <c r="AG120" s="81">
        <v>4730800.5038781166</v>
      </c>
      <c r="AH120" s="81">
        <v>5843686.9740207298</v>
      </c>
      <c r="AI120" s="81">
        <v>164266733.79174224</v>
      </c>
      <c r="AJ120" s="81">
        <v>148157408.84901395</v>
      </c>
      <c r="AK120" s="81"/>
      <c r="AL120" s="81"/>
      <c r="AM120" s="81">
        <v>10462814.685057059</v>
      </c>
      <c r="AN120" s="81"/>
      <c r="AO120" s="81"/>
      <c r="AP120" s="82"/>
      <c r="AQ120" s="81">
        <v>2088</v>
      </c>
      <c r="AR120" s="81">
        <v>790</v>
      </c>
      <c r="AS120" s="81">
        <v>0</v>
      </c>
      <c r="AT120" s="81">
        <v>10</v>
      </c>
      <c r="AU120" s="81">
        <v>0</v>
      </c>
      <c r="AV120" s="81">
        <v>1</v>
      </c>
      <c r="AW120" s="81">
        <v>0</v>
      </c>
      <c r="AX120" s="82"/>
      <c r="AY120" s="81">
        <v>9448.0000000000036</v>
      </c>
      <c r="AZ120" s="81">
        <v>108671.2999999999</v>
      </c>
      <c r="BA120" s="81">
        <v>0</v>
      </c>
      <c r="BB120" s="81">
        <v>10342.1</v>
      </c>
      <c r="BC120" s="81">
        <v>0</v>
      </c>
      <c r="BD120" s="81">
        <v>210</v>
      </c>
      <c r="BE120" s="81">
        <v>0</v>
      </c>
      <c r="BF120" s="82"/>
      <c r="BG120" s="81">
        <v>7.6109999999999998</v>
      </c>
      <c r="BH120" s="81">
        <v>0</v>
      </c>
      <c r="BI120" s="81">
        <v>116.845</v>
      </c>
      <c r="BJ120" s="81">
        <v>0</v>
      </c>
      <c r="BK120" s="81">
        <v>26.097000000000001</v>
      </c>
      <c r="BL120" s="81">
        <v>0</v>
      </c>
      <c r="BM120" s="82"/>
      <c r="BN120" s="81">
        <v>1</v>
      </c>
      <c r="BO120" s="81">
        <v>0</v>
      </c>
      <c r="BP120" s="81">
        <v>10</v>
      </c>
      <c r="BQ120" s="81">
        <v>0</v>
      </c>
      <c r="BR120" s="81">
        <v>5</v>
      </c>
      <c r="BS120" s="81">
        <v>0</v>
      </c>
      <c r="BT120"/>
      <c r="BU120" s="80">
        <v>137.096</v>
      </c>
      <c r="BV120" s="80">
        <v>13.457000000000001</v>
      </c>
      <c r="BW120" s="80">
        <v>0</v>
      </c>
      <c r="BX120" s="80">
        <v>0</v>
      </c>
      <c r="BY120" s="80">
        <v>0</v>
      </c>
      <c r="BZ120" s="80">
        <v>0</v>
      </c>
      <c r="CA120" s="80">
        <v>0</v>
      </c>
      <c r="CB120" s="80">
        <v>0</v>
      </c>
      <c r="CC120" s="80">
        <v>0</v>
      </c>
    </row>
    <row r="121" spans="1:81">
      <c r="A121" s="80" t="s">
        <v>1794</v>
      </c>
      <c r="B121" s="80">
        <v>374</v>
      </c>
      <c r="C121" s="80">
        <v>18</v>
      </c>
      <c r="D121" s="80">
        <v>22</v>
      </c>
      <c r="E121" s="80">
        <v>2021</v>
      </c>
      <c r="F121" s="80" t="s">
        <v>75</v>
      </c>
      <c r="G121" s="174" t="s">
        <v>1776</v>
      </c>
      <c r="H121" s="80" t="s">
        <v>1777</v>
      </c>
      <c r="I121" s="177"/>
      <c r="J121" s="81">
        <v>123.73112684880944</v>
      </c>
      <c r="K121" s="81">
        <v>7.128656560691117</v>
      </c>
      <c r="L121" s="81">
        <v>19.900314612889378</v>
      </c>
      <c r="M121" s="81">
        <v>111.45338647867155</v>
      </c>
      <c r="N121" s="81">
        <v>100.51592996222078</v>
      </c>
      <c r="O121" s="81">
        <v>81.016649746442852</v>
      </c>
      <c r="P121" s="81">
        <v>65.452203529640855</v>
      </c>
      <c r="Q121" s="81">
        <v>4.7011024887018316</v>
      </c>
      <c r="R121" s="81">
        <v>0</v>
      </c>
      <c r="S121" s="81">
        <v>8.0962420114200011</v>
      </c>
      <c r="T121" s="82"/>
      <c r="U121" s="81">
        <v>23049540</v>
      </c>
      <c r="V121" s="81">
        <v>2329</v>
      </c>
      <c r="W121" s="81">
        <v>678</v>
      </c>
      <c r="X121" s="81">
        <v>26720</v>
      </c>
      <c r="Y121" s="81">
        <v>36397</v>
      </c>
      <c r="Z121" s="81">
        <v>59611</v>
      </c>
      <c r="AA121" s="81">
        <v>14400</v>
      </c>
      <c r="AB121" s="81">
        <v>78784</v>
      </c>
      <c r="AC121" s="81">
        <v>0</v>
      </c>
      <c r="AD121" s="81">
        <v>8.0962420114200011</v>
      </c>
      <c r="AE121" s="82"/>
      <c r="AF121" s="81">
        <v>172720790.96762899</v>
      </c>
      <c r="AG121" s="81">
        <v>6169286.4386828998</v>
      </c>
      <c r="AH121" s="81">
        <v>4700986.7245959993</v>
      </c>
      <c r="AI121" s="81">
        <v>182768051.45511419</v>
      </c>
      <c r="AJ121" s="81">
        <v>148555750.76908576</v>
      </c>
      <c r="AK121" s="81">
        <v>0</v>
      </c>
      <c r="AL121" s="81">
        <v>0</v>
      </c>
      <c r="AM121" s="81">
        <v>10341494.137049945</v>
      </c>
      <c r="AN121" s="81">
        <v>0</v>
      </c>
      <c r="AO121" s="81">
        <v>0</v>
      </c>
      <c r="AP121" s="82"/>
      <c r="AQ121" s="81">
        <v>2182</v>
      </c>
      <c r="AR121" s="81">
        <v>825</v>
      </c>
      <c r="AS121" s="81">
        <v>0</v>
      </c>
      <c r="AT121" s="81">
        <v>10</v>
      </c>
      <c r="AU121" s="81">
        <v>0</v>
      </c>
      <c r="AV121" s="81">
        <v>1</v>
      </c>
      <c r="AW121" s="81"/>
      <c r="AX121" s="82"/>
      <c r="AY121" s="81">
        <v>10068.299999999999</v>
      </c>
      <c r="AZ121" s="81">
        <v>110143.39999999991</v>
      </c>
      <c r="BA121" s="81">
        <v>0</v>
      </c>
      <c r="BB121" s="81">
        <v>10342.1</v>
      </c>
      <c r="BC121" s="81">
        <v>0</v>
      </c>
      <c r="BD121" s="81">
        <v>210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1795</v>
      </c>
      <c r="B122" s="80">
        <v>374</v>
      </c>
      <c r="C122" s="80">
        <v>19</v>
      </c>
      <c r="D122" s="80">
        <v>22</v>
      </c>
      <c r="E122" s="80">
        <v>2022</v>
      </c>
      <c r="F122" s="80" t="s">
        <v>568</v>
      </c>
      <c r="G122" s="174" t="s">
        <v>1776</v>
      </c>
      <c r="H122" s="80" t="s">
        <v>1777</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2293</v>
      </c>
      <c r="AR122" s="81">
        <v>865</v>
      </c>
      <c r="AS122" s="81">
        <v>0</v>
      </c>
      <c r="AT122" s="81">
        <v>12</v>
      </c>
      <c r="AU122" s="81">
        <v>0</v>
      </c>
      <c r="AV122" s="81">
        <v>1</v>
      </c>
      <c r="AW122" s="81"/>
      <c r="AX122" s="82"/>
      <c r="AY122" s="81">
        <v>10780.399999999991</v>
      </c>
      <c r="AZ122" s="81">
        <v>139489.19999999987</v>
      </c>
      <c r="BA122" s="81">
        <v>0</v>
      </c>
      <c r="BB122" s="81">
        <v>10587.4</v>
      </c>
      <c r="BC122" s="81">
        <v>0</v>
      </c>
      <c r="BD122" s="81">
        <v>210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1796</v>
      </c>
      <c r="B123" s="80">
        <v>222</v>
      </c>
      <c r="C123" s="80">
        <v>1</v>
      </c>
      <c r="D123" s="80">
        <v>14</v>
      </c>
      <c r="E123" s="80">
        <v>1990</v>
      </c>
      <c r="F123" s="80" t="s">
        <v>562</v>
      </c>
      <c r="G123" s="80" t="s">
        <v>1797</v>
      </c>
      <c r="H123" s="80" t="s">
        <v>1798</v>
      </c>
      <c r="I123" s="177"/>
      <c r="J123" s="81">
        <v>203.88235533564142</v>
      </c>
      <c r="K123" s="81">
        <v>8.9930446696587474</v>
      </c>
      <c r="L123" s="81">
        <v>7.5327776818156131</v>
      </c>
      <c r="M123" s="81">
        <v>63.655328709266996</v>
      </c>
      <c r="N123" s="81">
        <v>61.610871846650859</v>
      </c>
      <c r="O123" s="81">
        <v>69.370748350040188</v>
      </c>
      <c r="P123" s="81">
        <v>68.938365889731543</v>
      </c>
      <c r="Q123" s="81">
        <v>4.8378961434056418</v>
      </c>
      <c r="R123" s="81">
        <v>0</v>
      </c>
      <c r="S123" s="81">
        <v>5.6045923810757907</v>
      </c>
      <c r="T123" s="82"/>
      <c r="U123" s="81">
        <v>33710866</v>
      </c>
      <c r="V123" s="81">
        <v>3230</v>
      </c>
      <c r="W123" s="81">
        <v>79</v>
      </c>
      <c r="X123" s="81">
        <v>21815</v>
      </c>
      <c r="Y123" s="81">
        <v>23969</v>
      </c>
      <c r="Z123" s="81">
        <v>28533</v>
      </c>
      <c r="AA123" s="81">
        <v>16739</v>
      </c>
      <c r="AB123" s="81">
        <v>78551</v>
      </c>
      <c r="AC123" s="81">
        <v>0</v>
      </c>
      <c r="AD123" s="81">
        <v>5.6045923810757907</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1799</v>
      </c>
      <c r="B124" s="80">
        <v>223</v>
      </c>
      <c r="C124" s="80">
        <v>2</v>
      </c>
      <c r="D124" s="80">
        <v>14</v>
      </c>
      <c r="E124" s="80">
        <v>2005</v>
      </c>
      <c r="F124" s="80" t="s">
        <v>565</v>
      </c>
      <c r="G124" s="80" t="s">
        <v>1797</v>
      </c>
      <c r="H124" s="80" t="s">
        <v>1798</v>
      </c>
      <c r="I124" s="177"/>
      <c r="J124" s="81">
        <v>190.13517789590017</v>
      </c>
      <c r="K124" s="81">
        <v>5.5417296280841377</v>
      </c>
      <c r="L124" s="81">
        <v>16.380147067909327</v>
      </c>
      <c r="M124" s="81">
        <v>113.80371532260659</v>
      </c>
      <c r="N124" s="81">
        <v>88.304657088974778</v>
      </c>
      <c r="O124" s="81">
        <v>101.99256761405034</v>
      </c>
      <c r="P124" s="81">
        <v>68.505482969950179</v>
      </c>
      <c r="Q124" s="81">
        <v>4.7081175584363919</v>
      </c>
      <c r="R124" s="81">
        <v>0</v>
      </c>
      <c r="S124" s="81">
        <v>10.204859915892479</v>
      </c>
      <c r="T124" s="82"/>
      <c r="U124" s="81">
        <v>28808322</v>
      </c>
      <c r="V124" s="81">
        <v>2348</v>
      </c>
      <c r="W124" s="81">
        <v>219</v>
      </c>
      <c r="X124" s="81">
        <v>21066</v>
      </c>
      <c r="Y124" s="81">
        <v>29629</v>
      </c>
      <c r="Z124" s="81">
        <v>48545</v>
      </c>
      <c r="AA124" s="81">
        <v>13623</v>
      </c>
      <c r="AB124" s="81">
        <v>79914</v>
      </c>
      <c r="AC124" s="81">
        <v>0</v>
      </c>
      <c r="AD124" s="81">
        <v>10.204859915892479</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1800</v>
      </c>
      <c r="B125" s="80">
        <v>224</v>
      </c>
      <c r="C125" s="80">
        <v>3</v>
      </c>
      <c r="D125" s="80">
        <v>14</v>
      </c>
      <c r="E125" s="80">
        <v>2006</v>
      </c>
      <c r="F125" s="80" t="s">
        <v>566</v>
      </c>
      <c r="G125" s="80" t="s">
        <v>1797</v>
      </c>
      <c r="H125" s="80" t="s">
        <v>1798</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1801</v>
      </c>
      <c r="B126" s="80">
        <v>225</v>
      </c>
      <c r="C126" s="80">
        <v>4</v>
      </c>
      <c r="D126" s="80">
        <v>14</v>
      </c>
      <c r="E126" s="80">
        <v>2007</v>
      </c>
      <c r="F126" s="80" t="s">
        <v>567</v>
      </c>
      <c r="G126" s="80" t="s">
        <v>1797</v>
      </c>
      <c r="H126" s="80" t="s">
        <v>1798</v>
      </c>
      <c r="I126" s="177"/>
      <c r="J126" s="81">
        <v>248.42912477295064</v>
      </c>
      <c r="K126" s="81">
        <v>5.3701355648741576</v>
      </c>
      <c r="L126" s="81">
        <v>11.796807097548662</v>
      </c>
      <c r="M126" s="81">
        <v>107.94780445496795</v>
      </c>
      <c r="N126" s="81">
        <v>95.841200196716059</v>
      </c>
      <c r="O126" s="81">
        <v>100.48277327687599</v>
      </c>
      <c r="P126" s="81">
        <v>68.50371642035212</v>
      </c>
      <c r="Q126" s="81">
        <v>4.9524117967979375</v>
      </c>
      <c r="R126" s="81">
        <v>0</v>
      </c>
      <c r="S126" s="81">
        <v>13.113763519601656</v>
      </c>
      <c r="T126" s="82"/>
      <c r="U126" s="81">
        <v>38592063</v>
      </c>
      <c r="V126" s="81">
        <v>2334</v>
      </c>
      <c r="W126" s="81">
        <v>150</v>
      </c>
      <c r="X126" s="81">
        <v>25184</v>
      </c>
      <c r="Y126" s="81">
        <v>30406</v>
      </c>
      <c r="Z126" s="81">
        <v>49718</v>
      </c>
      <c r="AA126" s="81">
        <v>13415</v>
      </c>
      <c r="AB126" s="81">
        <v>79615</v>
      </c>
      <c r="AC126" s="81">
        <v>0</v>
      </c>
      <c r="AD126" s="81">
        <v>13.113763519601656</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1802</v>
      </c>
      <c r="B127" s="80">
        <v>226</v>
      </c>
      <c r="C127" s="80">
        <v>5</v>
      </c>
      <c r="D127" s="80">
        <v>14</v>
      </c>
      <c r="E127" s="80">
        <v>2008</v>
      </c>
      <c r="F127" s="80" t="s">
        <v>84</v>
      </c>
      <c r="G127" s="80" t="s">
        <v>1797</v>
      </c>
      <c r="H127" s="80" t="s">
        <v>1798</v>
      </c>
      <c r="I127" s="177"/>
      <c r="J127" s="81">
        <v>238.71998617465465</v>
      </c>
      <c r="K127" s="81">
        <v>4.2849290492712244</v>
      </c>
      <c r="L127" s="81">
        <v>10.673635343633777</v>
      </c>
      <c r="M127" s="81">
        <v>113.89044684084575</v>
      </c>
      <c r="N127" s="81">
        <v>97.284579173335118</v>
      </c>
      <c r="O127" s="81">
        <v>97.432902083855041</v>
      </c>
      <c r="P127" s="81">
        <v>66.747521984570625</v>
      </c>
      <c r="Q127" s="81">
        <v>4.8683094363534218</v>
      </c>
      <c r="R127" s="81">
        <v>0</v>
      </c>
      <c r="S127" s="81">
        <v>11.091127553771651</v>
      </c>
      <c r="T127" s="82"/>
      <c r="U127" s="81">
        <v>40699251</v>
      </c>
      <c r="V127" s="81">
        <v>2334</v>
      </c>
      <c r="W127" s="81">
        <v>150</v>
      </c>
      <c r="X127" s="81">
        <v>25184</v>
      </c>
      <c r="Y127" s="81">
        <v>30744</v>
      </c>
      <c r="Z127" s="81">
        <v>49901</v>
      </c>
      <c r="AA127" s="81">
        <v>13086</v>
      </c>
      <c r="AB127" s="81">
        <v>79549</v>
      </c>
      <c r="AC127" s="81">
        <v>0</v>
      </c>
      <c r="AD127" s="81">
        <v>11.091127553771651</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1803</v>
      </c>
      <c r="B128" s="80">
        <v>227</v>
      </c>
      <c r="C128" s="80">
        <v>6</v>
      </c>
      <c r="D128" s="80">
        <v>14</v>
      </c>
      <c r="E128" s="80">
        <v>2009</v>
      </c>
      <c r="F128" s="80" t="s">
        <v>85</v>
      </c>
      <c r="G128" s="80" t="s">
        <v>1797</v>
      </c>
      <c r="H128" s="80" t="s">
        <v>1798</v>
      </c>
      <c r="I128" s="177"/>
      <c r="J128" s="81">
        <v>181.7285887127708</v>
      </c>
      <c r="K128" s="81">
        <v>3.8060095124002511</v>
      </c>
      <c r="L128" s="81">
        <v>9.8365530393603056</v>
      </c>
      <c r="M128" s="81">
        <v>101.41805191727876</v>
      </c>
      <c r="N128" s="81">
        <v>91.102014365115053</v>
      </c>
      <c r="O128" s="81">
        <v>99.334468538490853</v>
      </c>
      <c r="P128" s="81">
        <v>64.296800463102286</v>
      </c>
      <c r="Q128" s="81">
        <v>4.6182099081935322</v>
      </c>
      <c r="R128" s="81">
        <v>0</v>
      </c>
      <c r="S128" s="81">
        <v>11.609446370182075</v>
      </c>
      <c r="T128" s="82"/>
      <c r="U128" s="81">
        <v>27659267</v>
      </c>
      <c r="V128" s="81">
        <v>2418</v>
      </c>
      <c r="W128" s="81">
        <v>151</v>
      </c>
      <c r="X128" s="81">
        <v>26454</v>
      </c>
      <c r="Y128" s="81">
        <v>30988</v>
      </c>
      <c r="Z128" s="81">
        <v>50216</v>
      </c>
      <c r="AA128" s="81">
        <v>12941</v>
      </c>
      <c r="AB128" s="81">
        <v>79217</v>
      </c>
      <c r="AC128" s="81">
        <v>0</v>
      </c>
      <c r="AD128" s="81">
        <v>11.609446370182075</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61.058</v>
      </c>
      <c r="BJ128" s="81">
        <v>0</v>
      </c>
      <c r="BK128" s="81">
        <v>0</v>
      </c>
      <c r="BL128" s="81">
        <v>0</v>
      </c>
      <c r="BM128" s="82"/>
      <c r="BN128" s="81">
        <v>0</v>
      </c>
      <c r="BO128" s="81">
        <v>0</v>
      </c>
      <c r="BP128" s="81">
        <v>8</v>
      </c>
      <c r="BQ128" s="81">
        <v>0</v>
      </c>
      <c r="BR128" s="81">
        <v>0</v>
      </c>
      <c r="BS128" s="81">
        <v>0</v>
      </c>
      <c r="BT128"/>
      <c r="BU128" s="80"/>
      <c r="BV128" s="80"/>
      <c r="BW128" s="80"/>
      <c r="BX128" s="80"/>
      <c r="BY128" s="80"/>
      <c r="BZ128" s="80"/>
      <c r="CA128" s="80"/>
      <c r="CB128" s="80"/>
      <c r="CC128" s="80"/>
    </row>
    <row r="129" spans="1:81">
      <c r="A129" s="80" t="s">
        <v>1804</v>
      </c>
      <c r="B129" s="80">
        <v>228</v>
      </c>
      <c r="C129" s="80">
        <v>7</v>
      </c>
      <c r="D129" s="80">
        <v>14</v>
      </c>
      <c r="E129" s="80">
        <v>2010</v>
      </c>
      <c r="F129" s="80" t="s">
        <v>86</v>
      </c>
      <c r="G129" s="80" t="s">
        <v>1797</v>
      </c>
      <c r="H129" s="80" t="s">
        <v>1798</v>
      </c>
      <c r="I129" s="177"/>
      <c r="J129" s="81">
        <v>204.2950358482918</v>
      </c>
      <c r="K129" s="81">
        <v>3.9882588677272555</v>
      </c>
      <c r="L129" s="81">
        <v>10.977776992966234</v>
      </c>
      <c r="M129" s="81">
        <v>103.34932071287058</v>
      </c>
      <c r="N129" s="81">
        <v>100.18231635770272</v>
      </c>
      <c r="O129" s="81">
        <v>99.060101620767355</v>
      </c>
      <c r="P129" s="81">
        <v>65.286309549459048</v>
      </c>
      <c r="Q129" s="81">
        <v>4.7969693741811765</v>
      </c>
      <c r="R129" s="81">
        <v>0</v>
      </c>
      <c r="S129" s="81">
        <v>11.349908809596771</v>
      </c>
      <c r="T129" s="82"/>
      <c r="U129" s="81">
        <v>33565663</v>
      </c>
      <c r="V129" s="81">
        <v>2418</v>
      </c>
      <c r="W129" s="81">
        <v>151</v>
      </c>
      <c r="X129" s="81">
        <v>26454</v>
      </c>
      <c r="Y129" s="81">
        <v>31128</v>
      </c>
      <c r="Z129" s="81">
        <v>50310</v>
      </c>
      <c r="AA129" s="81">
        <v>12812</v>
      </c>
      <c r="AB129" s="81">
        <v>78844</v>
      </c>
      <c r="AC129" s="81">
        <v>0</v>
      </c>
      <c r="AD129" s="81">
        <v>11.349908809596771</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70.271000000000001</v>
      </c>
      <c r="BJ129" s="81">
        <v>0</v>
      </c>
      <c r="BK129" s="81">
        <v>2.83</v>
      </c>
      <c r="BL129" s="81">
        <v>0</v>
      </c>
      <c r="BM129" s="82"/>
      <c r="BN129" s="81">
        <v>0</v>
      </c>
      <c r="BO129" s="81">
        <v>0</v>
      </c>
      <c r="BP129" s="81">
        <v>8</v>
      </c>
      <c r="BQ129" s="81">
        <v>0</v>
      </c>
      <c r="BR129" s="81">
        <v>1</v>
      </c>
      <c r="BS129" s="81">
        <v>0</v>
      </c>
      <c r="BT129"/>
      <c r="BU129" s="80">
        <v>73.100999999999999</v>
      </c>
      <c r="BV129" s="80">
        <v>0</v>
      </c>
      <c r="BW129" s="80">
        <v>0</v>
      </c>
      <c r="BX129" s="80">
        <v>0</v>
      </c>
      <c r="BY129" s="80">
        <v>0</v>
      </c>
      <c r="BZ129" s="80">
        <v>0</v>
      </c>
      <c r="CA129" s="80">
        <v>0</v>
      </c>
      <c r="CB129" s="80">
        <v>0</v>
      </c>
      <c r="CC129" s="80">
        <v>0</v>
      </c>
    </row>
    <row r="130" spans="1:81">
      <c r="A130" s="80" t="s">
        <v>1805</v>
      </c>
      <c r="B130" s="80">
        <v>229</v>
      </c>
      <c r="C130" s="80">
        <v>8</v>
      </c>
      <c r="D130" s="80">
        <v>14</v>
      </c>
      <c r="E130" s="80">
        <v>2011</v>
      </c>
      <c r="F130" s="80" t="s">
        <v>87</v>
      </c>
      <c r="G130" s="80" t="s">
        <v>1797</v>
      </c>
      <c r="H130" s="80" t="s">
        <v>1798</v>
      </c>
      <c r="I130" s="177"/>
      <c r="J130" s="81">
        <v>245.48266197771761</v>
      </c>
      <c r="K130" s="81">
        <v>5.8000446548222957</v>
      </c>
      <c r="L130" s="81">
        <v>6.2215718854577347</v>
      </c>
      <c r="M130" s="81">
        <v>131.1389104943533</v>
      </c>
      <c r="N130" s="81">
        <v>107.69221013517401</v>
      </c>
      <c r="O130" s="81">
        <v>97.909635568372664</v>
      </c>
      <c r="P130" s="81">
        <v>62.835513125190573</v>
      </c>
      <c r="Q130" s="81">
        <v>5.5035238794006558</v>
      </c>
      <c r="R130" s="81">
        <v>0</v>
      </c>
      <c r="S130" s="81">
        <v>11.447010056144704</v>
      </c>
      <c r="T130" s="82"/>
      <c r="U130" s="81">
        <v>35035755</v>
      </c>
      <c r="V130" s="81">
        <v>2418</v>
      </c>
      <c r="W130" s="81">
        <v>151</v>
      </c>
      <c r="X130" s="81">
        <v>26454</v>
      </c>
      <c r="Y130" s="81">
        <v>31306</v>
      </c>
      <c r="Z130" s="81">
        <v>50806</v>
      </c>
      <c r="AA130" s="81">
        <v>12698</v>
      </c>
      <c r="AB130" s="81">
        <v>78422</v>
      </c>
      <c r="AC130" s="81">
        <v>0</v>
      </c>
      <c r="AD130" s="81">
        <v>11.447010056144704</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62.381</v>
      </c>
      <c r="BJ130" s="81">
        <v>0</v>
      </c>
      <c r="BK130" s="81">
        <v>2.6640000000000001</v>
      </c>
      <c r="BL130" s="81">
        <v>0</v>
      </c>
      <c r="BM130" s="82"/>
      <c r="BN130" s="81">
        <v>0</v>
      </c>
      <c r="BO130" s="81">
        <v>0</v>
      </c>
      <c r="BP130" s="81">
        <v>8</v>
      </c>
      <c r="BQ130" s="81">
        <v>0</v>
      </c>
      <c r="BR130" s="81">
        <v>1</v>
      </c>
      <c r="BS130" s="81">
        <v>0</v>
      </c>
      <c r="BT130"/>
      <c r="BU130" s="80">
        <v>65.045000000000002</v>
      </c>
      <c r="BV130" s="80">
        <v>0</v>
      </c>
      <c r="BW130" s="80">
        <v>0</v>
      </c>
      <c r="BX130" s="80">
        <v>0</v>
      </c>
      <c r="BY130" s="80">
        <v>0</v>
      </c>
      <c r="BZ130" s="80">
        <v>0</v>
      </c>
      <c r="CA130" s="80">
        <v>0</v>
      </c>
      <c r="CB130" s="80">
        <v>0</v>
      </c>
      <c r="CC130" s="80">
        <v>0</v>
      </c>
    </row>
    <row r="131" spans="1:81">
      <c r="A131" s="80" t="s">
        <v>1806</v>
      </c>
      <c r="B131" s="80">
        <v>230</v>
      </c>
      <c r="C131" s="80">
        <v>9</v>
      </c>
      <c r="D131" s="80">
        <v>14</v>
      </c>
      <c r="E131" s="80">
        <v>2012</v>
      </c>
      <c r="F131" s="80" t="s">
        <v>88</v>
      </c>
      <c r="G131" s="80" t="s">
        <v>1797</v>
      </c>
      <c r="H131" s="80" t="s">
        <v>1798</v>
      </c>
      <c r="I131" s="177"/>
      <c r="J131" s="81">
        <v>241.82080336578022</v>
      </c>
      <c r="K131" s="81">
        <v>5.6558229834905918</v>
      </c>
      <c r="L131" s="81">
        <v>6.1763602740394257</v>
      </c>
      <c r="M131" s="81">
        <v>135.56685017248279</v>
      </c>
      <c r="N131" s="81">
        <v>117.3011222592953</v>
      </c>
      <c r="O131" s="81">
        <v>98.250016037450507</v>
      </c>
      <c r="P131" s="81">
        <v>63.098467986778061</v>
      </c>
      <c r="Q131" s="81">
        <v>6.107313474407702</v>
      </c>
      <c r="R131" s="81">
        <v>0</v>
      </c>
      <c r="S131" s="81">
        <v>10.884759900520489</v>
      </c>
      <c r="T131" s="82"/>
      <c r="U131" s="81">
        <v>33003560</v>
      </c>
      <c r="V131" s="81">
        <v>2418</v>
      </c>
      <c r="W131" s="81">
        <v>151</v>
      </c>
      <c r="X131" s="81">
        <v>26454</v>
      </c>
      <c r="Y131" s="81">
        <v>32394</v>
      </c>
      <c r="Z131" s="81">
        <v>51387</v>
      </c>
      <c r="AA131" s="81">
        <v>12679</v>
      </c>
      <c r="AB131" s="81">
        <v>80099</v>
      </c>
      <c r="AC131" s="81">
        <v>0</v>
      </c>
      <c r="AD131" s="81">
        <v>10.884759900520489</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82.614999999999995</v>
      </c>
      <c r="BJ131" s="81">
        <v>0</v>
      </c>
      <c r="BK131" s="81">
        <v>3.5249999999999999</v>
      </c>
      <c r="BL131" s="81">
        <v>0</v>
      </c>
      <c r="BM131" s="82"/>
      <c r="BN131" s="81">
        <v>0</v>
      </c>
      <c r="BO131" s="81">
        <v>0</v>
      </c>
      <c r="BP131" s="81">
        <v>9</v>
      </c>
      <c r="BQ131" s="81">
        <v>0</v>
      </c>
      <c r="BR131" s="81">
        <v>1</v>
      </c>
      <c r="BS131" s="81">
        <v>0</v>
      </c>
      <c r="BT131"/>
      <c r="BU131" s="80">
        <v>86.14</v>
      </c>
      <c r="BV131" s="80">
        <v>0</v>
      </c>
      <c r="BW131" s="80">
        <v>0</v>
      </c>
      <c r="BX131" s="80">
        <v>0</v>
      </c>
      <c r="BY131" s="80">
        <v>0</v>
      </c>
      <c r="BZ131" s="80">
        <v>0</v>
      </c>
      <c r="CA131" s="80">
        <v>0</v>
      </c>
      <c r="CB131" s="80">
        <v>0</v>
      </c>
      <c r="CC131" s="80">
        <v>0</v>
      </c>
    </row>
    <row r="132" spans="1:81">
      <c r="A132" s="80" t="s">
        <v>1807</v>
      </c>
      <c r="B132" s="80">
        <v>231</v>
      </c>
      <c r="C132" s="80">
        <v>10</v>
      </c>
      <c r="D132" s="80">
        <v>14</v>
      </c>
      <c r="E132" s="80">
        <v>2013</v>
      </c>
      <c r="F132" s="80" t="s">
        <v>89</v>
      </c>
      <c r="G132" s="80" t="s">
        <v>1797</v>
      </c>
      <c r="H132" s="80" t="s">
        <v>1798</v>
      </c>
      <c r="I132" s="177"/>
      <c r="J132" s="81">
        <v>255.9571341051537</v>
      </c>
      <c r="K132" s="81">
        <v>4.8755651674467968</v>
      </c>
      <c r="L132" s="81">
        <v>6.369820779315182</v>
      </c>
      <c r="M132" s="81">
        <v>130.60768830370631</v>
      </c>
      <c r="N132" s="81">
        <v>117.6378516007991</v>
      </c>
      <c r="O132" s="81">
        <v>94.998887007994313</v>
      </c>
      <c r="P132" s="81">
        <v>63.765817504797866</v>
      </c>
      <c r="Q132" s="81">
        <v>6.1794465732377644</v>
      </c>
      <c r="R132" s="81">
        <v>0</v>
      </c>
      <c r="S132" s="81">
        <v>17.243980398817673</v>
      </c>
      <c r="T132" s="82"/>
      <c r="U132" s="81">
        <v>32325884</v>
      </c>
      <c r="V132" s="81">
        <v>2418</v>
      </c>
      <c r="W132" s="81">
        <v>151</v>
      </c>
      <c r="X132" s="81">
        <v>26454</v>
      </c>
      <c r="Y132" s="81">
        <v>32530</v>
      </c>
      <c r="Z132" s="81">
        <v>51905</v>
      </c>
      <c r="AA132" s="81">
        <v>12765</v>
      </c>
      <c r="AB132" s="81">
        <v>79883</v>
      </c>
      <c r="AC132" s="81">
        <v>0</v>
      </c>
      <c r="AD132" s="81">
        <v>17.243980398817673</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96.391000000000005</v>
      </c>
      <c r="BJ132" s="81">
        <v>0</v>
      </c>
      <c r="BK132" s="81">
        <v>4.6440000000000001</v>
      </c>
      <c r="BL132" s="81">
        <v>0</v>
      </c>
      <c r="BM132" s="82"/>
      <c r="BN132" s="81">
        <v>0</v>
      </c>
      <c r="BO132" s="81">
        <v>0</v>
      </c>
      <c r="BP132" s="81">
        <v>10</v>
      </c>
      <c r="BQ132" s="81">
        <v>0</v>
      </c>
      <c r="BR132" s="81">
        <v>1</v>
      </c>
      <c r="BS132" s="81">
        <v>0</v>
      </c>
      <c r="BT132"/>
      <c r="BU132" s="80">
        <v>101.035</v>
      </c>
      <c r="BV132" s="80">
        <v>0</v>
      </c>
      <c r="BW132" s="80">
        <v>0</v>
      </c>
      <c r="BX132" s="80">
        <v>0</v>
      </c>
      <c r="BY132" s="80">
        <v>0</v>
      </c>
      <c r="BZ132" s="80">
        <v>0</v>
      </c>
      <c r="CA132" s="80">
        <v>0</v>
      </c>
      <c r="CB132" s="80">
        <v>0</v>
      </c>
      <c r="CC132" s="80">
        <v>0</v>
      </c>
    </row>
    <row r="133" spans="1:81">
      <c r="A133" s="80" t="s">
        <v>1808</v>
      </c>
      <c r="B133" s="80">
        <v>232</v>
      </c>
      <c r="C133" s="80">
        <v>11</v>
      </c>
      <c r="D133" s="80">
        <v>14</v>
      </c>
      <c r="E133" s="80">
        <v>2014</v>
      </c>
      <c r="F133" s="80" t="s">
        <v>90</v>
      </c>
      <c r="G133" s="80" t="s">
        <v>1797</v>
      </c>
      <c r="H133" s="80" t="s">
        <v>1798</v>
      </c>
      <c r="I133" s="177"/>
      <c r="J133" s="81">
        <v>246.6043901740135</v>
      </c>
      <c r="K133" s="81">
        <v>4.9352382604761065</v>
      </c>
      <c r="L133" s="81">
        <v>5.3428722511504212</v>
      </c>
      <c r="M133" s="81">
        <v>117.93478192540861</v>
      </c>
      <c r="N133" s="81">
        <v>103.17275908607073</v>
      </c>
      <c r="O133" s="81">
        <v>91.295810316651412</v>
      </c>
      <c r="P133" s="81">
        <v>64.619688813442409</v>
      </c>
      <c r="Q133" s="81">
        <v>5.8978018549225082</v>
      </c>
      <c r="R133" s="81">
        <v>0</v>
      </c>
      <c r="S133" s="81">
        <v>12.669489017819757</v>
      </c>
      <c r="T133" s="82"/>
      <c r="U133" s="81">
        <v>34609420</v>
      </c>
      <c r="V133" s="81">
        <v>2153</v>
      </c>
      <c r="W133" s="81">
        <v>119</v>
      </c>
      <c r="X133" s="81">
        <v>26164</v>
      </c>
      <c r="Y133" s="81">
        <v>32838</v>
      </c>
      <c r="Z133" s="81">
        <v>52536</v>
      </c>
      <c r="AA133" s="81">
        <v>12869</v>
      </c>
      <c r="AB133" s="81">
        <v>79464</v>
      </c>
      <c r="AC133" s="81">
        <v>0</v>
      </c>
      <c r="AD133" s="81">
        <v>12.669489017819757</v>
      </c>
      <c r="AE133" s="82"/>
      <c r="AF133" s="81">
        <v>274257456.36741257</v>
      </c>
      <c r="AG133" s="81">
        <v>4399203.7906058496</v>
      </c>
      <c r="AH133" s="81">
        <v>1357674.06031388</v>
      </c>
      <c r="AI133" s="81">
        <v>169039972.27859908</v>
      </c>
      <c r="AJ133" s="81">
        <v>146100620.87710029</v>
      </c>
      <c r="AK133" s="81">
        <v>0</v>
      </c>
      <c r="AL133" s="81">
        <v>0</v>
      </c>
      <c r="AM133" s="81">
        <v>10909219.75236582</v>
      </c>
      <c r="AN133" s="81">
        <v>0</v>
      </c>
      <c r="AO133" s="81">
        <v>0</v>
      </c>
      <c r="AP133" s="82"/>
      <c r="AQ133" s="81">
        <v>1599</v>
      </c>
      <c r="AR133" s="81">
        <v>388</v>
      </c>
      <c r="AS133" s="81">
        <v>0</v>
      </c>
      <c r="AT133" s="81">
        <v>0</v>
      </c>
      <c r="AU133" s="81">
        <v>0</v>
      </c>
      <c r="AV133" s="81">
        <v>1</v>
      </c>
      <c r="AW133" s="81" t="s">
        <v>564</v>
      </c>
      <c r="AX133" s="82"/>
      <c r="AY133" s="81">
        <v>6485</v>
      </c>
      <c r="AZ133" s="81">
        <v>22711.199999999997</v>
      </c>
      <c r="BA133" s="81">
        <v>0</v>
      </c>
      <c r="BB133" s="81">
        <v>0</v>
      </c>
      <c r="BC133" s="81">
        <v>0</v>
      </c>
      <c r="BD133" s="81">
        <v>1272</v>
      </c>
      <c r="BE133" s="81" t="s">
        <v>564</v>
      </c>
      <c r="BF133" s="82"/>
      <c r="BG133" s="81">
        <v>0</v>
      </c>
      <c r="BH133" s="81">
        <v>0</v>
      </c>
      <c r="BI133" s="81">
        <v>97.891000000000005</v>
      </c>
      <c r="BJ133" s="81">
        <v>0</v>
      </c>
      <c r="BK133" s="81">
        <v>6.07</v>
      </c>
      <c r="BL133" s="81">
        <v>0</v>
      </c>
      <c r="BM133" s="82"/>
      <c r="BN133" s="81">
        <v>0</v>
      </c>
      <c r="BO133" s="81">
        <v>0</v>
      </c>
      <c r="BP133" s="81">
        <v>11</v>
      </c>
      <c r="BQ133" s="81">
        <v>0</v>
      </c>
      <c r="BR133" s="81">
        <v>1</v>
      </c>
      <c r="BS133" s="81">
        <v>0</v>
      </c>
      <c r="BT133"/>
      <c r="BU133" s="80">
        <v>103.961</v>
      </c>
      <c r="BV133" s="80">
        <v>0</v>
      </c>
      <c r="BW133" s="80">
        <v>0</v>
      </c>
      <c r="BX133" s="80">
        <v>0</v>
      </c>
      <c r="BY133" s="80">
        <v>0</v>
      </c>
      <c r="BZ133" s="80">
        <v>0</v>
      </c>
      <c r="CA133" s="80">
        <v>0</v>
      </c>
      <c r="CB133" s="80">
        <v>0</v>
      </c>
      <c r="CC133" s="80">
        <v>0</v>
      </c>
    </row>
    <row r="134" spans="1:81">
      <c r="A134" s="80" t="s">
        <v>1809</v>
      </c>
      <c r="B134" s="80">
        <v>233</v>
      </c>
      <c r="C134" s="80">
        <v>12</v>
      </c>
      <c r="D134" s="80">
        <v>14</v>
      </c>
      <c r="E134" s="80">
        <v>2015</v>
      </c>
      <c r="F134" s="80" t="s">
        <v>91</v>
      </c>
      <c r="G134" s="80" t="s">
        <v>1797</v>
      </c>
      <c r="H134" s="80" t="s">
        <v>1798</v>
      </c>
      <c r="I134" s="177"/>
      <c r="J134" s="81">
        <v>260.86894956768987</v>
      </c>
      <c r="K134" s="81">
        <v>4.7137844155381385</v>
      </c>
      <c r="L134" s="81">
        <v>5.8907123839698983</v>
      </c>
      <c r="M134" s="81">
        <v>123.58511788570137</v>
      </c>
      <c r="N134" s="81">
        <v>102.878227875856</v>
      </c>
      <c r="O134" s="81">
        <v>90.712030235703779</v>
      </c>
      <c r="P134" s="81">
        <v>64.298660773984821</v>
      </c>
      <c r="Q134" s="81">
        <v>5.7394335482881464</v>
      </c>
      <c r="R134" s="81">
        <v>0</v>
      </c>
      <c r="S134" s="81">
        <v>12.139824563637021</v>
      </c>
      <c r="T134" s="82"/>
      <c r="U134" s="81">
        <v>39316290</v>
      </c>
      <c r="V134" s="81">
        <v>2153</v>
      </c>
      <c r="W134" s="81">
        <v>119</v>
      </c>
      <c r="X134" s="81">
        <v>26164</v>
      </c>
      <c r="Y134" s="81">
        <v>33058</v>
      </c>
      <c r="Z134" s="81">
        <v>52703</v>
      </c>
      <c r="AA134" s="81">
        <v>12795</v>
      </c>
      <c r="AB134" s="81">
        <v>78993</v>
      </c>
      <c r="AC134" s="81">
        <v>0</v>
      </c>
      <c r="AD134" s="81">
        <v>12.139824563637021</v>
      </c>
      <c r="AE134" s="82"/>
      <c r="AF134" s="81">
        <v>297737186.51388389</v>
      </c>
      <c r="AG134" s="81">
        <v>3892907.8109426755</v>
      </c>
      <c r="AH134" s="81">
        <v>1240752.3311502472</v>
      </c>
      <c r="AI134" s="81">
        <v>185017656.64129844</v>
      </c>
      <c r="AJ134" s="81">
        <v>152697125.51730147</v>
      </c>
      <c r="AK134" s="81">
        <v>0</v>
      </c>
      <c r="AL134" s="81">
        <v>0</v>
      </c>
      <c r="AM134" s="81">
        <v>10825659.286827806</v>
      </c>
      <c r="AN134" s="81">
        <v>0</v>
      </c>
      <c r="AO134" s="81">
        <v>0</v>
      </c>
      <c r="AP134" s="82"/>
      <c r="AQ134" s="81">
        <v>1762</v>
      </c>
      <c r="AR134" s="81">
        <v>623</v>
      </c>
      <c r="AS134" s="81">
        <v>0</v>
      </c>
      <c r="AT134" s="81">
        <v>0</v>
      </c>
      <c r="AU134" s="81">
        <v>0</v>
      </c>
      <c r="AV134" s="81">
        <v>1</v>
      </c>
      <c r="AW134" s="81" t="s">
        <v>564</v>
      </c>
      <c r="AX134" s="82"/>
      <c r="AY134" s="81">
        <v>7249.9</v>
      </c>
      <c r="AZ134" s="81">
        <v>39702.399999999994</v>
      </c>
      <c r="BA134" s="81">
        <v>0</v>
      </c>
      <c r="BB134" s="81">
        <v>0</v>
      </c>
      <c r="BC134" s="81">
        <v>0</v>
      </c>
      <c r="BD134" s="81">
        <v>1272</v>
      </c>
      <c r="BE134" s="81" t="s">
        <v>564</v>
      </c>
      <c r="BF134" s="82"/>
      <c r="BG134" s="81">
        <v>0</v>
      </c>
      <c r="BH134" s="81">
        <v>0</v>
      </c>
      <c r="BI134" s="81">
        <v>98.516999999999996</v>
      </c>
      <c r="BJ134" s="81">
        <v>0</v>
      </c>
      <c r="BK134" s="81">
        <v>4.5060000000000002</v>
      </c>
      <c r="BL134" s="81">
        <v>0</v>
      </c>
      <c r="BM134" s="82"/>
      <c r="BN134" s="81">
        <v>0</v>
      </c>
      <c r="BO134" s="81">
        <v>0</v>
      </c>
      <c r="BP134" s="81">
        <v>11</v>
      </c>
      <c r="BQ134" s="81">
        <v>0</v>
      </c>
      <c r="BR134" s="81">
        <v>1</v>
      </c>
      <c r="BS134" s="81">
        <v>0</v>
      </c>
      <c r="BT134"/>
      <c r="BU134" s="80">
        <v>99.757000000000005</v>
      </c>
      <c r="BV134" s="80">
        <v>0</v>
      </c>
      <c r="BW134" s="80">
        <v>0</v>
      </c>
      <c r="BX134" s="80">
        <v>0</v>
      </c>
      <c r="BY134" s="80">
        <v>0</v>
      </c>
      <c r="BZ134" s="80">
        <v>3.266</v>
      </c>
      <c r="CA134" s="80">
        <v>0</v>
      </c>
      <c r="CB134" s="80">
        <v>0</v>
      </c>
      <c r="CC134" s="80">
        <v>0</v>
      </c>
    </row>
    <row r="135" spans="1:81">
      <c r="A135" s="80" t="s">
        <v>1810</v>
      </c>
      <c r="B135" s="80">
        <v>234</v>
      </c>
      <c r="C135" s="80">
        <v>13</v>
      </c>
      <c r="D135" s="80">
        <v>14</v>
      </c>
      <c r="E135" s="80">
        <v>2016</v>
      </c>
      <c r="F135" s="80" t="s">
        <v>92</v>
      </c>
      <c r="G135" s="80" t="s">
        <v>1797</v>
      </c>
      <c r="H135" s="80" t="s">
        <v>1798</v>
      </c>
      <c r="I135" s="177"/>
      <c r="J135" s="81">
        <v>192.95262633875473</v>
      </c>
      <c r="K135" s="81">
        <v>4.7080820205843876</v>
      </c>
      <c r="L135" s="81">
        <v>6.9019741353402404</v>
      </c>
      <c r="M135" s="81">
        <v>108.15733007852916</v>
      </c>
      <c r="N135" s="81">
        <v>91.812425476292987</v>
      </c>
      <c r="O135" s="81">
        <v>90.22597911983128</v>
      </c>
      <c r="P135" s="81">
        <v>62.88157927061382</v>
      </c>
      <c r="Q135" s="81">
        <v>5.5791532479468158</v>
      </c>
      <c r="R135" s="81">
        <v>0</v>
      </c>
      <c r="S135" s="81">
        <v>14.201782574387508</v>
      </c>
      <c r="T135" s="82"/>
      <c r="U135" s="81">
        <v>30402635</v>
      </c>
      <c r="V135" s="81">
        <v>2153</v>
      </c>
      <c r="W135" s="81">
        <v>119</v>
      </c>
      <c r="X135" s="81">
        <v>26164</v>
      </c>
      <c r="Y135" s="81">
        <v>33541</v>
      </c>
      <c r="Z135" s="81">
        <v>53065</v>
      </c>
      <c r="AA135" s="81">
        <v>12942</v>
      </c>
      <c r="AB135" s="81">
        <v>78989</v>
      </c>
      <c r="AC135" s="81">
        <v>0</v>
      </c>
      <c r="AD135" s="81">
        <v>14.20178257438751</v>
      </c>
      <c r="AE135" s="82"/>
      <c r="AF135" s="81">
        <v>224404360.73396659</v>
      </c>
      <c r="AG135" s="81">
        <v>3742383.3102355679</v>
      </c>
      <c r="AH135" s="81">
        <v>1080312.491748679</v>
      </c>
      <c r="AI135" s="81">
        <v>172814687.11031669</v>
      </c>
      <c r="AJ135" s="81">
        <v>131964255.0918179</v>
      </c>
      <c r="AK135" s="81">
        <v>0</v>
      </c>
      <c r="AL135" s="81">
        <v>0</v>
      </c>
      <c r="AM135" s="81">
        <v>10833521.152784299</v>
      </c>
      <c r="AN135" s="81">
        <v>0</v>
      </c>
      <c r="AO135" s="81">
        <v>0</v>
      </c>
      <c r="AP135" s="82"/>
      <c r="AQ135" s="81">
        <v>1904</v>
      </c>
      <c r="AR135" s="81">
        <v>755</v>
      </c>
      <c r="AS135" s="81">
        <v>0</v>
      </c>
      <c r="AT135" s="81">
        <v>0</v>
      </c>
      <c r="AU135" s="81">
        <v>0</v>
      </c>
      <c r="AV135" s="81">
        <v>1</v>
      </c>
      <c r="AW135" s="81" t="s">
        <v>564</v>
      </c>
      <c r="AX135" s="82"/>
      <c r="AY135" s="81">
        <v>7962.7000000000007</v>
      </c>
      <c r="AZ135" s="81">
        <v>51320.800000000003</v>
      </c>
      <c r="BA135" s="81">
        <v>0</v>
      </c>
      <c r="BB135" s="81">
        <v>0</v>
      </c>
      <c r="BC135" s="81">
        <v>0</v>
      </c>
      <c r="BD135" s="81">
        <v>1272</v>
      </c>
      <c r="BE135" s="81" t="s">
        <v>564</v>
      </c>
      <c r="BF135" s="82"/>
      <c r="BG135" s="81">
        <v>0</v>
      </c>
      <c r="BH135" s="81">
        <v>0</v>
      </c>
      <c r="BI135" s="81">
        <v>106.044</v>
      </c>
      <c r="BJ135" s="81">
        <v>0</v>
      </c>
      <c r="BK135" s="81">
        <v>5.782</v>
      </c>
      <c r="BL135" s="81">
        <v>0</v>
      </c>
      <c r="BM135" s="82"/>
      <c r="BN135" s="81">
        <v>0</v>
      </c>
      <c r="BO135" s="81">
        <v>0</v>
      </c>
      <c r="BP135" s="81">
        <v>12</v>
      </c>
      <c r="BQ135" s="81">
        <v>0</v>
      </c>
      <c r="BR135" s="81">
        <v>1</v>
      </c>
      <c r="BS135" s="81">
        <v>0</v>
      </c>
      <c r="BT135"/>
      <c r="BU135" s="80">
        <v>108.56</v>
      </c>
      <c r="BV135" s="80">
        <v>0</v>
      </c>
      <c r="BW135" s="80">
        <v>0</v>
      </c>
      <c r="BX135" s="80">
        <v>0</v>
      </c>
      <c r="BY135" s="80">
        <v>0</v>
      </c>
      <c r="BZ135" s="80">
        <v>3.266</v>
      </c>
      <c r="CA135" s="80">
        <v>0</v>
      </c>
      <c r="CB135" s="80">
        <v>0</v>
      </c>
      <c r="CC135" s="80">
        <v>0</v>
      </c>
    </row>
    <row r="136" spans="1:81">
      <c r="A136" s="80" t="s">
        <v>1811</v>
      </c>
      <c r="B136" s="80">
        <v>235</v>
      </c>
      <c r="C136" s="80">
        <v>14</v>
      </c>
      <c r="D136" s="80">
        <v>14</v>
      </c>
      <c r="E136" s="80">
        <v>2017</v>
      </c>
      <c r="F136" s="80" t="s">
        <v>71</v>
      </c>
      <c r="G136" s="80" t="s">
        <v>1797</v>
      </c>
      <c r="H136" s="80" t="s">
        <v>1798</v>
      </c>
      <c r="I136" s="177"/>
      <c r="J136" s="81">
        <v>186.7363246612455</v>
      </c>
      <c r="K136" s="81">
        <v>4.9042062786033878</v>
      </c>
      <c r="L136" s="81">
        <v>6.0382851485674065</v>
      </c>
      <c r="M136" s="81">
        <v>104.32249088406445</v>
      </c>
      <c r="N136" s="81">
        <v>100.11871495332703</v>
      </c>
      <c r="O136" s="81">
        <v>89.344115214136181</v>
      </c>
      <c r="P136" s="81">
        <v>63.106051652996761</v>
      </c>
      <c r="Q136" s="81">
        <v>5.3757399573229492</v>
      </c>
      <c r="R136" s="81">
        <v>0</v>
      </c>
      <c r="S136" s="81">
        <v>13.813505286972617</v>
      </c>
      <c r="T136" s="82"/>
      <c r="U136" s="81">
        <v>31982408</v>
      </c>
      <c r="V136" s="81">
        <v>2153</v>
      </c>
      <c r="W136" s="81">
        <v>119</v>
      </c>
      <c r="X136" s="81">
        <v>26164</v>
      </c>
      <c r="Y136" s="81">
        <v>33802</v>
      </c>
      <c r="Z136" s="81">
        <v>53418</v>
      </c>
      <c r="AA136" s="81">
        <v>13071</v>
      </c>
      <c r="AB136" s="81">
        <v>78707</v>
      </c>
      <c r="AC136" s="81">
        <v>0</v>
      </c>
      <c r="AD136" s="81">
        <v>13.813505286972619</v>
      </c>
      <c r="AE136" s="82"/>
      <c r="AF136" s="81">
        <v>222487216.63374251</v>
      </c>
      <c r="AG136" s="81">
        <v>3883129.6059145252</v>
      </c>
      <c r="AH136" s="81">
        <v>1291232.662147216</v>
      </c>
      <c r="AI136" s="81">
        <v>173218284.97914061</v>
      </c>
      <c r="AJ136" s="81">
        <v>146977783.32217649</v>
      </c>
      <c r="AK136" s="81">
        <v>0</v>
      </c>
      <c r="AL136" s="81">
        <v>0</v>
      </c>
      <c r="AM136" s="81">
        <v>10811735.1953815</v>
      </c>
      <c r="AN136" s="81">
        <v>0</v>
      </c>
      <c r="AO136" s="81">
        <v>0</v>
      </c>
      <c r="AP136" s="82"/>
      <c r="AQ136" s="81">
        <v>2011</v>
      </c>
      <c r="AR136" s="81">
        <v>850</v>
      </c>
      <c r="AS136" s="81">
        <v>0</v>
      </c>
      <c r="AT136" s="81">
        <v>0</v>
      </c>
      <c r="AU136" s="81">
        <v>0</v>
      </c>
      <c r="AV136" s="81">
        <v>1</v>
      </c>
      <c r="AW136" s="81" t="s">
        <v>564</v>
      </c>
      <c r="AX136" s="82"/>
      <c r="AY136" s="81">
        <v>8487.5</v>
      </c>
      <c r="AZ136" s="81">
        <v>58935.000000000022</v>
      </c>
      <c r="BA136" s="81">
        <v>0</v>
      </c>
      <c r="BB136" s="81">
        <v>0</v>
      </c>
      <c r="BC136" s="81">
        <v>0</v>
      </c>
      <c r="BD136" s="81">
        <v>1272</v>
      </c>
      <c r="BE136" s="81" t="s">
        <v>564</v>
      </c>
      <c r="BF136" s="82"/>
      <c r="BG136" s="81">
        <v>0</v>
      </c>
      <c r="BH136" s="81">
        <v>0</v>
      </c>
      <c r="BI136" s="81">
        <v>89.477000000000004</v>
      </c>
      <c r="BJ136" s="81">
        <v>0</v>
      </c>
      <c r="BK136" s="81">
        <v>6.25</v>
      </c>
      <c r="BL136" s="81">
        <v>0</v>
      </c>
      <c r="BM136" s="82"/>
      <c r="BN136" s="81">
        <v>0</v>
      </c>
      <c r="BO136" s="81">
        <v>0</v>
      </c>
      <c r="BP136" s="81">
        <v>11</v>
      </c>
      <c r="BQ136" s="81">
        <v>0</v>
      </c>
      <c r="BR136" s="81">
        <v>1</v>
      </c>
      <c r="BS136" s="81">
        <v>0</v>
      </c>
      <c r="BT136"/>
      <c r="BU136" s="80">
        <v>92.460999999999999</v>
      </c>
      <c r="BV136" s="80">
        <v>0</v>
      </c>
      <c r="BW136" s="80">
        <v>0</v>
      </c>
      <c r="BX136" s="80">
        <v>0</v>
      </c>
      <c r="BY136" s="80">
        <v>0</v>
      </c>
      <c r="BZ136" s="80">
        <v>3.266</v>
      </c>
      <c r="CA136" s="80">
        <v>0</v>
      </c>
      <c r="CB136" s="80">
        <v>0</v>
      </c>
      <c r="CC136" s="80">
        <v>0</v>
      </c>
    </row>
    <row r="137" spans="1:81">
      <c r="A137" s="80" t="s">
        <v>1812</v>
      </c>
      <c r="B137" s="80">
        <v>236</v>
      </c>
      <c r="C137" s="80">
        <v>15</v>
      </c>
      <c r="D137" s="80">
        <v>14</v>
      </c>
      <c r="E137" s="80">
        <v>2018</v>
      </c>
      <c r="F137" s="80" t="s">
        <v>93</v>
      </c>
      <c r="G137" s="80" t="s">
        <v>1797</v>
      </c>
      <c r="H137" s="80" t="s">
        <v>1798</v>
      </c>
      <c r="I137" s="177"/>
      <c r="J137" s="81">
        <v>180.15178901092585</v>
      </c>
      <c r="K137" s="81">
        <v>4.6111992779911875</v>
      </c>
      <c r="L137" s="81">
        <v>5.6567683484165796</v>
      </c>
      <c r="M137" s="81">
        <v>103.14090404596476</v>
      </c>
      <c r="N137" s="81">
        <v>95.280445753502462</v>
      </c>
      <c r="O137" s="81">
        <v>88.340036029739508</v>
      </c>
      <c r="P137" s="81">
        <v>62.621275591238295</v>
      </c>
      <c r="Q137" s="81">
        <v>4.9624297674691098</v>
      </c>
      <c r="R137" s="81">
        <v>0</v>
      </c>
      <c r="S137" s="81">
        <v>11.78897446679408</v>
      </c>
      <c r="T137" s="82"/>
      <c r="U137" s="81">
        <v>32828337</v>
      </c>
      <c r="V137" s="81">
        <v>2153</v>
      </c>
      <c r="W137" s="81">
        <v>119</v>
      </c>
      <c r="X137" s="81">
        <v>26164</v>
      </c>
      <c r="Y137" s="81">
        <v>34140</v>
      </c>
      <c r="Z137" s="81">
        <v>53829</v>
      </c>
      <c r="AA137" s="81">
        <v>13101</v>
      </c>
      <c r="AB137" s="81">
        <v>78297</v>
      </c>
      <c r="AC137" s="81">
        <v>0</v>
      </c>
      <c r="AD137" s="81">
        <v>11.78897446679408</v>
      </c>
      <c r="AE137" s="82"/>
      <c r="AF137" s="81">
        <v>218516439.68777621</v>
      </c>
      <c r="AG137" s="81">
        <v>3506697.5693575111</v>
      </c>
      <c r="AH137" s="81">
        <v>1232386.3941370959</v>
      </c>
      <c r="AI137" s="81">
        <v>168797214.9043259</v>
      </c>
      <c r="AJ137" s="81">
        <v>146913087.7319369</v>
      </c>
      <c r="AK137" s="81">
        <v>0</v>
      </c>
      <c r="AL137" s="81">
        <v>0</v>
      </c>
      <c r="AM137" s="81">
        <v>10777669.01538997</v>
      </c>
      <c r="AN137" s="81">
        <v>0</v>
      </c>
      <c r="AO137" s="81">
        <v>0</v>
      </c>
      <c r="AP137" s="82"/>
      <c r="AQ137" s="81">
        <v>2177</v>
      </c>
      <c r="AR137" s="81">
        <v>931</v>
      </c>
      <c r="AS137" s="81">
        <v>0</v>
      </c>
      <c r="AT137" s="81">
        <v>0</v>
      </c>
      <c r="AU137" s="81">
        <v>0</v>
      </c>
      <c r="AV137" s="81">
        <v>1</v>
      </c>
      <c r="AW137" s="81" t="s">
        <v>564</v>
      </c>
      <c r="AX137" s="82"/>
      <c r="AY137" s="81">
        <v>9339.1999999999953</v>
      </c>
      <c r="AZ137" s="81">
        <v>62066.7</v>
      </c>
      <c r="BA137" s="81">
        <v>0</v>
      </c>
      <c r="BB137" s="81">
        <v>0</v>
      </c>
      <c r="BC137" s="81">
        <v>0</v>
      </c>
      <c r="BD137" s="81">
        <v>1272</v>
      </c>
      <c r="BE137" s="81" t="s">
        <v>564</v>
      </c>
      <c r="BF137" s="82"/>
      <c r="BG137" s="81">
        <v>0</v>
      </c>
      <c r="BH137" s="81">
        <v>0</v>
      </c>
      <c r="BI137" s="81">
        <v>97.679000000000002</v>
      </c>
      <c r="BJ137" s="81">
        <v>0</v>
      </c>
      <c r="BK137" s="81">
        <v>5.7560000000000002</v>
      </c>
      <c r="BL137" s="81">
        <v>0</v>
      </c>
      <c r="BM137" s="82"/>
      <c r="BN137" s="81">
        <v>0</v>
      </c>
      <c r="BO137" s="81">
        <v>0</v>
      </c>
      <c r="BP137" s="81">
        <v>11</v>
      </c>
      <c r="BQ137" s="81">
        <v>0</v>
      </c>
      <c r="BR137" s="81">
        <v>1</v>
      </c>
      <c r="BS137" s="81">
        <v>0</v>
      </c>
      <c r="BT137"/>
      <c r="BU137" s="80">
        <v>100.17</v>
      </c>
      <c r="BV137" s="80">
        <v>0</v>
      </c>
      <c r="BW137" s="80">
        <v>0</v>
      </c>
      <c r="BX137" s="80">
        <v>0</v>
      </c>
      <c r="BY137" s="80">
        <v>0</v>
      </c>
      <c r="BZ137" s="80">
        <v>3.2650000000000001</v>
      </c>
      <c r="CA137" s="80">
        <v>0</v>
      </c>
      <c r="CB137" s="80">
        <v>0</v>
      </c>
      <c r="CC137" s="80">
        <v>0</v>
      </c>
    </row>
    <row r="138" spans="1:81">
      <c r="A138" s="80" t="s">
        <v>1813</v>
      </c>
      <c r="B138" s="80">
        <v>237</v>
      </c>
      <c r="C138" s="80">
        <v>16</v>
      </c>
      <c r="D138" s="80">
        <v>14</v>
      </c>
      <c r="E138" s="80">
        <v>2019</v>
      </c>
      <c r="F138" s="80" t="s">
        <v>73</v>
      </c>
      <c r="G138" s="80" t="s">
        <v>1797</v>
      </c>
      <c r="H138" s="80" t="s">
        <v>1798</v>
      </c>
      <c r="I138" s="177"/>
      <c r="J138" s="81">
        <v>171.62800656125546</v>
      </c>
      <c r="K138" s="81">
        <v>4.0709341331547444</v>
      </c>
      <c r="L138" s="81">
        <v>5.7043873572973309</v>
      </c>
      <c r="M138" s="81">
        <v>97.65927635519428</v>
      </c>
      <c r="N138" s="81">
        <v>84.067633468632295</v>
      </c>
      <c r="O138" s="81">
        <v>86.295665867971508</v>
      </c>
      <c r="P138" s="81">
        <v>62.688957504251619</v>
      </c>
      <c r="Q138" s="81">
        <v>4.8282808497725016</v>
      </c>
      <c r="R138" s="81">
        <v>0</v>
      </c>
      <c r="S138" s="81">
        <v>12.109492490838706</v>
      </c>
      <c r="T138" s="82"/>
      <c r="U138" s="81">
        <v>32686086</v>
      </c>
      <c r="V138" s="81">
        <v>2153</v>
      </c>
      <c r="W138" s="81">
        <v>119</v>
      </c>
      <c r="X138" s="81">
        <v>26164</v>
      </c>
      <c r="Y138" s="81">
        <v>34650</v>
      </c>
      <c r="Z138" s="81">
        <v>54027</v>
      </c>
      <c r="AA138" s="81">
        <v>13017</v>
      </c>
      <c r="AB138" s="81">
        <v>78243</v>
      </c>
      <c r="AC138" s="81">
        <v>0</v>
      </c>
      <c r="AD138" s="81">
        <v>12.10949249083871</v>
      </c>
      <c r="AE138" s="82"/>
      <c r="AF138" s="81">
        <v>212813692.02832109</v>
      </c>
      <c r="AG138" s="81">
        <v>3274663.144530524</v>
      </c>
      <c r="AH138" s="81">
        <v>1306713.6969223949</v>
      </c>
      <c r="AI138" s="81">
        <v>166492362.4564698</v>
      </c>
      <c r="AJ138" s="81">
        <v>130215164.53698134</v>
      </c>
      <c r="AK138" s="81">
        <v>0</v>
      </c>
      <c r="AL138" s="81">
        <v>0</v>
      </c>
      <c r="AM138" s="81">
        <v>10656107.587011356</v>
      </c>
      <c r="AN138" s="81">
        <v>0</v>
      </c>
      <c r="AO138" s="81">
        <v>0</v>
      </c>
      <c r="AP138" s="82"/>
      <c r="AQ138" s="81">
        <v>2290</v>
      </c>
      <c r="AR138" s="81">
        <v>1024</v>
      </c>
      <c r="AS138" s="81">
        <v>0</v>
      </c>
      <c r="AT138" s="81">
        <v>0</v>
      </c>
      <c r="AU138" s="81">
        <v>0</v>
      </c>
      <c r="AV138" s="81">
        <v>1</v>
      </c>
      <c r="AW138" s="81" t="s">
        <v>564</v>
      </c>
      <c r="AX138" s="82"/>
      <c r="AY138" s="81">
        <v>9982.2999999999829</v>
      </c>
      <c r="AZ138" s="81">
        <v>64951.700000000077</v>
      </c>
      <c r="BA138" s="81">
        <v>0</v>
      </c>
      <c r="BB138" s="81">
        <v>0</v>
      </c>
      <c r="BC138" s="81">
        <v>0</v>
      </c>
      <c r="BD138" s="81">
        <v>1272</v>
      </c>
      <c r="BE138" s="81" t="s">
        <v>564</v>
      </c>
      <c r="BF138" s="82"/>
      <c r="BG138" s="81">
        <v>0</v>
      </c>
      <c r="BH138" s="81">
        <v>0</v>
      </c>
      <c r="BI138" s="81">
        <v>99.298000000000002</v>
      </c>
      <c r="BJ138" s="81">
        <v>0</v>
      </c>
      <c r="BK138" s="81">
        <v>5.516</v>
      </c>
      <c r="BL138" s="81">
        <v>0</v>
      </c>
      <c r="BM138" s="82"/>
      <c r="BN138" s="81">
        <v>0</v>
      </c>
      <c r="BO138" s="81">
        <v>0</v>
      </c>
      <c r="BP138" s="81">
        <v>13</v>
      </c>
      <c r="BQ138" s="81">
        <v>0</v>
      </c>
      <c r="BR138" s="81">
        <v>1</v>
      </c>
      <c r="BS138" s="81">
        <v>0</v>
      </c>
      <c r="BT138"/>
      <c r="BU138" s="80">
        <v>101.548</v>
      </c>
      <c r="BV138" s="80">
        <v>0</v>
      </c>
      <c r="BW138" s="80">
        <v>0</v>
      </c>
      <c r="BX138" s="80">
        <v>0</v>
      </c>
      <c r="BY138" s="80">
        <v>0</v>
      </c>
      <c r="BZ138" s="80">
        <v>3.266</v>
      </c>
      <c r="CA138" s="80">
        <v>0</v>
      </c>
      <c r="CB138" s="80">
        <v>0</v>
      </c>
      <c r="CC138" s="80">
        <v>0</v>
      </c>
    </row>
    <row r="139" spans="1:81">
      <c r="A139" s="80" t="s">
        <v>1814</v>
      </c>
      <c r="B139" s="80">
        <v>238</v>
      </c>
      <c r="C139" s="80">
        <v>17</v>
      </c>
      <c r="D139" s="80">
        <v>14</v>
      </c>
      <c r="E139" s="80">
        <v>2020</v>
      </c>
      <c r="F139" s="80" t="s">
        <v>218</v>
      </c>
      <c r="G139" s="80" t="s">
        <v>1797</v>
      </c>
      <c r="H139" s="80" t="s">
        <v>1798</v>
      </c>
      <c r="I139" s="177"/>
      <c r="J139" s="81">
        <v>202.13873885452099</v>
      </c>
      <c r="K139" s="81">
        <v>4.3697384464946429</v>
      </c>
      <c r="L139" s="81">
        <v>12.887818432799882</v>
      </c>
      <c r="M139" s="81">
        <v>93.560358637820158</v>
      </c>
      <c r="N139" s="81">
        <v>88.495296553220911</v>
      </c>
      <c r="O139" s="81">
        <v>75.842319159762795</v>
      </c>
      <c r="P139" s="81">
        <v>58.346129876791316</v>
      </c>
      <c r="Q139" s="81">
        <v>4.5932310249662276</v>
      </c>
      <c r="R139" s="81">
        <v>0</v>
      </c>
      <c r="S139" s="81">
        <v>10.608863806709619</v>
      </c>
      <c r="T139" s="82"/>
      <c r="U139" s="81">
        <v>36189071</v>
      </c>
      <c r="V139" s="81">
        <v>2110</v>
      </c>
      <c r="W139" s="81">
        <v>274</v>
      </c>
      <c r="X139" s="81">
        <v>27665</v>
      </c>
      <c r="Y139" s="81">
        <v>35026</v>
      </c>
      <c r="Z139" s="81">
        <v>54195</v>
      </c>
      <c r="AA139" s="81">
        <v>13163</v>
      </c>
      <c r="AB139" s="81">
        <v>77900</v>
      </c>
      <c r="AC139" s="81">
        <v>0</v>
      </c>
      <c r="AD139" s="81">
        <v>10.608863806709619</v>
      </c>
      <c r="AE139" s="82"/>
      <c r="AF139" s="81">
        <v>253629825.555857</v>
      </c>
      <c r="AG139" s="81">
        <v>3332716.9368420718</v>
      </c>
      <c r="AH139" s="81">
        <v>3039314.3805874782</v>
      </c>
      <c r="AI139" s="81">
        <v>159743398.41796809</v>
      </c>
      <c r="AJ139" s="81">
        <v>142062043.60889411</v>
      </c>
      <c r="AK139" s="81"/>
      <c r="AL139" s="81"/>
      <c r="AM139" s="81">
        <v>10166815.487051504</v>
      </c>
      <c r="AN139" s="81"/>
      <c r="AO139" s="81"/>
      <c r="AP139" s="82"/>
      <c r="AQ139" s="81">
        <v>2443</v>
      </c>
      <c r="AR139" s="81">
        <v>1071</v>
      </c>
      <c r="AS139" s="81">
        <v>0</v>
      </c>
      <c r="AT139" s="81">
        <v>0</v>
      </c>
      <c r="AU139" s="81">
        <v>0</v>
      </c>
      <c r="AV139" s="81">
        <v>1</v>
      </c>
      <c r="AW139" s="81">
        <v>0</v>
      </c>
      <c r="AX139" s="82"/>
      <c r="AY139" s="81">
        <v>10845.899999999971</v>
      </c>
      <c r="AZ139" s="81">
        <v>67834.300000000047</v>
      </c>
      <c r="BA139" s="81">
        <v>0</v>
      </c>
      <c r="BB139" s="81">
        <v>0</v>
      </c>
      <c r="BC139" s="81">
        <v>0</v>
      </c>
      <c r="BD139" s="81">
        <v>1272</v>
      </c>
      <c r="BE139" s="81">
        <v>0</v>
      </c>
      <c r="BF139" s="82"/>
      <c r="BG139" s="81">
        <v>0</v>
      </c>
      <c r="BH139" s="81">
        <v>0</v>
      </c>
      <c r="BI139" s="81">
        <v>88.200999999999993</v>
      </c>
      <c r="BJ139" s="81">
        <v>0</v>
      </c>
      <c r="BK139" s="81">
        <v>5.3259999999999996</v>
      </c>
      <c r="BL139" s="81">
        <v>0</v>
      </c>
      <c r="BM139" s="82"/>
      <c r="BN139" s="81">
        <v>0</v>
      </c>
      <c r="BO139" s="81">
        <v>0</v>
      </c>
      <c r="BP139" s="81">
        <v>11</v>
      </c>
      <c r="BQ139" s="81">
        <v>0</v>
      </c>
      <c r="BR139" s="81">
        <v>1</v>
      </c>
      <c r="BS139" s="81">
        <v>0</v>
      </c>
      <c r="BT139"/>
      <c r="BU139" s="80">
        <v>93.527000000000001</v>
      </c>
      <c r="BV139" s="80">
        <v>0</v>
      </c>
      <c r="BW139" s="80">
        <v>0</v>
      </c>
      <c r="BX139" s="80">
        <v>0</v>
      </c>
      <c r="BY139" s="80">
        <v>0</v>
      </c>
      <c r="BZ139" s="80">
        <v>0</v>
      </c>
      <c r="CA139" s="80">
        <v>0</v>
      </c>
      <c r="CB139" s="80">
        <v>0</v>
      </c>
      <c r="CC139" s="80">
        <v>0</v>
      </c>
    </row>
    <row r="140" spans="1:81">
      <c r="A140" s="80" t="s">
        <v>1815</v>
      </c>
      <c r="B140" s="80">
        <v>238</v>
      </c>
      <c r="C140" s="80">
        <v>18</v>
      </c>
      <c r="D140" s="80">
        <v>14</v>
      </c>
      <c r="E140" s="80">
        <v>2021</v>
      </c>
      <c r="F140" s="80" t="s">
        <v>75</v>
      </c>
      <c r="G140" s="174" t="s">
        <v>1797</v>
      </c>
      <c r="H140" s="80" t="s">
        <v>1798</v>
      </c>
      <c r="I140" s="177"/>
      <c r="J140" s="81">
        <v>172.0322251517949</v>
      </c>
      <c r="K140" s="81">
        <v>4.8654460688678922</v>
      </c>
      <c r="L140" s="81">
        <v>11.849564940356156</v>
      </c>
      <c r="M140" s="81">
        <v>105.48626942862512</v>
      </c>
      <c r="N140" s="81">
        <v>83.58087893960213</v>
      </c>
      <c r="O140" s="81">
        <v>73.786296679876685</v>
      </c>
      <c r="P140" s="81">
        <v>60.570560016388484</v>
      </c>
      <c r="Q140" s="81">
        <v>4.6376127820611597</v>
      </c>
      <c r="R140" s="81">
        <v>0</v>
      </c>
      <c r="S140" s="81">
        <v>10.86695509261957</v>
      </c>
      <c r="T140" s="82"/>
      <c r="U140" s="81">
        <v>35580836</v>
      </c>
      <c r="V140" s="81">
        <v>2110</v>
      </c>
      <c r="W140" s="81">
        <v>274</v>
      </c>
      <c r="X140" s="81">
        <v>27665</v>
      </c>
      <c r="Y140" s="81">
        <v>35393</v>
      </c>
      <c r="Z140" s="81">
        <v>54291</v>
      </c>
      <c r="AA140" s="81">
        <v>13326</v>
      </c>
      <c r="AB140" s="81">
        <v>77720</v>
      </c>
      <c r="AC140" s="81">
        <v>0</v>
      </c>
      <c r="AD140" s="81">
        <v>10.86695509261957</v>
      </c>
      <c r="AE140" s="82"/>
      <c r="AF140" s="81">
        <v>217411050.92759711</v>
      </c>
      <c r="AG140" s="81">
        <v>3751344.795880226</v>
      </c>
      <c r="AH140" s="81">
        <v>2676337.8309756103</v>
      </c>
      <c r="AI140" s="81">
        <v>177956174.61309111</v>
      </c>
      <c r="AJ140" s="81">
        <v>125020596.62255773</v>
      </c>
      <c r="AK140" s="81">
        <v>0</v>
      </c>
      <c r="AL140" s="81">
        <v>0</v>
      </c>
      <c r="AM140" s="81">
        <v>10201829.360422442</v>
      </c>
      <c r="AN140" s="81">
        <v>0</v>
      </c>
      <c r="AO140" s="81">
        <v>0</v>
      </c>
      <c r="AP140" s="82"/>
      <c r="AQ140" s="81">
        <v>2605</v>
      </c>
      <c r="AR140" s="81">
        <v>1085</v>
      </c>
      <c r="AS140" s="81">
        <v>0</v>
      </c>
      <c r="AT140" s="81">
        <v>0</v>
      </c>
      <c r="AU140" s="81">
        <v>0</v>
      </c>
      <c r="AV140" s="81">
        <v>1</v>
      </c>
      <c r="AW140" s="81"/>
      <c r="AX140" s="82"/>
      <c r="AY140" s="81">
        <v>11716.699999999961</v>
      </c>
      <c r="AZ140" s="81">
        <v>70462.000000000029</v>
      </c>
      <c r="BA140" s="81">
        <v>0</v>
      </c>
      <c r="BB140" s="81">
        <v>0</v>
      </c>
      <c r="BC140" s="81">
        <v>0</v>
      </c>
      <c r="BD140" s="81">
        <v>1272</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1816</v>
      </c>
      <c r="B141" s="80">
        <v>238</v>
      </c>
      <c r="C141" s="80">
        <v>19</v>
      </c>
      <c r="D141" s="80">
        <v>14</v>
      </c>
      <c r="E141" s="80">
        <v>2022</v>
      </c>
      <c r="F141" s="80" t="s">
        <v>568</v>
      </c>
      <c r="G141" s="174" t="s">
        <v>1797</v>
      </c>
      <c r="H141" s="80" t="s">
        <v>1798</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2788</v>
      </c>
      <c r="AR141" s="81">
        <v>1097</v>
      </c>
      <c r="AS141" s="81">
        <v>0</v>
      </c>
      <c r="AT141" s="81">
        <v>0</v>
      </c>
      <c r="AU141" s="81">
        <v>0</v>
      </c>
      <c r="AV141" s="81">
        <v>1</v>
      </c>
      <c r="AW141" s="81"/>
      <c r="AX141" s="82"/>
      <c r="AY141" s="81">
        <v>12839.999999999938</v>
      </c>
      <c r="AZ141" s="81">
        <v>70941.700000000012</v>
      </c>
      <c r="BA141" s="81">
        <v>0</v>
      </c>
      <c r="BB141" s="81">
        <v>0</v>
      </c>
      <c r="BC141" s="81">
        <v>0</v>
      </c>
      <c r="BD141" s="81">
        <v>1272</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1817</v>
      </c>
      <c r="B142" s="80">
        <v>103</v>
      </c>
      <c r="C142" s="80">
        <v>1</v>
      </c>
      <c r="D142" s="80">
        <v>7</v>
      </c>
      <c r="E142" s="80">
        <v>1990</v>
      </c>
      <c r="F142" s="80" t="s">
        <v>562</v>
      </c>
      <c r="G142" s="80" t="s">
        <v>1818</v>
      </c>
      <c r="H142" s="80" t="s">
        <v>1819</v>
      </c>
      <c r="I142" s="177"/>
      <c r="J142" s="81">
        <v>554.5869793577773</v>
      </c>
      <c r="K142" s="81">
        <v>13.967331452125345</v>
      </c>
      <c r="L142" s="81">
        <v>11.047899900787121</v>
      </c>
      <c r="M142" s="81">
        <v>53.576650486055314</v>
      </c>
      <c r="N142" s="81">
        <v>85.362242443691045</v>
      </c>
      <c r="O142" s="81">
        <v>60.387293572996121</v>
      </c>
      <c r="P142" s="81">
        <v>87.277725666717899</v>
      </c>
      <c r="Q142" s="81">
        <v>5.1351258004192459</v>
      </c>
      <c r="R142" s="81">
        <v>0</v>
      </c>
      <c r="S142" s="81">
        <v>6.1756820706236155</v>
      </c>
      <c r="T142" s="82"/>
      <c r="U142" s="81">
        <v>42251625</v>
      </c>
      <c r="V142" s="81">
        <v>2470</v>
      </c>
      <c r="W142" s="81">
        <v>120</v>
      </c>
      <c r="X142" s="81">
        <v>21537</v>
      </c>
      <c r="Y142" s="81">
        <v>21922</v>
      </c>
      <c r="Z142" s="81">
        <v>24838</v>
      </c>
      <c r="AA142" s="81">
        <v>21192</v>
      </c>
      <c r="AB142" s="81">
        <v>83377</v>
      </c>
      <c r="AC142" s="81">
        <v>0</v>
      </c>
      <c r="AD142" s="81">
        <v>6.1756820706236155</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1820</v>
      </c>
      <c r="B143" s="80">
        <v>104</v>
      </c>
      <c r="C143" s="80">
        <v>2</v>
      </c>
      <c r="D143" s="80">
        <v>7</v>
      </c>
      <c r="E143" s="80">
        <v>2005</v>
      </c>
      <c r="F143" s="80" t="s">
        <v>565</v>
      </c>
      <c r="G143" s="80" t="s">
        <v>1818</v>
      </c>
      <c r="H143" s="80" t="s">
        <v>1819</v>
      </c>
      <c r="I143" s="177"/>
      <c r="J143" s="81">
        <v>617.45316403060428</v>
      </c>
      <c r="K143" s="81">
        <v>10.661810332344901</v>
      </c>
      <c r="L143" s="81">
        <v>12.396747293408506</v>
      </c>
      <c r="M143" s="81">
        <v>126.37836088932315</v>
      </c>
      <c r="N143" s="81">
        <v>132.4867740614547</v>
      </c>
      <c r="O143" s="81">
        <v>98.923020981356416</v>
      </c>
      <c r="P143" s="81">
        <v>74.519764525559125</v>
      </c>
      <c r="Q143" s="81">
        <v>4.9841334099927463</v>
      </c>
      <c r="R143" s="81">
        <v>0</v>
      </c>
      <c r="S143" s="81">
        <v>13.746529327687581</v>
      </c>
      <c r="T143" s="82"/>
      <c r="U143" s="81">
        <v>38156785</v>
      </c>
      <c r="V143" s="81">
        <v>2199</v>
      </c>
      <c r="W143" s="81">
        <v>146</v>
      </c>
      <c r="X143" s="81">
        <v>21290</v>
      </c>
      <c r="Y143" s="81">
        <v>26232</v>
      </c>
      <c r="Z143" s="81">
        <v>47084</v>
      </c>
      <c r="AA143" s="81">
        <v>14819</v>
      </c>
      <c r="AB143" s="81">
        <v>84599</v>
      </c>
      <c r="AC143" s="81">
        <v>0</v>
      </c>
      <c r="AD143" s="81">
        <v>13.746529327687581</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1821</v>
      </c>
      <c r="B144" s="80">
        <v>105</v>
      </c>
      <c r="C144" s="80">
        <v>3</v>
      </c>
      <c r="D144" s="80">
        <v>7</v>
      </c>
      <c r="E144" s="80">
        <v>2006</v>
      </c>
      <c r="F144" s="80" t="s">
        <v>566</v>
      </c>
      <c r="G144" s="80" t="s">
        <v>1818</v>
      </c>
      <c r="H144" s="80" t="s">
        <v>1819</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1822</v>
      </c>
      <c r="B145" s="80">
        <v>106</v>
      </c>
      <c r="C145" s="80">
        <v>4</v>
      </c>
      <c r="D145" s="80">
        <v>7</v>
      </c>
      <c r="E145" s="80">
        <v>2007</v>
      </c>
      <c r="F145" s="80" t="s">
        <v>567</v>
      </c>
      <c r="G145" s="80" t="s">
        <v>1818</v>
      </c>
      <c r="H145" s="80" t="s">
        <v>1819</v>
      </c>
      <c r="I145" s="177"/>
      <c r="J145" s="81">
        <v>568.04775806469206</v>
      </c>
      <c r="K145" s="81">
        <v>7.2189384139609531</v>
      </c>
      <c r="L145" s="81">
        <v>8.1435206866118346</v>
      </c>
      <c r="M145" s="81">
        <v>116.00035350419985</v>
      </c>
      <c r="N145" s="81">
        <v>122.39937584133361</v>
      </c>
      <c r="O145" s="81">
        <v>97.152075936671409</v>
      </c>
      <c r="P145" s="81">
        <v>73.538726810994476</v>
      </c>
      <c r="Q145" s="81">
        <v>5.234758052474203</v>
      </c>
      <c r="R145" s="81">
        <v>0</v>
      </c>
      <c r="S145" s="81">
        <v>6.8553564863553405</v>
      </c>
      <c r="T145" s="82"/>
      <c r="U145" s="81">
        <v>43343300</v>
      </c>
      <c r="V145" s="81">
        <v>2176</v>
      </c>
      <c r="W145" s="81">
        <v>120</v>
      </c>
      <c r="X145" s="81">
        <v>24616</v>
      </c>
      <c r="Y145" s="81">
        <v>26794</v>
      </c>
      <c r="Z145" s="81">
        <v>48070</v>
      </c>
      <c r="AA145" s="81">
        <v>14401</v>
      </c>
      <c r="AB145" s="81">
        <v>84154</v>
      </c>
      <c r="AC145" s="81">
        <v>0</v>
      </c>
      <c r="AD145" s="81">
        <v>6.8553564863553405</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1823</v>
      </c>
      <c r="B146" s="80">
        <v>107</v>
      </c>
      <c r="C146" s="80">
        <v>5</v>
      </c>
      <c r="D146" s="80">
        <v>7</v>
      </c>
      <c r="E146" s="80">
        <v>2008</v>
      </c>
      <c r="F146" s="80" t="s">
        <v>84</v>
      </c>
      <c r="G146" s="80" t="s">
        <v>1818</v>
      </c>
      <c r="H146" s="80" t="s">
        <v>1819</v>
      </c>
      <c r="I146" s="177"/>
      <c r="J146" s="81">
        <v>520.40318516189575</v>
      </c>
      <c r="K146" s="81">
        <v>6.9022658596452313</v>
      </c>
      <c r="L146" s="81">
        <v>7.264597917183595</v>
      </c>
      <c r="M146" s="81">
        <v>119.21547369461337</v>
      </c>
      <c r="N146" s="81">
        <v>119.56345340538539</v>
      </c>
      <c r="O146" s="81">
        <v>94.982484414565079</v>
      </c>
      <c r="P146" s="81">
        <v>71.35853832830071</v>
      </c>
      <c r="Q146" s="81">
        <v>5.1373396979809671</v>
      </c>
      <c r="R146" s="81">
        <v>0</v>
      </c>
      <c r="S146" s="81">
        <v>5.5242773965940533</v>
      </c>
      <c r="T146" s="82"/>
      <c r="U146" s="81">
        <v>43095295</v>
      </c>
      <c r="V146" s="81">
        <v>2176</v>
      </c>
      <c r="W146" s="81">
        <v>120</v>
      </c>
      <c r="X146" s="81">
        <v>24616</v>
      </c>
      <c r="Y146" s="81">
        <v>26984</v>
      </c>
      <c r="Z146" s="81">
        <v>48646</v>
      </c>
      <c r="AA146" s="81">
        <v>13990</v>
      </c>
      <c r="AB146" s="81">
        <v>83945</v>
      </c>
      <c r="AC146" s="81">
        <v>0</v>
      </c>
      <c r="AD146" s="81">
        <v>5.5242773965940533</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1824</v>
      </c>
      <c r="B147" s="80">
        <v>108</v>
      </c>
      <c r="C147" s="80">
        <v>6</v>
      </c>
      <c r="D147" s="80">
        <v>7</v>
      </c>
      <c r="E147" s="80">
        <v>2009</v>
      </c>
      <c r="F147" s="80" t="s">
        <v>85</v>
      </c>
      <c r="G147" s="80" t="s">
        <v>1818</v>
      </c>
      <c r="H147" s="80" t="s">
        <v>1819</v>
      </c>
      <c r="I147" s="177"/>
      <c r="J147" s="81">
        <v>485.72332895018656</v>
      </c>
      <c r="K147" s="81">
        <v>5.7825036403646992</v>
      </c>
      <c r="L147" s="81">
        <v>14.090683899125036</v>
      </c>
      <c r="M147" s="81">
        <v>116.34923657698894</v>
      </c>
      <c r="N147" s="81">
        <v>121.17567884382399</v>
      </c>
      <c r="O147" s="81">
        <v>96.845963651175623</v>
      </c>
      <c r="P147" s="81">
        <v>68.102638431940576</v>
      </c>
      <c r="Q147" s="81">
        <v>4.8701748049103033</v>
      </c>
      <c r="R147" s="81">
        <v>0</v>
      </c>
      <c r="S147" s="81">
        <v>5.8482007787368184</v>
      </c>
      <c r="T147" s="82"/>
      <c r="U147" s="81">
        <v>33607761</v>
      </c>
      <c r="V147" s="81">
        <v>2178</v>
      </c>
      <c r="W147" s="81">
        <v>338</v>
      </c>
      <c r="X147" s="81">
        <v>24841</v>
      </c>
      <c r="Y147" s="81">
        <v>27176</v>
      </c>
      <c r="Z147" s="81">
        <v>48958</v>
      </c>
      <c r="AA147" s="81">
        <v>13707</v>
      </c>
      <c r="AB147" s="81">
        <v>83539</v>
      </c>
      <c r="AC147" s="81">
        <v>0</v>
      </c>
      <c r="AD147" s="81">
        <v>5.8482007787368184</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126.06</v>
      </c>
      <c r="BJ147" s="81">
        <v>0</v>
      </c>
      <c r="BK147" s="81">
        <v>3.29</v>
      </c>
      <c r="BL147" s="81">
        <v>0</v>
      </c>
      <c r="BM147" s="82"/>
      <c r="BN147" s="81">
        <v>0</v>
      </c>
      <c r="BO147" s="81">
        <v>0</v>
      </c>
      <c r="BP147" s="81">
        <v>6</v>
      </c>
      <c r="BQ147" s="81">
        <v>0</v>
      </c>
      <c r="BR147" s="81">
        <v>1</v>
      </c>
      <c r="BS147" s="81">
        <v>0</v>
      </c>
      <c r="BT147"/>
      <c r="BU147" s="80"/>
      <c r="BV147" s="80"/>
      <c r="BW147" s="80"/>
      <c r="BX147" s="80"/>
      <c r="BY147" s="80"/>
      <c r="BZ147" s="80"/>
      <c r="CA147" s="80"/>
      <c r="CB147" s="80"/>
      <c r="CC147" s="80"/>
    </row>
    <row r="148" spans="1:81">
      <c r="A148" s="80" t="s">
        <v>1825</v>
      </c>
      <c r="B148" s="80">
        <v>109</v>
      </c>
      <c r="C148" s="80">
        <v>7</v>
      </c>
      <c r="D148" s="80">
        <v>7</v>
      </c>
      <c r="E148" s="80">
        <v>2010</v>
      </c>
      <c r="F148" s="80" t="s">
        <v>86</v>
      </c>
      <c r="G148" s="80" t="s">
        <v>1818</v>
      </c>
      <c r="H148" s="80" t="s">
        <v>1819</v>
      </c>
      <c r="I148" s="177"/>
      <c r="J148" s="81">
        <v>458.15396895759375</v>
      </c>
      <c r="K148" s="81">
        <v>6.9856662275624135</v>
      </c>
      <c r="L148" s="81">
        <v>13.335525863937725</v>
      </c>
      <c r="M148" s="81">
        <v>113.48512027596351</v>
      </c>
      <c r="N148" s="81">
        <v>122.90013174571239</v>
      </c>
      <c r="O148" s="81">
        <v>97.394332470078254</v>
      </c>
      <c r="P148" s="81">
        <v>68.817640529616327</v>
      </c>
      <c r="Q148" s="81">
        <v>5.0629674222751353</v>
      </c>
      <c r="R148" s="81">
        <v>0</v>
      </c>
      <c r="S148" s="81">
        <v>5.8033147269810677</v>
      </c>
      <c r="T148" s="82"/>
      <c r="U148" s="81">
        <v>33598027</v>
      </c>
      <c r="V148" s="81">
        <v>2178</v>
      </c>
      <c r="W148" s="81">
        <v>338</v>
      </c>
      <c r="X148" s="81">
        <v>24841</v>
      </c>
      <c r="Y148" s="81">
        <v>27374</v>
      </c>
      <c r="Z148" s="81">
        <v>49464</v>
      </c>
      <c r="AA148" s="81">
        <v>13505</v>
      </c>
      <c r="AB148" s="81">
        <v>83216</v>
      </c>
      <c r="AC148" s="81">
        <v>0</v>
      </c>
      <c r="AD148" s="81">
        <v>5.8033147269810677</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144.50299999999999</v>
      </c>
      <c r="BJ148" s="81">
        <v>0</v>
      </c>
      <c r="BK148" s="81">
        <v>0</v>
      </c>
      <c r="BL148" s="81">
        <v>0</v>
      </c>
      <c r="BM148" s="82"/>
      <c r="BN148" s="81">
        <v>0</v>
      </c>
      <c r="BO148" s="81">
        <v>0</v>
      </c>
      <c r="BP148" s="81">
        <v>6</v>
      </c>
      <c r="BQ148" s="81">
        <v>0</v>
      </c>
      <c r="BR148" s="81">
        <v>0</v>
      </c>
      <c r="BS148" s="81">
        <v>0</v>
      </c>
      <c r="BT148"/>
      <c r="BU148" s="80">
        <v>144.50299999999999</v>
      </c>
      <c r="BV148" s="80">
        <v>0</v>
      </c>
      <c r="BW148" s="80">
        <v>0</v>
      </c>
      <c r="BX148" s="80">
        <v>0</v>
      </c>
      <c r="BY148" s="80">
        <v>0</v>
      </c>
      <c r="BZ148" s="80">
        <v>0</v>
      </c>
      <c r="CA148" s="80">
        <v>0</v>
      </c>
      <c r="CB148" s="80">
        <v>0</v>
      </c>
      <c r="CC148" s="80">
        <v>0</v>
      </c>
    </row>
    <row r="149" spans="1:81">
      <c r="A149" s="80" t="s">
        <v>1826</v>
      </c>
      <c r="B149" s="80">
        <v>110</v>
      </c>
      <c r="C149" s="80">
        <v>8</v>
      </c>
      <c r="D149" s="80">
        <v>7</v>
      </c>
      <c r="E149" s="80">
        <v>2011</v>
      </c>
      <c r="F149" s="80" t="s">
        <v>87</v>
      </c>
      <c r="G149" s="80" t="s">
        <v>1818</v>
      </c>
      <c r="H149" s="80" t="s">
        <v>1819</v>
      </c>
      <c r="I149" s="177"/>
      <c r="J149" s="81">
        <v>570.37726029695523</v>
      </c>
      <c r="K149" s="81">
        <v>9.1788518252538633</v>
      </c>
      <c r="L149" s="81">
        <v>13.469537769543741</v>
      </c>
      <c r="M149" s="81">
        <v>132.47327696486448</v>
      </c>
      <c r="N149" s="81">
        <v>134.3551652567262</v>
      </c>
      <c r="O149" s="81">
        <v>96.770703264689871</v>
      </c>
      <c r="P149" s="81">
        <v>65.888711392495864</v>
      </c>
      <c r="Q149" s="81">
        <v>5.8151156014243082</v>
      </c>
      <c r="R149" s="81">
        <v>0</v>
      </c>
      <c r="S149" s="81">
        <v>6.2940840751610816</v>
      </c>
      <c r="T149" s="82"/>
      <c r="U149" s="81">
        <v>36128925</v>
      </c>
      <c r="V149" s="81">
        <v>2178</v>
      </c>
      <c r="W149" s="81">
        <v>338</v>
      </c>
      <c r="X149" s="81">
        <v>24841</v>
      </c>
      <c r="Y149" s="81">
        <v>27611</v>
      </c>
      <c r="Z149" s="81">
        <v>50215</v>
      </c>
      <c r="AA149" s="81">
        <v>13315</v>
      </c>
      <c r="AB149" s="81">
        <v>82862</v>
      </c>
      <c r="AC149" s="81">
        <v>0</v>
      </c>
      <c r="AD149" s="81">
        <v>6.2940840751610816</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130.25</v>
      </c>
      <c r="BJ149" s="81">
        <v>0</v>
      </c>
      <c r="BK149" s="81">
        <v>2.6139999999999999</v>
      </c>
      <c r="BL149" s="81">
        <v>0</v>
      </c>
      <c r="BM149" s="82"/>
      <c r="BN149" s="81">
        <v>0</v>
      </c>
      <c r="BO149" s="81">
        <v>0</v>
      </c>
      <c r="BP149" s="81">
        <v>5</v>
      </c>
      <c r="BQ149" s="81">
        <v>0</v>
      </c>
      <c r="BR149" s="81">
        <v>1</v>
      </c>
      <c r="BS149" s="81">
        <v>0</v>
      </c>
      <c r="BT149"/>
      <c r="BU149" s="80">
        <v>132.864</v>
      </c>
      <c r="BV149" s="80">
        <v>0</v>
      </c>
      <c r="BW149" s="80">
        <v>0</v>
      </c>
      <c r="BX149" s="80">
        <v>0</v>
      </c>
      <c r="BY149" s="80">
        <v>0</v>
      </c>
      <c r="BZ149" s="80">
        <v>0</v>
      </c>
      <c r="CA149" s="80">
        <v>0</v>
      </c>
      <c r="CB149" s="80">
        <v>0</v>
      </c>
      <c r="CC149" s="80">
        <v>0</v>
      </c>
    </row>
    <row r="150" spans="1:81">
      <c r="A150" s="80" t="s">
        <v>1827</v>
      </c>
      <c r="B150" s="80">
        <v>111</v>
      </c>
      <c r="C150" s="80">
        <v>9</v>
      </c>
      <c r="D150" s="80">
        <v>7</v>
      </c>
      <c r="E150" s="80">
        <v>2012</v>
      </c>
      <c r="F150" s="80" t="s">
        <v>88</v>
      </c>
      <c r="G150" s="80" t="s">
        <v>1818</v>
      </c>
      <c r="H150" s="80" t="s">
        <v>1819</v>
      </c>
      <c r="I150" s="177"/>
      <c r="J150" s="81">
        <v>592.92672586717435</v>
      </c>
      <c r="K150" s="81">
        <v>9.2351031476277345</v>
      </c>
      <c r="L150" s="81">
        <v>14.705925463275047</v>
      </c>
      <c r="M150" s="81">
        <v>139.59034902209177</v>
      </c>
      <c r="N150" s="81">
        <v>154.95795370271941</v>
      </c>
      <c r="O150" s="81">
        <v>97.464199457549128</v>
      </c>
      <c r="P150" s="81">
        <v>65.158785499714895</v>
      </c>
      <c r="Q150" s="81">
        <v>6.3183653439336691</v>
      </c>
      <c r="R150" s="81">
        <v>0</v>
      </c>
      <c r="S150" s="81">
        <v>4.8335093069670219</v>
      </c>
      <c r="T150" s="82"/>
      <c r="U150" s="81">
        <v>37205915</v>
      </c>
      <c r="V150" s="81">
        <v>2178</v>
      </c>
      <c r="W150" s="81">
        <v>338</v>
      </c>
      <c r="X150" s="81">
        <v>24841</v>
      </c>
      <c r="Y150" s="81">
        <v>28068</v>
      </c>
      <c r="Z150" s="81">
        <v>50976</v>
      </c>
      <c r="AA150" s="81">
        <v>13093</v>
      </c>
      <c r="AB150" s="81">
        <v>82867</v>
      </c>
      <c r="AC150" s="81">
        <v>0</v>
      </c>
      <c r="AD150" s="81">
        <v>4.8335093069670219</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166.49199999999999</v>
      </c>
      <c r="BJ150" s="81">
        <v>0</v>
      </c>
      <c r="BK150" s="81">
        <v>2.9740000000000002</v>
      </c>
      <c r="BL150" s="81">
        <v>0</v>
      </c>
      <c r="BM150" s="82"/>
      <c r="BN150" s="81">
        <v>0</v>
      </c>
      <c r="BO150" s="81">
        <v>0</v>
      </c>
      <c r="BP150" s="81">
        <v>5</v>
      </c>
      <c r="BQ150" s="81">
        <v>0</v>
      </c>
      <c r="BR150" s="81">
        <v>1</v>
      </c>
      <c r="BS150" s="81">
        <v>0</v>
      </c>
      <c r="BT150"/>
      <c r="BU150" s="80">
        <v>169.46600000000001</v>
      </c>
      <c r="BV150" s="80">
        <v>0</v>
      </c>
      <c r="BW150" s="80">
        <v>0</v>
      </c>
      <c r="BX150" s="80">
        <v>0</v>
      </c>
      <c r="BY150" s="80">
        <v>0</v>
      </c>
      <c r="BZ150" s="80">
        <v>0</v>
      </c>
      <c r="CA150" s="80">
        <v>0</v>
      </c>
      <c r="CB150" s="80">
        <v>0</v>
      </c>
      <c r="CC150" s="80">
        <v>0</v>
      </c>
    </row>
    <row r="151" spans="1:81">
      <c r="A151" s="80" t="s">
        <v>1828</v>
      </c>
      <c r="B151" s="80">
        <v>112</v>
      </c>
      <c r="C151" s="80">
        <v>10</v>
      </c>
      <c r="D151" s="80">
        <v>7</v>
      </c>
      <c r="E151" s="80">
        <v>2013</v>
      </c>
      <c r="F151" s="80" t="s">
        <v>89</v>
      </c>
      <c r="G151" s="80" t="s">
        <v>1818</v>
      </c>
      <c r="H151" s="80" t="s">
        <v>1819</v>
      </c>
      <c r="I151" s="177"/>
      <c r="J151" s="81">
        <v>612.38479816819699</v>
      </c>
      <c r="K151" s="81">
        <v>7.9547886891967092</v>
      </c>
      <c r="L151" s="81">
        <v>14.452263924805139</v>
      </c>
      <c r="M151" s="81">
        <v>138.93181944783387</v>
      </c>
      <c r="N151" s="81">
        <v>156.15220705175352</v>
      </c>
      <c r="O151" s="81">
        <v>94.587081795070731</v>
      </c>
      <c r="P151" s="81">
        <v>64.325298238094959</v>
      </c>
      <c r="Q151" s="81">
        <v>6.3927176597319688</v>
      </c>
      <c r="R151" s="81">
        <v>0</v>
      </c>
      <c r="S151" s="81">
        <v>5.2715669456629035</v>
      </c>
      <c r="T151" s="82"/>
      <c r="U151" s="81">
        <v>38446021</v>
      </c>
      <c r="V151" s="81">
        <v>2178</v>
      </c>
      <c r="W151" s="81">
        <v>338</v>
      </c>
      <c r="X151" s="81">
        <v>24841</v>
      </c>
      <c r="Y151" s="81">
        <v>28240</v>
      </c>
      <c r="Z151" s="81">
        <v>51680</v>
      </c>
      <c r="AA151" s="81">
        <v>12877</v>
      </c>
      <c r="AB151" s="81">
        <v>82640</v>
      </c>
      <c r="AC151" s="81">
        <v>0</v>
      </c>
      <c r="AD151" s="81">
        <v>5.2715669456629035</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193.947</v>
      </c>
      <c r="BJ151" s="81">
        <v>0</v>
      </c>
      <c r="BK151" s="81">
        <v>3.2010000000000001</v>
      </c>
      <c r="BL151" s="81">
        <v>0</v>
      </c>
      <c r="BM151" s="82"/>
      <c r="BN151" s="81">
        <v>0</v>
      </c>
      <c r="BO151" s="81">
        <v>0</v>
      </c>
      <c r="BP151" s="81">
        <v>6</v>
      </c>
      <c r="BQ151" s="81">
        <v>0</v>
      </c>
      <c r="BR151" s="81">
        <v>1</v>
      </c>
      <c r="BS151" s="81">
        <v>0</v>
      </c>
      <c r="BT151"/>
      <c r="BU151" s="80">
        <v>197.148</v>
      </c>
      <c r="BV151" s="80">
        <v>0</v>
      </c>
      <c r="BW151" s="80">
        <v>0</v>
      </c>
      <c r="BX151" s="80">
        <v>0</v>
      </c>
      <c r="BY151" s="80">
        <v>0</v>
      </c>
      <c r="BZ151" s="80">
        <v>0</v>
      </c>
      <c r="CA151" s="80">
        <v>0</v>
      </c>
      <c r="CB151" s="80">
        <v>0</v>
      </c>
      <c r="CC151" s="80">
        <v>0</v>
      </c>
    </row>
    <row r="152" spans="1:81">
      <c r="A152" s="80" t="s">
        <v>1829</v>
      </c>
      <c r="B152" s="80">
        <v>113</v>
      </c>
      <c r="C152" s="80">
        <v>11</v>
      </c>
      <c r="D152" s="80">
        <v>7</v>
      </c>
      <c r="E152" s="80">
        <v>2014</v>
      </c>
      <c r="F152" s="80" t="s">
        <v>90</v>
      </c>
      <c r="G152" s="80" t="s">
        <v>1818</v>
      </c>
      <c r="H152" s="80" t="s">
        <v>1819</v>
      </c>
      <c r="I152" s="177"/>
      <c r="J152" s="81">
        <v>571.99540919207038</v>
      </c>
      <c r="K152" s="81">
        <v>7.2731223871108952</v>
      </c>
      <c r="L152" s="81">
        <v>8.2092572126565102</v>
      </c>
      <c r="M152" s="81">
        <v>136.33290161276707</v>
      </c>
      <c r="N152" s="81">
        <v>136.81072144939787</v>
      </c>
      <c r="O152" s="81">
        <v>90.868317372043975</v>
      </c>
      <c r="P152" s="81">
        <v>63.464779463291528</v>
      </c>
      <c r="Q152" s="81">
        <v>6.104429766481255</v>
      </c>
      <c r="R152" s="81">
        <v>0</v>
      </c>
      <c r="S152" s="81">
        <v>4.735183923503266</v>
      </c>
      <c r="T152" s="82"/>
      <c r="U152" s="81">
        <v>40652963</v>
      </c>
      <c r="V152" s="81">
        <v>1840</v>
      </c>
      <c r="W152" s="81">
        <v>262</v>
      </c>
      <c r="X152" s="81">
        <v>25186</v>
      </c>
      <c r="Y152" s="81">
        <v>28483</v>
      </c>
      <c r="Z152" s="81">
        <v>52290</v>
      </c>
      <c r="AA152" s="81">
        <v>12639</v>
      </c>
      <c r="AB152" s="81">
        <v>82248</v>
      </c>
      <c r="AC152" s="81">
        <v>0</v>
      </c>
      <c r="AD152" s="81">
        <v>4.735183923503266</v>
      </c>
      <c r="AE152" s="82"/>
      <c r="AF152" s="81">
        <v>480245791.84679633</v>
      </c>
      <c r="AG152" s="81">
        <v>5147331.9825527752</v>
      </c>
      <c r="AH152" s="81">
        <v>2038377.7340153162</v>
      </c>
      <c r="AI152" s="81">
        <v>149373524.6184155</v>
      </c>
      <c r="AJ152" s="81">
        <v>160067738.39608315</v>
      </c>
      <c r="AK152" s="81">
        <v>0</v>
      </c>
      <c r="AL152" s="81">
        <v>0</v>
      </c>
      <c r="AM152" s="81">
        <v>11291421.350455351</v>
      </c>
      <c r="AN152" s="81">
        <v>0</v>
      </c>
      <c r="AO152" s="81">
        <v>0</v>
      </c>
      <c r="AP152" s="82"/>
      <c r="AQ152" s="81">
        <v>519</v>
      </c>
      <c r="AR152" s="81">
        <v>93</v>
      </c>
      <c r="AS152" s="81">
        <v>0</v>
      </c>
      <c r="AT152" s="81">
        <v>0</v>
      </c>
      <c r="AU152" s="81">
        <v>0</v>
      </c>
      <c r="AV152" s="81">
        <v>0</v>
      </c>
      <c r="AW152" s="81" t="s">
        <v>564</v>
      </c>
      <c r="AX152" s="82"/>
      <c r="AY152" s="81">
        <v>2127.3000000000002</v>
      </c>
      <c r="AZ152" s="81">
        <v>6238.3</v>
      </c>
      <c r="BA152" s="81">
        <v>0</v>
      </c>
      <c r="BB152" s="81">
        <v>0</v>
      </c>
      <c r="BC152" s="81">
        <v>0</v>
      </c>
      <c r="BD152" s="81">
        <v>0</v>
      </c>
      <c r="BE152" s="81" t="s">
        <v>564</v>
      </c>
      <c r="BF152" s="82"/>
      <c r="BG152" s="81">
        <v>0</v>
      </c>
      <c r="BH152" s="81">
        <v>0</v>
      </c>
      <c r="BI152" s="81">
        <v>186.34200000000001</v>
      </c>
      <c r="BJ152" s="81">
        <v>0</v>
      </c>
      <c r="BK152" s="81">
        <v>0</v>
      </c>
      <c r="BL152" s="81">
        <v>0</v>
      </c>
      <c r="BM152" s="82"/>
      <c r="BN152" s="81">
        <v>0</v>
      </c>
      <c r="BO152" s="81">
        <v>0</v>
      </c>
      <c r="BP152" s="81">
        <v>6</v>
      </c>
      <c r="BQ152" s="81">
        <v>0</v>
      </c>
      <c r="BR152" s="81">
        <v>0</v>
      </c>
      <c r="BS152" s="81">
        <v>0</v>
      </c>
      <c r="BT152"/>
      <c r="BU152" s="80">
        <v>186.34200000000001</v>
      </c>
      <c r="BV152" s="80">
        <v>0</v>
      </c>
      <c r="BW152" s="80">
        <v>0</v>
      </c>
      <c r="BX152" s="80">
        <v>0</v>
      </c>
      <c r="BY152" s="80">
        <v>0</v>
      </c>
      <c r="BZ152" s="80">
        <v>0</v>
      </c>
      <c r="CA152" s="80">
        <v>0</v>
      </c>
      <c r="CB152" s="80">
        <v>0</v>
      </c>
      <c r="CC152" s="80">
        <v>0</v>
      </c>
    </row>
    <row r="153" spans="1:81">
      <c r="A153" s="80" t="s">
        <v>1830</v>
      </c>
      <c r="B153" s="80">
        <v>114</v>
      </c>
      <c r="C153" s="80">
        <v>12</v>
      </c>
      <c r="D153" s="80">
        <v>7</v>
      </c>
      <c r="E153" s="80">
        <v>2015</v>
      </c>
      <c r="F153" s="80" t="s">
        <v>91</v>
      </c>
      <c r="G153" s="80" t="s">
        <v>1818</v>
      </c>
      <c r="H153" s="80" t="s">
        <v>1819</v>
      </c>
      <c r="I153" s="177"/>
      <c r="J153" s="81">
        <v>558.42626031944781</v>
      </c>
      <c r="K153" s="81">
        <v>7.3526203175976859</v>
      </c>
      <c r="L153" s="81">
        <v>8.7218731915367886</v>
      </c>
      <c r="M153" s="81">
        <v>114.00709801469526</v>
      </c>
      <c r="N153" s="81">
        <v>129.1213010718516</v>
      </c>
      <c r="O153" s="81">
        <v>90.486553963748165</v>
      </c>
      <c r="P153" s="81">
        <v>63.127766834138122</v>
      </c>
      <c r="Q153" s="81">
        <v>5.9447636307949798</v>
      </c>
      <c r="R153" s="81">
        <v>0</v>
      </c>
      <c r="S153" s="81">
        <v>4.6457925350841229</v>
      </c>
      <c r="T153" s="82"/>
      <c r="U153" s="81">
        <v>44131895</v>
      </c>
      <c r="V153" s="81">
        <v>1840</v>
      </c>
      <c r="W153" s="81">
        <v>262</v>
      </c>
      <c r="X153" s="81">
        <v>25186</v>
      </c>
      <c r="Y153" s="81">
        <v>28777</v>
      </c>
      <c r="Z153" s="81">
        <v>52572</v>
      </c>
      <c r="AA153" s="81">
        <v>12562</v>
      </c>
      <c r="AB153" s="81">
        <v>81819</v>
      </c>
      <c r="AC153" s="81">
        <v>0</v>
      </c>
      <c r="AD153" s="81">
        <v>4.6457925350841229</v>
      </c>
      <c r="AE153" s="82"/>
      <c r="AF153" s="81">
        <v>479493453.22602671</v>
      </c>
      <c r="AG153" s="81">
        <v>4954159.3682132438</v>
      </c>
      <c r="AH153" s="81">
        <v>1773633.2890407657</v>
      </c>
      <c r="AI153" s="81">
        <v>151706760.13349986</v>
      </c>
      <c r="AJ153" s="81">
        <v>153942874.43167207</v>
      </c>
      <c r="AK153" s="81">
        <v>0</v>
      </c>
      <c r="AL153" s="81">
        <v>0</v>
      </c>
      <c r="AM153" s="81">
        <v>11212950.732203668</v>
      </c>
      <c r="AN153" s="81">
        <v>0</v>
      </c>
      <c r="AO153" s="81">
        <v>0</v>
      </c>
      <c r="AP153" s="82"/>
      <c r="AQ153" s="81">
        <v>582</v>
      </c>
      <c r="AR153" s="81">
        <v>113</v>
      </c>
      <c r="AS153" s="81">
        <v>0</v>
      </c>
      <c r="AT153" s="81">
        <v>0</v>
      </c>
      <c r="AU153" s="81">
        <v>0</v>
      </c>
      <c r="AV153" s="81">
        <v>0</v>
      </c>
      <c r="AW153" s="81" t="s">
        <v>564</v>
      </c>
      <c r="AX153" s="82"/>
      <c r="AY153" s="81">
        <v>2437.8000000000002</v>
      </c>
      <c r="AZ153" s="81">
        <v>6871.1</v>
      </c>
      <c r="BA153" s="81">
        <v>0</v>
      </c>
      <c r="BB153" s="81">
        <v>0</v>
      </c>
      <c r="BC153" s="81">
        <v>0</v>
      </c>
      <c r="BD153" s="81">
        <v>0</v>
      </c>
      <c r="BE153" s="81" t="s">
        <v>564</v>
      </c>
      <c r="BF153" s="82"/>
      <c r="BG153" s="81">
        <v>0</v>
      </c>
      <c r="BH153" s="81">
        <v>0</v>
      </c>
      <c r="BI153" s="81">
        <v>169.26300000000001</v>
      </c>
      <c r="BJ153" s="81">
        <v>0</v>
      </c>
      <c r="BK153" s="81">
        <v>0</v>
      </c>
      <c r="BL153" s="81">
        <v>0</v>
      </c>
      <c r="BM153" s="82"/>
      <c r="BN153" s="81">
        <v>0</v>
      </c>
      <c r="BO153" s="81">
        <v>0</v>
      </c>
      <c r="BP153" s="81">
        <v>7</v>
      </c>
      <c r="BQ153" s="81">
        <v>0</v>
      </c>
      <c r="BR153" s="81">
        <v>0</v>
      </c>
      <c r="BS153" s="81">
        <v>0</v>
      </c>
      <c r="BT153"/>
      <c r="BU153" s="80">
        <v>169.26300000000001</v>
      </c>
      <c r="BV153" s="80">
        <v>0</v>
      </c>
      <c r="BW153" s="80">
        <v>0</v>
      </c>
      <c r="BX153" s="80">
        <v>0</v>
      </c>
      <c r="BY153" s="80">
        <v>0</v>
      </c>
      <c r="BZ153" s="80">
        <v>0</v>
      </c>
      <c r="CA153" s="80">
        <v>0</v>
      </c>
      <c r="CB153" s="80">
        <v>0</v>
      </c>
      <c r="CC153" s="80">
        <v>0</v>
      </c>
    </row>
    <row r="154" spans="1:81">
      <c r="A154" s="80" t="s">
        <v>1831</v>
      </c>
      <c r="B154" s="80">
        <v>115</v>
      </c>
      <c r="C154" s="80">
        <v>13</v>
      </c>
      <c r="D154" s="80">
        <v>7</v>
      </c>
      <c r="E154" s="80">
        <v>2016</v>
      </c>
      <c r="F154" s="80" t="s">
        <v>92</v>
      </c>
      <c r="G154" s="80" t="s">
        <v>1818</v>
      </c>
      <c r="H154" s="80" t="s">
        <v>1819</v>
      </c>
      <c r="I154" s="177"/>
      <c r="J154" s="81">
        <v>564.47586684429643</v>
      </c>
      <c r="K154" s="81">
        <v>6.2705954721172041</v>
      </c>
      <c r="L154" s="81">
        <v>11.225386052669059</v>
      </c>
      <c r="M154" s="81">
        <v>110.88020954717959</v>
      </c>
      <c r="N154" s="81">
        <v>121.66392553588803</v>
      </c>
      <c r="O154" s="81">
        <v>90.180071243901082</v>
      </c>
      <c r="P154" s="81">
        <v>61.861247664461068</v>
      </c>
      <c r="Q154" s="81">
        <v>5.7347556053032429</v>
      </c>
      <c r="R154" s="81">
        <v>0</v>
      </c>
      <c r="S154" s="81">
        <v>4.5677173152358037</v>
      </c>
      <c r="T154" s="82"/>
      <c r="U154" s="81">
        <v>43509480</v>
      </c>
      <c r="V154" s="81">
        <v>1840</v>
      </c>
      <c r="W154" s="81">
        <v>262</v>
      </c>
      <c r="X154" s="81">
        <v>25186</v>
      </c>
      <c r="Y154" s="81">
        <v>28939</v>
      </c>
      <c r="Z154" s="81">
        <v>53038</v>
      </c>
      <c r="AA154" s="81">
        <v>12732</v>
      </c>
      <c r="AB154" s="81">
        <v>81192</v>
      </c>
      <c r="AC154" s="81">
        <v>0</v>
      </c>
      <c r="AD154" s="81">
        <v>4.5677173152358037</v>
      </c>
      <c r="AE154" s="82"/>
      <c r="AF154" s="81">
        <v>487492861.67847311</v>
      </c>
      <c r="AG154" s="81">
        <v>4041243.6020779992</v>
      </c>
      <c r="AH154" s="81">
        <v>1768054.878994812</v>
      </c>
      <c r="AI154" s="81">
        <v>155460419.70911759</v>
      </c>
      <c r="AJ154" s="81">
        <v>143212379.82583249</v>
      </c>
      <c r="AK154" s="81">
        <v>0</v>
      </c>
      <c r="AL154" s="81">
        <v>0</v>
      </c>
      <c r="AM154" s="81">
        <v>11135667.61747665</v>
      </c>
      <c r="AN154" s="81">
        <v>0</v>
      </c>
      <c r="AO154" s="81">
        <v>0</v>
      </c>
      <c r="AP154" s="82"/>
      <c r="AQ154" s="81">
        <v>640</v>
      </c>
      <c r="AR154" s="81">
        <v>123</v>
      </c>
      <c r="AS154" s="81">
        <v>0</v>
      </c>
      <c r="AT154" s="81">
        <v>0</v>
      </c>
      <c r="AU154" s="81">
        <v>0</v>
      </c>
      <c r="AV154" s="81">
        <v>0</v>
      </c>
      <c r="AW154" s="81" t="s">
        <v>564</v>
      </c>
      <c r="AX154" s="82"/>
      <c r="AY154" s="81">
        <v>2750.2</v>
      </c>
      <c r="AZ154" s="81">
        <v>7022.2</v>
      </c>
      <c r="BA154" s="81">
        <v>0</v>
      </c>
      <c r="BB154" s="81">
        <v>0</v>
      </c>
      <c r="BC154" s="81">
        <v>0</v>
      </c>
      <c r="BD154" s="81">
        <v>0</v>
      </c>
      <c r="BE154" s="81" t="s">
        <v>564</v>
      </c>
      <c r="BF154" s="82"/>
      <c r="BG154" s="81">
        <v>0</v>
      </c>
      <c r="BH154" s="81">
        <v>0</v>
      </c>
      <c r="BI154" s="81">
        <v>149.72300000000001</v>
      </c>
      <c r="BJ154" s="81">
        <v>0</v>
      </c>
      <c r="BK154" s="81">
        <v>0</v>
      </c>
      <c r="BL154" s="81">
        <v>0</v>
      </c>
      <c r="BM154" s="82"/>
      <c r="BN154" s="81">
        <v>0</v>
      </c>
      <c r="BO154" s="81">
        <v>0</v>
      </c>
      <c r="BP154" s="81">
        <v>7</v>
      </c>
      <c r="BQ154" s="81">
        <v>0</v>
      </c>
      <c r="BR154" s="81">
        <v>0</v>
      </c>
      <c r="BS154" s="81">
        <v>0</v>
      </c>
      <c r="BT154"/>
      <c r="BU154" s="80">
        <v>149.72300000000001</v>
      </c>
      <c r="BV154" s="80">
        <v>0</v>
      </c>
      <c r="BW154" s="80">
        <v>0</v>
      </c>
      <c r="BX154" s="80">
        <v>0</v>
      </c>
      <c r="BY154" s="80">
        <v>0</v>
      </c>
      <c r="BZ154" s="80">
        <v>0</v>
      </c>
      <c r="CA154" s="80">
        <v>0</v>
      </c>
      <c r="CB154" s="80">
        <v>0</v>
      </c>
      <c r="CC154" s="80">
        <v>0</v>
      </c>
    </row>
    <row r="155" spans="1:81">
      <c r="A155" s="80" t="s">
        <v>1832</v>
      </c>
      <c r="B155" s="80">
        <v>116</v>
      </c>
      <c r="C155" s="80">
        <v>14</v>
      </c>
      <c r="D155" s="80">
        <v>7</v>
      </c>
      <c r="E155" s="80">
        <v>2017</v>
      </c>
      <c r="F155" s="80" t="s">
        <v>71</v>
      </c>
      <c r="G155" s="80" t="s">
        <v>1818</v>
      </c>
      <c r="H155" s="80" t="s">
        <v>1819</v>
      </c>
      <c r="I155" s="177"/>
      <c r="J155" s="81">
        <v>524.43322748187779</v>
      </c>
      <c r="K155" s="81">
        <v>6.4154293261798934</v>
      </c>
      <c r="L155" s="81">
        <v>10.112701252715244</v>
      </c>
      <c r="M155" s="81">
        <v>106.83945253294289</v>
      </c>
      <c r="N155" s="81">
        <v>130.29417623986836</v>
      </c>
      <c r="O155" s="81">
        <v>89.645173672680926</v>
      </c>
      <c r="P155" s="81">
        <v>60.740359256855058</v>
      </c>
      <c r="Q155" s="81">
        <v>5.5035987907190709</v>
      </c>
      <c r="R155" s="81">
        <v>0</v>
      </c>
      <c r="S155" s="81">
        <v>5.8924922582617754</v>
      </c>
      <c r="T155" s="82"/>
      <c r="U155" s="81">
        <v>43166955</v>
      </c>
      <c r="V155" s="81">
        <v>1840</v>
      </c>
      <c r="W155" s="81">
        <v>262</v>
      </c>
      <c r="X155" s="81">
        <v>25186</v>
      </c>
      <c r="Y155" s="81">
        <v>29241</v>
      </c>
      <c r="Z155" s="81">
        <v>53598</v>
      </c>
      <c r="AA155" s="81">
        <v>12581</v>
      </c>
      <c r="AB155" s="81">
        <v>80579</v>
      </c>
      <c r="AC155" s="81">
        <v>0</v>
      </c>
      <c r="AD155" s="81">
        <v>5.8924922582617754</v>
      </c>
      <c r="AE155" s="82"/>
      <c r="AF155" s="81">
        <v>468518162.92453313</v>
      </c>
      <c r="AG155" s="81">
        <v>4600692.8414404755</v>
      </c>
      <c r="AH155" s="81">
        <v>2140791.020842399</v>
      </c>
      <c r="AI155" s="81">
        <v>159810003.1865412</v>
      </c>
      <c r="AJ155" s="81">
        <v>153050084.5804739</v>
      </c>
      <c r="AK155" s="81">
        <v>0</v>
      </c>
      <c r="AL155" s="81">
        <v>0</v>
      </c>
      <c r="AM155" s="81">
        <v>11068885.998813899</v>
      </c>
      <c r="AN155" s="81">
        <v>0</v>
      </c>
      <c r="AO155" s="81">
        <v>0</v>
      </c>
      <c r="AP155" s="82"/>
      <c r="AQ155" s="81">
        <v>684</v>
      </c>
      <c r="AR155" s="81">
        <v>127</v>
      </c>
      <c r="AS155" s="81">
        <v>0</v>
      </c>
      <c r="AT155" s="81">
        <v>0</v>
      </c>
      <c r="AU155" s="81">
        <v>0</v>
      </c>
      <c r="AV155" s="81">
        <v>0</v>
      </c>
      <c r="AW155" s="81" t="s">
        <v>564</v>
      </c>
      <c r="AX155" s="82"/>
      <c r="AY155" s="81">
        <v>2979.4</v>
      </c>
      <c r="AZ155" s="81">
        <v>7124.4</v>
      </c>
      <c r="BA155" s="81">
        <v>0</v>
      </c>
      <c r="BB155" s="81">
        <v>0</v>
      </c>
      <c r="BC155" s="81">
        <v>0</v>
      </c>
      <c r="BD155" s="81">
        <v>0</v>
      </c>
      <c r="BE155" s="81" t="s">
        <v>564</v>
      </c>
      <c r="BF155" s="82"/>
      <c r="BG155" s="81">
        <v>0</v>
      </c>
      <c r="BH155" s="81">
        <v>0</v>
      </c>
      <c r="BI155" s="81">
        <v>166.22499999999999</v>
      </c>
      <c r="BJ155" s="81">
        <v>0</v>
      </c>
      <c r="BK155" s="81">
        <v>0</v>
      </c>
      <c r="BL155" s="81">
        <v>0</v>
      </c>
      <c r="BM155" s="82"/>
      <c r="BN155" s="81">
        <v>0</v>
      </c>
      <c r="BO155" s="81">
        <v>0</v>
      </c>
      <c r="BP155" s="81">
        <v>7</v>
      </c>
      <c r="BQ155" s="81">
        <v>0</v>
      </c>
      <c r="BR155" s="81">
        <v>0</v>
      </c>
      <c r="BS155" s="81">
        <v>0</v>
      </c>
      <c r="BT155"/>
      <c r="BU155" s="80">
        <v>166.22499999999999</v>
      </c>
      <c r="BV155" s="80">
        <v>0</v>
      </c>
      <c r="BW155" s="80">
        <v>0</v>
      </c>
      <c r="BX155" s="80">
        <v>0</v>
      </c>
      <c r="BY155" s="80">
        <v>0</v>
      </c>
      <c r="BZ155" s="80">
        <v>0</v>
      </c>
      <c r="CA155" s="80">
        <v>0</v>
      </c>
      <c r="CB155" s="80">
        <v>0</v>
      </c>
      <c r="CC155" s="80">
        <v>0</v>
      </c>
    </row>
    <row r="156" spans="1:81">
      <c r="A156" s="80" t="s">
        <v>1833</v>
      </c>
      <c r="B156" s="80">
        <v>117</v>
      </c>
      <c r="C156" s="80">
        <v>15</v>
      </c>
      <c r="D156" s="80">
        <v>7</v>
      </c>
      <c r="E156" s="80">
        <v>2018</v>
      </c>
      <c r="F156" s="80" t="s">
        <v>93</v>
      </c>
      <c r="G156" s="80" t="s">
        <v>1818</v>
      </c>
      <c r="H156" s="80" t="s">
        <v>1819</v>
      </c>
      <c r="I156" s="177"/>
      <c r="J156" s="81">
        <v>537.94243894806459</v>
      </c>
      <c r="K156" s="81">
        <v>5.8744870325571696</v>
      </c>
      <c r="L156" s="81">
        <v>9.422479130021701</v>
      </c>
      <c r="M156" s="81">
        <v>104.25438773017373</v>
      </c>
      <c r="N156" s="81">
        <v>123.09892921157257</v>
      </c>
      <c r="O156" s="81">
        <v>88.454914673631876</v>
      </c>
      <c r="P156" s="81">
        <v>59.261016317851485</v>
      </c>
      <c r="Q156" s="81">
        <v>5.0588300851865267</v>
      </c>
      <c r="R156" s="81">
        <v>0</v>
      </c>
      <c r="S156" s="81">
        <v>5.4433267684443667</v>
      </c>
      <c r="T156" s="82"/>
      <c r="U156" s="81">
        <v>44392279</v>
      </c>
      <c r="V156" s="81">
        <v>1840</v>
      </c>
      <c r="W156" s="81">
        <v>262</v>
      </c>
      <c r="X156" s="81">
        <v>25186</v>
      </c>
      <c r="Y156" s="81">
        <v>29488</v>
      </c>
      <c r="Z156" s="81">
        <v>53899</v>
      </c>
      <c r="AA156" s="81">
        <v>12398</v>
      </c>
      <c r="AB156" s="81">
        <v>79818</v>
      </c>
      <c r="AC156" s="81">
        <v>0</v>
      </c>
      <c r="AD156" s="81">
        <v>5.4433267684443667</v>
      </c>
      <c r="AE156" s="82"/>
      <c r="AF156" s="81">
        <v>479910897.1062392</v>
      </c>
      <c r="AG156" s="81">
        <v>4034508.2353279609</v>
      </c>
      <c r="AH156" s="81">
        <v>2024320.1669244431</v>
      </c>
      <c r="AI156" s="81">
        <v>151108589.78925109</v>
      </c>
      <c r="AJ156" s="81">
        <v>157137468.1244621</v>
      </c>
      <c r="AK156" s="81">
        <v>0</v>
      </c>
      <c r="AL156" s="81">
        <v>0</v>
      </c>
      <c r="AM156" s="81">
        <v>10987036.354782389</v>
      </c>
      <c r="AN156" s="81">
        <v>0</v>
      </c>
      <c r="AO156" s="81">
        <v>0</v>
      </c>
      <c r="AP156" s="82"/>
      <c r="AQ156" s="81">
        <v>744</v>
      </c>
      <c r="AR156" s="81">
        <v>136</v>
      </c>
      <c r="AS156" s="81">
        <v>0</v>
      </c>
      <c r="AT156" s="81">
        <v>0</v>
      </c>
      <c r="AU156" s="81">
        <v>0</v>
      </c>
      <c r="AV156" s="81">
        <v>0</v>
      </c>
      <c r="AW156" s="81" t="s">
        <v>564</v>
      </c>
      <c r="AX156" s="82"/>
      <c r="AY156" s="81">
        <v>3315.3999999999992</v>
      </c>
      <c r="AZ156" s="81">
        <v>7319</v>
      </c>
      <c r="BA156" s="81">
        <v>0</v>
      </c>
      <c r="BB156" s="81">
        <v>0</v>
      </c>
      <c r="BC156" s="81">
        <v>0</v>
      </c>
      <c r="BD156" s="81">
        <v>0</v>
      </c>
      <c r="BE156" s="81" t="s">
        <v>564</v>
      </c>
      <c r="BF156" s="82"/>
      <c r="BG156" s="81">
        <v>0</v>
      </c>
      <c r="BH156" s="81">
        <v>0</v>
      </c>
      <c r="BI156" s="81">
        <v>162.839</v>
      </c>
      <c r="BJ156" s="81">
        <v>0</v>
      </c>
      <c r="BK156" s="81">
        <v>0</v>
      </c>
      <c r="BL156" s="81">
        <v>0</v>
      </c>
      <c r="BM156" s="82"/>
      <c r="BN156" s="81">
        <v>0</v>
      </c>
      <c r="BO156" s="81">
        <v>0</v>
      </c>
      <c r="BP156" s="81">
        <v>7</v>
      </c>
      <c r="BQ156" s="81">
        <v>0</v>
      </c>
      <c r="BR156" s="81">
        <v>0</v>
      </c>
      <c r="BS156" s="81">
        <v>0</v>
      </c>
      <c r="BT156"/>
      <c r="BU156" s="80">
        <v>162.839</v>
      </c>
      <c r="BV156" s="80">
        <v>0</v>
      </c>
      <c r="BW156" s="80">
        <v>0</v>
      </c>
      <c r="BX156" s="80">
        <v>0</v>
      </c>
      <c r="BY156" s="80">
        <v>0</v>
      </c>
      <c r="BZ156" s="80">
        <v>0</v>
      </c>
      <c r="CA156" s="80">
        <v>0</v>
      </c>
      <c r="CB156" s="80">
        <v>0</v>
      </c>
      <c r="CC156" s="80">
        <v>0</v>
      </c>
    </row>
    <row r="157" spans="1:81">
      <c r="A157" s="80" t="s">
        <v>1834</v>
      </c>
      <c r="B157" s="80">
        <v>118</v>
      </c>
      <c r="C157" s="80">
        <v>16</v>
      </c>
      <c r="D157" s="80">
        <v>7</v>
      </c>
      <c r="E157" s="80">
        <v>2019</v>
      </c>
      <c r="F157" s="80" t="s">
        <v>73</v>
      </c>
      <c r="G157" s="80" t="s">
        <v>1818</v>
      </c>
      <c r="H157" s="80" t="s">
        <v>1819</v>
      </c>
      <c r="I157" s="177"/>
      <c r="J157" s="81">
        <v>485.9323868109247</v>
      </c>
      <c r="K157" s="81">
        <v>6.6170570070157781</v>
      </c>
      <c r="L157" s="81">
        <v>9.5110904735622182</v>
      </c>
      <c r="M157" s="81">
        <v>105.77184058360044</v>
      </c>
      <c r="N157" s="81">
        <v>119.99168594650966</v>
      </c>
      <c r="O157" s="81">
        <v>86.21899694388425</v>
      </c>
      <c r="P157" s="81">
        <v>57.935634844906431</v>
      </c>
      <c r="Q157" s="81">
        <v>4.8916557770211542</v>
      </c>
      <c r="R157" s="81">
        <v>0</v>
      </c>
      <c r="S157" s="81">
        <v>6.6456246623006123</v>
      </c>
      <c r="T157" s="82"/>
      <c r="U157" s="81">
        <v>42613356</v>
      </c>
      <c r="V157" s="81">
        <v>1840</v>
      </c>
      <c r="W157" s="81">
        <v>262</v>
      </c>
      <c r="X157" s="81">
        <v>25186</v>
      </c>
      <c r="Y157" s="81">
        <v>29837</v>
      </c>
      <c r="Z157" s="81">
        <v>53979</v>
      </c>
      <c r="AA157" s="81">
        <v>12030</v>
      </c>
      <c r="AB157" s="81">
        <v>79270</v>
      </c>
      <c r="AC157" s="81">
        <v>0</v>
      </c>
      <c r="AD157" s="81">
        <v>6.6456246623006123</v>
      </c>
      <c r="AE157" s="82"/>
      <c r="AF157" s="81">
        <v>424029795.95710403</v>
      </c>
      <c r="AG157" s="81">
        <v>3931424.9068377232</v>
      </c>
      <c r="AH157" s="81">
        <v>2140959.4426230858</v>
      </c>
      <c r="AI157" s="81">
        <v>156054632.84576249</v>
      </c>
      <c r="AJ157" s="81">
        <v>147346039.77892643</v>
      </c>
      <c r="AK157" s="81">
        <v>0</v>
      </c>
      <c r="AL157" s="81">
        <v>0</v>
      </c>
      <c r="AM157" s="81">
        <v>10795977.255759494</v>
      </c>
      <c r="AN157" s="81">
        <v>0</v>
      </c>
      <c r="AO157" s="81">
        <v>0</v>
      </c>
      <c r="AP157" s="82"/>
      <c r="AQ157" s="81">
        <v>807</v>
      </c>
      <c r="AR157" s="81">
        <v>139</v>
      </c>
      <c r="AS157" s="81">
        <v>0</v>
      </c>
      <c r="AT157" s="81">
        <v>0</v>
      </c>
      <c r="AU157" s="81">
        <v>0</v>
      </c>
      <c r="AV157" s="81">
        <v>0</v>
      </c>
      <c r="AW157" s="81" t="s">
        <v>564</v>
      </c>
      <c r="AX157" s="82"/>
      <c r="AY157" s="81">
        <v>3652.1</v>
      </c>
      <c r="AZ157" s="81">
        <v>7351.4</v>
      </c>
      <c r="BA157" s="81">
        <v>0</v>
      </c>
      <c r="BB157" s="81">
        <v>0</v>
      </c>
      <c r="BC157" s="81">
        <v>0</v>
      </c>
      <c r="BD157" s="81">
        <v>0</v>
      </c>
      <c r="BE157" s="81" t="s">
        <v>564</v>
      </c>
      <c r="BF157" s="82"/>
      <c r="BG157" s="81">
        <v>0</v>
      </c>
      <c r="BH157" s="81">
        <v>0</v>
      </c>
      <c r="BI157" s="81">
        <v>128.595</v>
      </c>
      <c r="BJ157" s="81">
        <v>0</v>
      </c>
      <c r="BK157" s="81">
        <v>0</v>
      </c>
      <c r="BL157" s="81">
        <v>0</v>
      </c>
      <c r="BM157" s="82"/>
      <c r="BN157" s="81">
        <v>0</v>
      </c>
      <c r="BO157" s="81">
        <v>0</v>
      </c>
      <c r="BP157" s="81">
        <v>7</v>
      </c>
      <c r="BQ157" s="81">
        <v>0</v>
      </c>
      <c r="BR157" s="81">
        <v>0</v>
      </c>
      <c r="BS157" s="81">
        <v>0</v>
      </c>
      <c r="BT157"/>
      <c r="BU157" s="80">
        <v>128.595</v>
      </c>
      <c r="BV157" s="80">
        <v>0</v>
      </c>
      <c r="BW157" s="80">
        <v>0</v>
      </c>
      <c r="BX157" s="80">
        <v>0</v>
      </c>
      <c r="BY157" s="80">
        <v>0</v>
      </c>
      <c r="BZ157" s="80">
        <v>0</v>
      </c>
      <c r="CA157" s="80">
        <v>0</v>
      </c>
      <c r="CB157" s="80">
        <v>0</v>
      </c>
      <c r="CC157" s="80">
        <v>0</v>
      </c>
    </row>
    <row r="158" spans="1:81">
      <c r="A158" s="80" t="s">
        <v>1835</v>
      </c>
      <c r="B158" s="80">
        <v>119</v>
      </c>
      <c r="C158" s="80">
        <v>17</v>
      </c>
      <c r="D158" s="80">
        <v>7</v>
      </c>
      <c r="E158" s="80">
        <v>2020</v>
      </c>
      <c r="F158" s="80" t="s">
        <v>218</v>
      </c>
      <c r="G158" s="174" t="s">
        <v>1818</v>
      </c>
      <c r="H158" s="80" t="s">
        <v>1819</v>
      </c>
      <c r="I158" s="177"/>
      <c r="J158" s="81">
        <v>424.65260097739758</v>
      </c>
      <c r="K158" s="81">
        <v>6.646291570201293</v>
      </c>
      <c r="L158" s="81">
        <v>8.4507846917812515</v>
      </c>
      <c r="M158" s="81">
        <v>90.296742230798898</v>
      </c>
      <c r="N158" s="81">
        <v>113.14979232113541</v>
      </c>
      <c r="O158" s="81">
        <v>75.930483494241344</v>
      </c>
      <c r="P158" s="81">
        <v>54.542971065404323</v>
      </c>
      <c r="Q158" s="81">
        <v>4.6414039357158741</v>
      </c>
      <c r="R158" s="81">
        <v>0</v>
      </c>
      <c r="S158" s="81">
        <v>7.1506514571880224</v>
      </c>
      <c r="T158" s="82"/>
      <c r="U158" s="81">
        <v>39387493</v>
      </c>
      <c r="V158" s="81">
        <v>1672</v>
      </c>
      <c r="W158" s="81">
        <v>246</v>
      </c>
      <c r="X158" s="81">
        <v>24321</v>
      </c>
      <c r="Y158" s="81">
        <v>30110</v>
      </c>
      <c r="Z158" s="81">
        <v>54258</v>
      </c>
      <c r="AA158" s="81">
        <v>12305</v>
      </c>
      <c r="AB158" s="81">
        <v>78717</v>
      </c>
      <c r="AC158" s="81">
        <v>0</v>
      </c>
      <c r="AD158" s="81">
        <v>7.1506514571880224</v>
      </c>
      <c r="AE158" s="82"/>
      <c r="AF158" s="81">
        <v>380477736.20487338</v>
      </c>
      <c r="AG158" s="81">
        <v>3774258.3689401811</v>
      </c>
      <c r="AH158" s="81">
        <v>1952771.532252328</v>
      </c>
      <c r="AI158" s="81">
        <v>141465195.08353138</v>
      </c>
      <c r="AJ158" s="81">
        <v>142590635.00661993</v>
      </c>
      <c r="AK158" s="81"/>
      <c r="AL158" s="81"/>
      <c r="AM158" s="81">
        <v>10273443.064110823</v>
      </c>
      <c r="AN158" s="81"/>
      <c r="AO158" s="81"/>
      <c r="AP158" s="82"/>
      <c r="AQ158" s="81">
        <v>857</v>
      </c>
      <c r="AR158" s="81">
        <v>143</v>
      </c>
      <c r="AS158" s="81">
        <v>0</v>
      </c>
      <c r="AT158" s="81">
        <v>0</v>
      </c>
      <c r="AU158" s="81">
        <v>0</v>
      </c>
      <c r="AV158" s="81">
        <v>0</v>
      </c>
      <c r="AW158" s="81">
        <v>0</v>
      </c>
      <c r="AX158" s="82"/>
      <c r="AY158" s="81">
        <v>3916.4000000000042</v>
      </c>
      <c r="AZ158" s="81">
        <v>7628.1999999999989</v>
      </c>
      <c r="BA158" s="81">
        <v>0</v>
      </c>
      <c r="BB158" s="81">
        <v>0</v>
      </c>
      <c r="BC158" s="81">
        <v>0</v>
      </c>
      <c r="BD158" s="81">
        <v>0</v>
      </c>
      <c r="BE158" s="81">
        <v>0</v>
      </c>
      <c r="BF158" s="82"/>
      <c r="BG158" s="81">
        <v>0</v>
      </c>
      <c r="BH158" s="81">
        <v>0</v>
      </c>
      <c r="BI158" s="81">
        <v>130.83500000000001</v>
      </c>
      <c r="BJ158" s="81">
        <v>0</v>
      </c>
      <c r="BK158" s="81">
        <v>0</v>
      </c>
      <c r="BL158" s="81">
        <v>0</v>
      </c>
      <c r="BM158" s="82"/>
      <c r="BN158" s="81">
        <v>0</v>
      </c>
      <c r="BO158" s="81">
        <v>0</v>
      </c>
      <c r="BP158" s="81">
        <v>7</v>
      </c>
      <c r="BQ158" s="81">
        <v>0</v>
      </c>
      <c r="BR158" s="81">
        <v>0</v>
      </c>
      <c r="BS158" s="81">
        <v>0</v>
      </c>
      <c r="BT158"/>
      <c r="BU158" s="80">
        <v>130.83500000000001</v>
      </c>
      <c r="BV158" s="80">
        <v>0</v>
      </c>
      <c r="BW158" s="80">
        <v>0</v>
      </c>
      <c r="BX158" s="80">
        <v>0</v>
      </c>
      <c r="BY158" s="80">
        <v>0</v>
      </c>
      <c r="BZ158" s="80">
        <v>0</v>
      </c>
      <c r="CA158" s="80">
        <v>0</v>
      </c>
      <c r="CB158" s="80">
        <v>0</v>
      </c>
      <c r="CC158" s="80">
        <v>0</v>
      </c>
    </row>
    <row r="159" spans="1:81">
      <c r="A159" s="80" t="s">
        <v>1836</v>
      </c>
      <c r="B159" s="80">
        <v>119</v>
      </c>
      <c r="C159" s="80">
        <v>18</v>
      </c>
      <c r="D159" s="80">
        <v>7</v>
      </c>
      <c r="E159" s="80">
        <v>2021</v>
      </c>
      <c r="F159" s="80" t="s">
        <v>75</v>
      </c>
      <c r="G159" s="174" t="s">
        <v>1818</v>
      </c>
      <c r="H159" s="80" t="s">
        <v>1819</v>
      </c>
      <c r="I159" s="177"/>
      <c r="J159" s="81">
        <v>462.54367270966839</v>
      </c>
      <c r="K159" s="81">
        <v>5.4526317276823271</v>
      </c>
      <c r="L159" s="81">
        <v>6.1554893570540843</v>
      </c>
      <c r="M159" s="81">
        <v>100.34044956026</v>
      </c>
      <c r="N159" s="81">
        <v>102.5315117455158</v>
      </c>
      <c r="O159" s="81">
        <v>73.763192168197804</v>
      </c>
      <c r="P159" s="81">
        <v>55.543467161959121</v>
      </c>
      <c r="Q159" s="81">
        <v>4.6609440558360689</v>
      </c>
      <c r="R159" s="81">
        <v>0</v>
      </c>
      <c r="S159" s="81">
        <v>7.014792046368636</v>
      </c>
      <c r="T159" s="82"/>
      <c r="U159" s="81">
        <v>44573867</v>
      </c>
      <c r="V159" s="81">
        <v>1672</v>
      </c>
      <c r="W159" s="81">
        <v>246</v>
      </c>
      <c r="X159" s="81">
        <v>24321</v>
      </c>
      <c r="Y159" s="81">
        <v>30913</v>
      </c>
      <c r="Z159" s="81">
        <v>54274</v>
      </c>
      <c r="AA159" s="81">
        <v>12220</v>
      </c>
      <c r="AB159" s="81">
        <v>78111</v>
      </c>
      <c r="AC159" s="81">
        <v>0</v>
      </c>
      <c r="AD159" s="81">
        <v>7.014792046368636</v>
      </c>
      <c r="AE159" s="82"/>
      <c r="AF159" s="81">
        <v>401026571.83515048</v>
      </c>
      <c r="AG159" s="81">
        <v>3775760.6905732336</v>
      </c>
      <c r="AH159" s="81">
        <v>1331770.4223735246</v>
      </c>
      <c r="AI159" s="81">
        <v>155039808.52775902</v>
      </c>
      <c r="AJ159" s="81">
        <v>120719927.11777891</v>
      </c>
      <c r="AK159" s="81">
        <v>0</v>
      </c>
      <c r="AL159" s="81">
        <v>0</v>
      </c>
      <c r="AM159" s="81">
        <v>10253153.540555295</v>
      </c>
      <c r="AN159" s="81">
        <v>0</v>
      </c>
      <c r="AO159" s="81">
        <v>0</v>
      </c>
      <c r="AP159" s="82"/>
      <c r="AQ159" s="81">
        <v>907</v>
      </c>
      <c r="AR159" s="81">
        <v>153</v>
      </c>
      <c r="AS159" s="81">
        <v>0</v>
      </c>
      <c r="AT159" s="81">
        <v>0</v>
      </c>
      <c r="AU159" s="81">
        <v>0</v>
      </c>
      <c r="AV159" s="81">
        <v>0</v>
      </c>
      <c r="AW159" s="81"/>
      <c r="AX159" s="82"/>
      <c r="AY159" s="81">
        <v>4181.3000000000065</v>
      </c>
      <c r="AZ159" s="81">
        <v>7956.4</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1837</v>
      </c>
      <c r="B160" s="80">
        <v>119</v>
      </c>
      <c r="C160" s="80">
        <v>19</v>
      </c>
      <c r="D160" s="80">
        <v>7</v>
      </c>
      <c r="E160" s="80">
        <v>2022</v>
      </c>
      <c r="F160" s="80" t="s">
        <v>568</v>
      </c>
      <c r="G160" s="80" t="s">
        <v>1818</v>
      </c>
      <c r="H160" s="80" t="s">
        <v>1819</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973</v>
      </c>
      <c r="AR160" s="81">
        <v>157</v>
      </c>
      <c r="AS160" s="81">
        <v>0</v>
      </c>
      <c r="AT160" s="81">
        <v>0</v>
      </c>
      <c r="AU160" s="81">
        <v>0</v>
      </c>
      <c r="AV160" s="81">
        <v>0</v>
      </c>
      <c r="AW160" s="81"/>
      <c r="AX160" s="82"/>
      <c r="AY160" s="81">
        <v>4574.2000000000089</v>
      </c>
      <c r="AZ160" s="81">
        <v>8154.7999999999993</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1838</v>
      </c>
      <c r="B161" s="80">
        <v>239</v>
      </c>
      <c r="C161" s="80">
        <v>1</v>
      </c>
      <c r="D161" s="80">
        <v>15</v>
      </c>
      <c r="E161" s="80">
        <v>1990</v>
      </c>
      <c r="F161" s="80" t="s">
        <v>562</v>
      </c>
      <c r="G161" s="80" t="s">
        <v>1839</v>
      </c>
      <c r="H161" s="80" t="s">
        <v>1840</v>
      </c>
      <c r="I161" s="177"/>
      <c r="J161" s="81">
        <v>60.966463044771608</v>
      </c>
      <c r="K161" s="81">
        <v>2.1486849629953295</v>
      </c>
      <c r="L161" s="81">
        <v>0</v>
      </c>
      <c r="M161" s="81">
        <v>23.694145350420889</v>
      </c>
      <c r="N161" s="81">
        <v>48.161732908926105</v>
      </c>
      <c r="O161" s="81">
        <v>43.042783050822266</v>
      </c>
      <c r="P161" s="81">
        <v>29.40969417638885</v>
      </c>
      <c r="Q161" s="81">
        <v>4.0222698798683103</v>
      </c>
      <c r="R161" s="81">
        <v>0</v>
      </c>
      <c r="S161" s="81">
        <v>6.9335536122436547</v>
      </c>
      <c r="T161" s="82"/>
      <c r="U161" s="81">
        <v>8904366</v>
      </c>
      <c r="V161" s="81">
        <v>1048</v>
      </c>
      <c r="W161" s="81">
        <v>0</v>
      </c>
      <c r="X161" s="81">
        <v>10671</v>
      </c>
      <c r="Y161" s="81">
        <v>19504</v>
      </c>
      <c r="Z161" s="81">
        <v>17704</v>
      </c>
      <c r="AA161" s="81">
        <v>7141</v>
      </c>
      <c r="AB161" s="81">
        <v>65308</v>
      </c>
      <c r="AC161" s="81">
        <v>0</v>
      </c>
      <c r="AD161" s="81">
        <v>6.9335536122436547</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1841</v>
      </c>
      <c r="B162" s="80">
        <v>240</v>
      </c>
      <c r="C162" s="80">
        <v>2</v>
      </c>
      <c r="D162" s="80">
        <v>15</v>
      </c>
      <c r="E162" s="80">
        <v>2005</v>
      </c>
      <c r="F162" s="80" t="s">
        <v>565</v>
      </c>
      <c r="G162" s="80" t="s">
        <v>1839</v>
      </c>
      <c r="H162" s="80" t="s">
        <v>1840</v>
      </c>
      <c r="I162" s="177"/>
      <c r="J162" s="81">
        <v>74.172998762030616</v>
      </c>
      <c r="K162" s="81">
        <v>1.9053584019265437</v>
      </c>
      <c r="L162" s="81">
        <v>2.7933225761853175</v>
      </c>
      <c r="M162" s="81">
        <v>49.231198368903222</v>
      </c>
      <c r="N162" s="81">
        <v>79.651197919449913</v>
      </c>
      <c r="O162" s="81">
        <v>62.021229703713381</v>
      </c>
      <c r="P162" s="81">
        <v>27.481646071407017</v>
      </c>
      <c r="Q162" s="81">
        <v>4.6266973008374839</v>
      </c>
      <c r="R162" s="81">
        <v>0</v>
      </c>
      <c r="S162" s="81">
        <v>9.3416513176490259</v>
      </c>
      <c r="T162" s="82"/>
      <c r="U162" s="81">
        <v>7807467</v>
      </c>
      <c r="V162" s="81">
        <v>1048</v>
      </c>
      <c r="W162" s="81">
        <v>31</v>
      </c>
      <c r="X162" s="81">
        <v>11712</v>
      </c>
      <c r="Y162" s="81">
        <v>28970</v>
      </c>
      <c r="Z162" s="81">
        <v>29520</v>
      </c>
      <c r="AA162" s="81">
        <v>5465</v>
      </c>
      <c r="AB162" s="81">
        <v>78532</v>
      </c>
      <c r="AC162" s="81">
        <v>0</v>
      </c>
      <c r="AD162" s="81">
        <v>9.3416513176490259</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1842</v>
      </c>
      <c r="B163" s="80">
        <v>241</v>
      </c>
      <c r="C163" s="80">
        <v>3</v>
      </c>
      <c r="D163" s="80">
        <v>15</v>
      </c>
      <c r="E163" s="80">
        <v>2006</v>
      </c>
      <c r="F163" s="80" t="s">
        <v>566</v>
      </c>
      <c r="G163" s="80" t="s">
        <v>1839</v>
      </c>
      <c r="H163" s="80" t="s">
        <v>1840</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1843</v>
      </c>
      <c r="B164" s="80">
        <v>242</v>
      </c>
      <c r="C164" s="80">
        <v>4</v>
      </c>
      <c r="D164" s="80">
        <v>15</v>
      </c>
      <c r="E164" s="80">
        <v>2007</v>
      </c>
      <c r="F164" s="80" t="s">
        <v>567</v>
      </c>
      <c r="G164" s="80" t="s">
        <v>1839</v>
      </c>
      <c r="H164" s="80" t="s">
        <v>1840</v>
      </c>
      <c r="I164" s="177"/>
      <c r="J164" s="81">
        <v>72.52080414006096</v>
      </c>
      <c r="K164" s="81">
        <v>1.9085436466735712</v>
      </c>
      <c r="L164" s="81">
        <v>0</v>
      </c>
      <c r="M164" s="81">
        <v>51.182313280419429</v>
      </c>
      <c r="N164" s="81">
        <v>84.705724151945191</v>
      </c>
      <c r="O164" s="81">
        <v>60.120299623219559</v>
      </c>
      <c r="P164" s="81">
        <v>26.911262432743623</v>
      </c>
      <c r="Q164" s="81">
        <v>4.8854797476444549</v>
      </c>
      <c r="R164" s="81">
        <v>0</v>
      </c>
      <c r="S164" s="81">
        <v>8.921953354407675</v>
      </c>
      <c r="T164" s="82"/>
      <c r="U164" s="81">
        <v>8606124</v>
      </c>
      <c r="V164" s="81">
        <v>1022</v>
      </c>
      <c r="W164" s="81">
        <v>0</v>
      </c>
      <c r="X164" s="81">
        <v>14069</v>
      </c>
      <c r="Y164" s="81">
        <v>29660</v>
      </c>
      <c r="Z164" s="81">
        <v>29747</v>
      </c>
      <c r="AA164" s="81">
        <v>5270</v>
      </c>
      <c r="AB164" s="81">
        <v>78539</v>
      </c>
      <c r="AC164" s="81">
        <v>0</v>
      </c>
      <c r="AD164" s="81">
        <v>8.921953354407675</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1844</v>
      </c>
      <c r="B165" s="80">
        <v>243</v>
      </c>
      <c r="C165" s="80">
        <v>5</v>
      </c>
      <c r="D165" s="80">
        <v>15</v>
      </c>
      <c r="E165" s="80">
        <v>2008</v>
      </c>
      <c r="F165" s="80" t="s">
        <v>84</v>
      </c>
      <c r="G165" s="80" t="s">
        <v>1839</v>
      </c>
      <c r="H165" s="80" t="s">
        <v>1840</v>
      </c>
      <c r="I165" s="177"/>
      <c r="J165" s="81">
        <v>72.290927438489661</v>
      </c>
      <c r="K165" s="81">
        <v>1.4318830188627458</v>
      </c>
      <c r="L165" s="81">
        <v>0</v>
      </c>
      <c r="M165" s="81">
        <v>53.72263299125968</v>
      </c>
      <c r="N165" s="81">
        <v>82.864636537407108</v>
      </c>
      <c r="O165" s="81">
        <v>58.116878029016362</v>
      </c>
      <c r="P165" s="81">
        <v>26.227705795862924</v>
      </c>
      <c r="Q165" s="81">
        <v>4.8022758484789625</v>
      </c>
      <c r="R165" s="81">
        <v>0</v>
      </c>
      <c r="S165" s="81">
        <v>4.8836270966045703</v>
      </c>
      <c r="T165" s="82"/>
      <c r="U165" s="81">
        <v>9109708</v>
      </c>
      <c r="V165" s="81">
        <v>1022</v>
      </c>
      <c r="W165" s="81">
        <v>0</v>
      </c>
      <c r="X165" s="81">
        <v>14069</v>
      </c>
      <c r="Y165" s="81">
        <v>30216</v>
      </c>
      <c r="Z165" s="81">
        <v>29765</v>
      </c>
      <c r="AA165" s="81">
        <v>5142</v>
      </c>
      <c r="AB165" s="81">
        <v>78470</v>
      </c>
      <c r="AC165" s="81">
        <v>0</v>
      </c>
      <c r="AD165" s="81">
        <v>4.8836270966045703</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1845</v>
      </c>
      <c r="B166" s="80">
        <v>244</v>
      </c>
      <c r="C166" s="80">
        <v>6</v>
      </c>
      <c r="D166" s="80">
        <v>15</v>
      </c>
      <c r="E166" s="80">
        <v>2009</v>
      </c>
      <c r="F166" s="80" t="s">
        <v>85</v>
      </c>
      <c r="G166" s="80" t="s">
        <v>1839</v>
      </c>
      <c r="H166" s="80" t="s">
        <v>1840</v>
      </c>
      <c r="I166" s="177"/>
      <c r="J166" s="81">
        <v>51.028796461488383</v>
      </c>
      <c r="K166" s="81">
        <v>1.5733463655904227</v>
      </c>
      <c r="L166" s="81">
        <v>0.65646402050471087</v>
      </c>
      <c r="M166" s="81">
        <v>48.844304789108278</v>
      </c>
      <c r="N166" s="81">
        <v>67.788453312706721</v>
      </c>
      <c r="O166" s="81">
        <v>58.412607963061504</v>
      </c>
      <c r="P166" s="81">
        <v>25.180139459624634</v>
      </c>
      <c r="Q166" s="81">
        <v>4.5759437003916679</v>
      </c>
      <c r="R166" s="81">
        <v>0</v>
      </c>
      <c r="S166" s="81">
        <v>5.2603887351618459</v>
      </c>
      <c r="T166" s="82"/>
      <c r="U166" s="81">
        <v>6684047</v>
      </c>
      <c r="V166" s="81">
        <v>1358</v>
      </c>
      <c r="W166" s="81">
        <v>14</v>
      </c>
      <c r="X166" s="81">
        <v>15924</v>
      </c>
      <c r="Y166" s="81">
        <v>30388</v>
      </c>
      <c r="Z166" s="81">
        <v>29529</v>
      </c>
      <c r="AA166" s="81">
        <v>5068</v>
      </c>
      <c r="AB166" s="81">
        <v>78492</v>
      </c>
      <c r="AC166" s="81">
        <v>0</v>
      </c>
      <c r="AD166" s="81">
        <v>5.2603887351618459</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65.8</v>
      </c>
      <c r="BJ166" s="81">
        <v>0</v>
      </c>
      <c r="BK166" s="81">
        <v>0</v>
      </c>
      <c r="BL166" s="81">
        <v>0</v>
      </c>
      <c r="BM166" s="82"/>
      <c r="BN166" s="81">
        <v>0</v>
      </c>
      <c r="BO166" s="81">
        <v>0</v>
      </c>
      <c r="BP166" s="81">
        <v>4</v>
      </c>
      <c r="BQ166" s="81">
        <v>0</v>
      </c>
      <c r="BR166" s="81">
        <v>0</v>
      </c>
      <c r="BS166" s="81">
        <v>0</v>
      </c>
      <c r="BT166"/>
      <c r="BU166" s="80"/>
      <c r="BV166" s="80"/>
      <c r="BW166" s="80"/>
      <c r="BX166" s="80"/>
      <c r="BY166" s="80"/>
      <c r="BZ166" s="80"/>
      <c r="CA166" s="80"/>
      <c r="CB166" s="80"/>
      <c r="CC166" s="80"/>
    </row>
    <row r="167" spans="1:81">
      <c r="A167" s="80" t="s">
        <v>1846</v>
      </c>
      <c r="B167" s="80">
        <v>245</v>
      </c>
      <c r="C167" s="80">
        <v>7</v>
      </c>
      <c r="D167" s="80">
        <v>15</v>
      </c>
      <c r="E167" s="80">
        <v>2010</v>
      </c>
      <c r="F167" s="80" t="s">
        <v>86</v>
      </c>
      <c r="G167" s="80" t="s">
        <v>1839</v>
      </c>
      <c r="H167" s="80" t="s">
        <v>1840</v>
      </c>
      <c r="I167" s="177"/>
      <c r="J167" s="81">
        <v>51.521527734837925</v>
      </c>
      <c r="K167" s="81">
        <v>1.7143811744437063</v>
      </c>
      <c r="L167" s="81">
        <v>0.62271314280778323</v>
      </c>
      <c r="M167" s="81">
        <v>52.726056066841622</v>
      </c>
      <c r="N167" s="81">
        <v>79.039172886103472</v>
      </c>
      <c r="O167" s="81">
        <v>58.471253781162943</v>
      </c>
      <c r="P167" s="81">
        <v>25.177931274108424</v>
      </c>
      <c r="Q167" s="81">
        <v>4.7699558487114331</v>
      </c>
      <c r="R167" s="81">
        <v>0</v>
      </c>
      <c r="S167" s="81">
        <v>6.5072612106061429</v>
      </c>
      <c r="T167" s="82"/>
      <c r="U167" s="81">
        <v>6804034</v>
      </c>
      <c r="V167" s="81">
        <v>1358</v>
      </c>
      <c r="W167" s="81">
        <v>14</v>
      </c>
      <c r="X167" s="81">
        <v>15924</v>
      </c>
      <c r="Y167" s="81">
        <v>30679</v>
      </c>
      <c r="Z167" s="81">
        <v>29696</v>
      </c>
      <c r="AA167" s="81">
        <v>4941</v>
      </c>
      <c r="AB167" s="81">
        <v>78400</v>
      </c>
      <c r="AC167" s="81">
        <v>0</v>
      </c>
      <c r="AD167" s="81">
        <v>6.5072612106061429</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69.09</v>
      </c>
      <c r="BJ167" s="81">
        <v>0</v>
      </c>
      <c r="BK167" s="81">
        <v>0</v>
      </c>
      <c r="BL167" s="81">
        <v>0</v>
      </c>
      <c r="BM167" s="82"/>
      <c r="BN167" s="81">
        <v>0</v>
      </c>
      <c r="BO167" s="81">
        <v>0</v>
      </c>
      <c r="BP167" s="81">
        <v>4</v>
      </c>
      <c r="BQ167" s="81">
        <v>0</v>
      </c>
      <c r="BR167" s="81">
        <v>0</v>
      </c>
      <c r="BS167" s="81">
        <v>0</v>
      </c>
      <c r="BT167"/>
      <c r="BU167" s="80">
        <v>69.09</v>
      </c>
      <c r="BV167" s="80">
        <v>0</v>
      </c>
      <c r="BW167" s="80">
        <v>0</v>
      </c>
      <c r="BX167" s="80">
        <v>0</v>
      </c>
      <c r="BY167" s="80">
        <v>0</v>
      </c>
      <c r="BZ167" s="80">
        <v>0</v>
      </c>
      <c r="CA167" s="80">
        <v>0</v>
      </c>
      <c r="CB167" s="80">
        <v>0</v>
      </c>
      <c r="CC167" s="80">
        <v>0</v>
      </c>
    </row>
    <row r="168" spans="1:81">
      <c r="A168" s="80" t="s">
        <v>1847</v>
      </c>
      <c r="B168" s="80">
        <v>246</v>
      </c>
      <c r="C168" s="80">
        <v>8</v>
      </c>
      <c r="D168" s="80">
        <v>15</v>
      </c>
      <c r="E168" s="80">
        <v>2011</v>
      </c>
      <c r="F168" s="80" t="s">
        <v>87</v>
      </c>
      <c r="G168" s="80" t="s">
        <v>1839</v>
      </c>
      <c r="H168" s="80" t="s">
        <v>1840</v>
      </c>
      <c r="I168" s="177"/>
      <c r="J168" s="81">
        <v>61.440062654497495</v>
      </c>
      <c r="K168" s="81">
        <v>2.728365870327488</v>
      </c>
      <c r="L168" s="81">
        <v>0.54786071458346086</v>
      </c>
      <c r="M168" s="81">
        <v>67.244377205204287</v>
      </c>
      <c r="N168" s="81">
        <v>97.545966803975105</v>
      </c>
      <c r="O168" s="81">
        <v>57.881271981578415</v>
      </c>
      <c r="P168" s="81">
        <v>23.891152730226818</v>
      </c>
      <c r="Q168" s="81">
        <v>5.4797334303542549</v>
      </c>
      <c r="R168" s="81">
        <v>0</v>
      </c>
      <c r="S168" s="81">
        <v>6.9401716485224689</v>
      </c>
      <c r="T168" s="82"/>
      <c r="U168" s="81">
        <v>7345110</v>
      </c>
      <c r="V168" s="81">
        <v>1358</v>
      </c>
      <c r="W168" s="81">
        <v>14</v>
      </c>
      <c r="X168" s="81">
        <v>15924</v>
      </c>
      <c r="Y168" s="81">
        <v>30870</v>
      </c>
      <c r="Z168" s="81">
        <v>30035</v>
      </c>
      <c r="AA168" s="81">
        <v>4828</v>
      </c>
      <c r="AB168" s="81">
        <v>78083</v>
      </c>
      <c r="AC168" s="81">
        <v>0</v>
      </c>
      <c r="AD168" s="81">
        <v>6.9401716485224689</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73.468999999999994</v>
      </c>
      <c r="BJ168" s="81">
        <v>0</v>
      </c>
      <c r="BK168" s="81">
        <v>0</v>
      </c>
      <c r="BL168" s="81">
        <v>0</v>
      </c>
      <c r="BM168" s="82"/>
      <c r="BN168" s="81">
        <v>0</v>
      </c>
      <c r="BO168" s="81">
        <v>0</v>
      </c>
      <c r="BP168" s="81">
        <v>4</v>
      </c>
      <c r="BQ168" s="81">
        <v>0</v>
      </c>
      <c r="BR168" s="81">
        <v>0</v>
      </c>
      <c r="BS168" s="81">
        <v>0</v>
      </c>
      <c r="BT168"/>
      <c r="BU168" s="80">
        <v>73.468999999999994</v>
      </c>
      <c r="BV168" s="80">
        <v>0</v>
      </c>
      <c r="BW168" s="80">
        <v>0</v>
      </c>
      <c r="BX168" s="80">
        <v>0</v>
      </c>
      <c r="BY168" s="80">
        <v>0</v>
      </c>
      <c r="BZ168" s="80">
        <v>0</v>
      </c>
      <c r="CA168" s="80">
        <v>0</v>
      </c>
      <c r="CB168" s="80">
        <v>0</v>
      </c>
      <c r="CC168" s="80">
        <v>0</v>
      </c>
    </row>
    <row r="169" spans="1:81">
      <c r="A169" s="80" t="s">
        <v>1848</v>
      </c>
      <c r="B169" s="80">
        <v>247</v>
      </c>
      <c r="C169" s="80">
        <v>9</v>
      </c>
      <c r="D169" s="80">
        <v>15</v>
      </c>
      <c r="E169" s="80">
        <v>2012</v>
      </c>
      <c r="F169" s="80" t="s">
        <v>88</v>
      </c>
      <c r="G169" s="80" t="s">
        <v>1839</v>
      </c>
      <c r="H169" s="80" t="s">
        <v>1840</v>
      </c>
      <c r="I169" s="177"/>
      <c r="J169" s="81">
        <v>61.116742190142908</v>
      </c>
      <c r="K169" s="81">
        <v>2.6531780705313519</v>
      </c>
      <c r="L169" s="81">
        <v>0.54566196825429947</v>
      </c>
      <c r="M169" s="81">
        <v>75.212421826245588</v>
      </c>
      <c r="N169" s="81">
        <v>102.62816708362688</v>
      </c>
      <c r="O169" s="81">
        <v>57.580662093211508</v>
      </c>
      <c r="P169" s="81">
        <v>23.753370746974657</v>
      </c>
      <c r="Q169" s="81">
        <v>5.9511594900185463</v>
      </c>
      <c r="R169" s="81">
        <v>0</v>
      </c>
      <c r="S169" s="81">
        <v>6.2629860125870733</v>
      </c>
      <c r="T169" s="82"/>
      <c r="U169" s="81">
        <v>7103899</v>
      </c>
      <c r="V169" s="81">
        <v>1358</v>
      </c>
      <c r="W169" s="81">
        <v>14</v>
      </c>
      <c r="X169" s="81">
        <v>15924</v>
      </c>
      <c r="Y169" s="81">
        <v>30935</v>
      </c>
      <c r="Z169" s="81">
        <v>30116</v>
      </c>
      <c r="AA169" s="81">
        <v>4773</v>
      </c>
      <c r="AB169" s="81">
        <v>78051</v>
      </c>
      <c r="AC169" s="81">
        <v>0</v>
      </c>
      <c r="AD169" s="81">
        <v>6.2629860125870733</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87.796999999999997</v>
      </c>
      <c r="BJ169" s="81">
        <v>0</v>
      </c>
      <c r="BK169" s="81">
        <v>0</v>
      </c>
      <c r="BL169" s="81">
        <v>0</v>
      </c>
      <c r="BM169" s="82"/>
      <c r="BN169" s="81">
        <v>0</v>
      </c>
      <c r="BO169" s="81">
        <v>0</v>
      </c>
      <c r="BP169" s="81">
        <v>2</v>
      </c>
      <c r="BQ169" s="81">
        <v>0</v>
      </c>
      <c r="BR169" s="81">
        <v>0</v>
      </c>
      <c r="BS169" s="81">
        <v>0</v>
      </c>
      <c r="BT169"/>
      <c r="BU169" s="80">
        <v>87.796999999999997</v>
      </c>
      <c r="BV169" s="80">
        <v>0</v>
      </c>
      <c r="BW169" s="80">
        <v>0</v>
      </c>
      <c r="BX169" s="80">
        <v>0</v>
      </c>
      <c r="BY169" s="80">
        <v>0</v>
      </c>
      <c r="BZ169" s="80">
        <v>0</v>
      </c>
      <c r="CA169" s="80">
        <v>0</v>
      </c>
      <c r="CB169" s="80">
        <v>0</v>
      </c>
      <c r="CC169" s="80">
        <v>0</v>
      </c>
    </row>
    <row r="170" spans="1:81">
      <c r="A170" s="80" t="s">
        <v>1849</v>
      </c>
      <c r="B170" s="80">
        <v>248</v>
      </c>
      <c r="C170" s="80">
        <v>10</v>
      </c>
      <c r="D170" s="80">
        <v>15</v>
      </c>
      <c r="E170" s="80">
        <v>2013</v>
      </c>
      <c r="F170" s="80" t="s">
        <v>89</v>
      </c>
      <c r="G170" s="80" t="s">
        <v>1839</v>
      </c>
      <c r="H170" s="80" t="s">
        <v>1840</v>
      </c>
      <c r="I170" s="177"/>
      <c r="J170" s="81">
        <v>61.193244277104192</v>
      </c>
      <c r="K170" s="81">
        <v>2.249641133642132</v>
      </c>
      <c r="L170" s="81">
        <v>0.48411743363524379</v>
      </c>
      <c r="M170" s="81">
        <v>75.755804602330571</v>
      </c>
      <c r="N170" s="81">
        <v>103.42834553291995</v>
      </c>
      <c r="O170" s="81">
        <v>55.588213008511772</v>
      </c>
      <c r="P170" s="81">
        <v>23.75794971036574</v>
      </c>
      <c r="Q170" s="81">
        <v>6.0539747914845545</v>
      </c>
      <c r="R170" s="81">
        <v>0</v>
      </c>
      <c r="S170" s="81">
        <v>7.3861392564166053</v>
      </c>
      <c r="T170" s="82"/>
      <c r="U170" s="81">
        <v>7033742</v>
      </c>
      <c r="V170" s="81">
        <v>1358</v>
      </c>
      <c r="W170" s="81">
        <v>14</v>
      </c>
      <c r="X170" s="81">
        <v>15924</v>
      </c>
      <c r="Y170" s="81">
        <v>31235</v>
      </c>
      <c r="Z170" s="81">
        <v>30372</v>
      </c>
      <c r="AA170" s="81">
        <v>4756</v>
      </c>
      <c r="AB170" s="81">
        <v>78261</v>
      </c>
      <c r="AC170" s="81">
        <v>0</v>
      </c>
      <c r="AD170" s="81">
        <v>7.3861392564166053</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93.757999999999996</v>
      </c>
      <c r="BJ170" s="81">
        <v>0</v>
      </c>
      <c r="BK170" s="81">
        <v>0</v>
      </c>
      <c r="BL170" s="81">
        <v>0</v>
      </c>
      <c r="BM170" s="82"/>
      <c r="BN170" s="81">
        <v>0</v>
      </c>
      <c r="BO170" s="81">
        <v>0</v>
      </c>
      <c r="BP170" s="81">
        <v>2</v>
      </c>
      <c r="BQ170" s="81">
        <v>0</v>
      </c>
      <c r="BR170" s="81">
        <v>0</v>
      </c>
      <c r="BS170" s="81">
        <v>0</v>
      </c>
      <c r="BT170"/>
      <c r="BU170" s="80">
        <v>93.757999999999996</v>
      </c>
      <c r="BV170" s="80">
        <v>0</v>
      </c>
      <c r="BW170" s="80">
        <v>0</v>
      </c>
      <c r="BX170" s="80">
        <v>0</v>
      </c>
      <c r="BY170" s="80">
        <v>0</v>
      </c>
      <c r="BZ170" s="80">
        <v>0</v>
      </c>
      <c r="CA170" s="80">
        <v>0</v>
      </c>
      <c r="CB170" s="80">
        <v>0</v>
      </c>
      <c r="CC170" s="80">
        <v>0</v>
      </c>
    </row>
    <row r="171" spans="1:81">
      <c r="A171" s="80" t="s">
        <v>1850</v>
      </c>
      <c r="B171" s="80">
        <v>249</v>
      </c>
      <c r="C171" s="80">
        <v>11</v>
      </c>
      <c r="D171" s="80">
        <v>15</v>
      </c>
      <c r="E171" s="80">
        <v>2014</v>
      </c>
      <c r="F171" s="80" t="s">
        <v>90</v>
      </c>
      <c r="G171" s="80" t="s">
        <v>1839</v>
      </c>
      <c r="H171" s="80" t="s">
        <v>1840</v>
      </c>
      <c r="I171" s="177"/>
      <c r="J171" s="81">
        <v>65.092983991543761</v>
      </c>
      <c r="K171" s="81">
        <v>2.1497268871419357</v>
      </c>
      <c r="L171" s="81">
        <v>1.8347105940337491</v>
      </c>
      <c r="M171" s="81">
        <v>71.683182382555785</v>
      </c>
      <c r="N171" s="81">
        <v>100.08162364703605</v>
      </c>
      <c r="O171" s="81">
        <v>52.581632186714607</v>
      </c>
      <c r="P171" s="81">
        <v>23.891559513121376</v>
      </c>
      <c r="Q171" s="81">
        <v>5.7932261626142205</v>
      </c>
      <c r="R171" s="81">
        <v>0</v>
      </c>
      <c r="S171" s="81">
        <v>6.4119895340008393</v>
      </c>
      <c r="T171" s="82"/>
      <c r="U171" s="81">
        <v>7961110</v>
      </c>
      <c r="V171" s="81">
        <v>1081</v>
      </c>
      <c r="W171" s="81">
        <v>20</v>
      </c>
      <c r="X171" s="81">
        <v>15135</v>
      </c>
      <c r="Y171" s="81">
        <v>31374</v>
      </c>
      <c r="Z171" s="81">
        <v>30258</v>
      </c>
      <c r="AA171" s="81">
        <v>4758</v>
      </c>
      <c r="AB171" s="81">
        <v>78055</v>
      </c>
      <c r="AC171" s="81">
        <v>0</v>
      </c>
      <c r="AD171" s="81">
        <v>6.4119895340008393</v>
      </c>
      <c r="AE171" s="82"/>
      <c r="AF171" s="81">
        <v>66904741.410599664</v>
      </c>
      <c r="AG171" s="81">
        <v>1964527.5166803205</v>
      </c>
      <c r="AH171" s="81">
        <v>451134.97982929787</v>
      </c>
      <c r="AI171" s="81">
        <v>98516525.664874494</v>
      </c>
      <c r="AJ171" s="81">
        <v>142088638.13728735</v>
      </c>
      <c r="AK171" s="81">
        <v>0</v>
      </c>
      <c r="AL171" s="81">
        <v>0</v>
      </c>
      <c r="AM171" s="81">
        <v>10715785.107355708</v>
      </c>
      <c r="AN171" s="81">
        <v>0</v>
      </c>
      <c r="AO171" s="81">
        <v>0</v>
      </c>
      <c r="AP171" s="82"/>
      <c r="AQ171" s="81">
        <v>1208</v>
      </c>
      <c r="AR171" s="81">
        <v>69</v>
      </c>
      <c r="AS171" s="81">
        <v>0</v>
      </c>
      <c r="AT171" s="81">
        <v>0</v>
      </c>
      <c r="AU171" s="81">
        <v>0</v>
      </c>
      <c r="AV171" s="81">
        <v>0</v>
      </c>
      <c r="AW171" s="81" t="s">
        <v>564</v>
      </c>
      <c r="AX171" s="82"/>
      <c r="AY171" s="81">
        <v>4509</v>
      </c>
      <c r="AZ171" s="81">
        <v>1107.7</v>
      </c>
      <c r="BA171" s="81">
        <v>0</v>
      </c>
      <c r="BB171" s="81">
        <v>0</v>
      </c>
      <c r="BC171" s="81">
        <v>0</v>
      </c>
      <c r="BD171" s="81">
        <v>0</v>
      </c>
      <c r="BE171" s="81" t="s">
        <v>564</v>
      </c>
      <c r="BF171" s="82"/>
      <c r="BG171" s="81">
        <v>0</v>
      </c>
      <c r="BH171" s="81">
        <v>0</v>
      </c>
      <c r="BI171" s="81">
        <v>100.27200000000001</v>
      </c>
      <c r="BJ171" s="81">
        <v>0</v>
      </c>
      <c r="BK171" s="81">
        <v>0</v>
      </c>
      <c r="BL171" s="81">
        <v>0</v>
      </c>
      <c r="BM171" s="82"/>
      <c r="BN171" s="81">
        <v>0</v>
      </c>
      <c r="BO171" s="81">
        <v>0</v>
      </c>
      <c r="BP171" s="81">
        <v>3</v>
      </c>
      <c r="BQ171" s="81">
        <v>0</v>
      </c>
      <c r="BR171" s="81">
        <v>0</v>
      </c>
      <c r="BS171" s="81">
        <v>0</v>
      </c>
      <c r="BT171"/>
      <c r="BU171" s="80">
        <v>100.27200000000001</v>
      </c>
      <c r="BV171" s="80">
        <v>0</v>
      </c>
      <c r="BW171" s="80">
        <v>0</v>
      </c>
      <c r="BX171" s="80">
        <v>0</v>
      </c>
      <c r="BY171" s="80">
        <v>0</v>
      </c>
      <c r="BZ171" s="80">
        <v>0</v>
      </c>
      <c r="CA171" s="80">
        <v>0</v>
      </c>
      <c r="CB171" s="80">
        <v>0</v>
      </c>
      <c r="CC171" s="80">
        <v>0</v>
      </c>
    </row>
    <row r="172" spans="1:81">
      <c r="A172" s="80" t="s">
        <v>1851</v>
      </c>
      <c r="B172" s="80">
        <v>250</v>
      </c>
      <c r="C172" s="80">
        <v>12</v>
      </c>
      <c r="D172" s="80">
        <v>15</v>
      </c>
      <c r="E172" s="80">
        <v>2015</v>
      </c>
      <c r="F172" s="80" t="s">
        <v>91</v>
      </c>
      <c r="G172" s="80" t="s">
        <v>1839</v>
      </c>
      <c r="H172" s="80" t="s">
        <v>1840</v>
      </c>
      <c r="I172" s="177"/>
      <c r="J172" s="81">
        <v>65.171864376066949</v>
      </c>
      <c r="K172" s="81">
        <v>2.0538724978014544</v>
      </c>
      <c r="L172" s="81">
        <v>2.0618886013293198</v>
      </c>
      <c r="M172" s="81">
        <v>65.70885858428089</v>
      </c>
      <c r="N172" s="81">
        <v>93.845264842506339</v>
      </c>
      <c r="O172" s="81">
        <v>52.317379865367286</v>
      </c>
      <c r="P172" s="81">
        <v>24.156597291171941</v>
      </c>
      <c r="Q172" s="81">
        <v>5.6683745176116833</v>
      </c>
      <c r="R172" s="81">
        <v>0</v>
      </c>
      <c r="S172" s="81">
        <v>6.2581595516691548</v>
      </c>
      <c r="T172" s="82"/>
      <c r="U172" s="81">
        <v>8403545</v>
      </c>
      <c r="V172" s="81">
        <v>1081</v>
      </c>
      <c r="W172" s="81">
        <v>20</v>
      </c>
      <c r="X172" s="81">
        <v>15135</v>
      </c>
      <c r="Y172" s="81">
        <v>31616</v>
      </c>
      <c r="Z172" s="81">
        <v>30396</v>
      </c>
      <c r="AA172" s="81">
        <v>4807</v>
      </c>
      <c r="AB172" s="81">
        <v>78015</v>
      </c>
      <c r="AC172" s="81">
        <v>0</v>
      </c>
      <c r="AD172" s="81">
        <v>6.2581595516691548</v>
      </c>
      <c r="AE172" s="82"/>
      <c r="AF172" s="81">
        <v>68319197.0230418</v>
      </c>
      <c r="AG172" s="81">
        <v>1728768.3083982593</v>
      </c>
      <c r="AH172" s="81">
        <v>419426.8898259346</v>
      </c>
      <c r="AI172" s="81">
        <v>94492452.882911548</v>
      </c>
      <c r="AJ172" s="81">
        <v>139052804.55889973</v>
      </c>
      <c r="AK172" s="81">
        <v>0</v>
      </c>
      <c r="AL172" s="81">
        <v>0</v>
      </c>
      <c r="AM172" s="81">
        <v>10691628.489383508</v>
      </c>
      <c r="AN172" s="81">
        <v>0</v>
      </c>
      <c r="AO172" s="81">
        <v>0</v>
      </c>
      <c r="AP172" s="82"/>
      <c r="AQ172" s="81">
        <v>1378</v>
      </c>
      <c r="AR172" s="81">
        <v>91</v>
      </c>
      <c r="AS172" s="81">
        <v>0</v>
      </c>
      <c r="AT172" s="81">
        <v>0</v>
      </c>
      <c r="AU172" s="81">
        <v>0</v>
      </c>
      <c r="AV172" s="81">
        <v>0</v>
      </c>
      <c r="AW172" s="81" t="s">
        <v>564</v>
      </c>
      <c r="AX172" s="82"/>
      <c r="AY172" s="81">
        <v>5173.5</v>
      </c>
      <c r="AZ172" s="81">
        <v>1770.8</v>
      </c>
      <c r="BA172" s="81">
        <v>0</v>
      </c>
      <c r="BB172" s="81">
        <v>0</v>
      </c>
      <c r="BC172" s="81">
        <v>0</v>
      </c>
      <c r="BD172" s="81">
        <v>0</v>
      </c>
      <c r="BE172" s="81" t="s">
        <v>564</v>
      </c>
      <c r="BF172" s="82"/>
      <c r="BG172" s="81">
        <v>0</v>
      </c>
      <c r="BH172" s="81">
        <v>0</v>
      </c>
      <c r="BI172" s="81">
        <v>37.978999999999999</v>
      </c>
      <c r="BJ172" s="81">
        <v>0</v>
      </c>
      <c r="BK172" s="81">
        <v>0</v>
      </c>
      <c r="BL172" s="81">
        <v>0</v>
      </c>
      <c r="BM172" s="82"/>
      <c r="BN172" s="81">
        <v>0</v>
      </c>
      <c r="BO172" s="81">
        <v>0</v>
      </c>
      <c r="BP172" s="81">
        <v>3</v>
      </c>
      <c r="BQ172" s="81">
        <v>0</v>
      </c>
      <c r="BR172" s="81">
        <v>0</v>
      </c>
      <c r="BS172" s="81">
        <v>0</v>
      </c>
      <c r="BT172"/>
      <c r="BU172" s="80">
        <v>37.978999999999999</v>
      </c>
      <c r="BV172" s="80">
        <v>0</v>
      </c>
      <c r="BW172" s="80">
        <v>0</v>
      </c>
      <c r="BX172" s="80">
        <v>0</v>
      </c>
      <c r="BY172" s="80">
        <v>0</v>
      </c>
      <c r="BZ172" s="80">
        <v>0</v>
      </c>
      <c r="CA172" s="80">
        <v>0</v>
      </c>
      <c r="CB172" s="80">
        <v>0</v>
      </c>
      <c r="CC172" s="80">
        <v>0</v>
      </c>
    </row>
    <row r="173" spans="1:81">
      <c r="A173" s="80" t="s">
        <v>1852</v>
      </c>
      <c r="B173" s="80">
        <v>251</v>
      </c>
      <c r="C173" s="80">
        <v>13</v>
      </c>
      <c r="D173" s="80">
        <v>15</v>
      </c>
      <c r="E173" s="80">
        <v>2016</v>
      </c>
      <c r="F173" s="80" t="s">
        <v>92</v>
      </c>
      <c r="G173" s="80" t="s">
        <v>1839</v>
      </c>
      <c r="H173" s="80" t="s">
        <v>1840</v>
      </c>
      <c r="I173" s="177"/>
      <c r="J173" s="81">
        <v>69.980335999910977</v>
      </c>
      <c r="K173" s="81">
        <v>2.0004507001638725</v>
      </c>
      <c r="L173" s="81">
        <v>1.9710883905171537</v>
      </c>
      <c r="M173" s="81">
        <v>59.923159950914304</v>
      </c>
      <c r="N173" s="81">
        <v>94.620825229617026</v>
      </c>
      <c r="O173" s="81">
        <v>51.988119053386626</v>
      </c>
      <c r="P173" s="81">
        <v>23.53564904859012</v>
      </c>
      <c r="Q173" s="81">
        <v>5.500539800948312</v>
      </c>
      <c r="R173" s="81">
        <v>0</v>
      </c>
      <c r="S173" s="81">
        <v>8.059859583077186</v>
      </c>
      <c r="T173" s="82"/>
      <c r="U173" s="81">
        <v>8564812</v>
      </c>
      <c r="V173" s="81">
        <v>1081</v>
      </c>
      <c r="W173" s="81">
        <v>20</v>
      </c>
      <c r="X173" s="81">
        <v>15135</v>
      </c>
      <c r="Y173" s="81">
        <v>31882</v>
      </c>
      <c r="Z173" s="81">
        <v>30576</v>
      </c>
      <c r="AA173" s="81">
        <v>4844</v>
      </c>
      <c r="AB173" s="81">
        <v>77876</v>
      </c>
      <c r="AC173" s="81">
        <v>0</v>
      </c>
      <c r="AD173" s="81">
        <v>8.059859583077186</v>
      </c>
      <c r="AE173" s="82"/>
      <c r="AF173" s="81">
        <v>73066073.623873591</v>
      </c>
      <c r="AG173" s="81">
        <v>1569069.5090108509</v>
      </c>
      <c r="AH173" s="81">
        <v>298186.1257597665</v>
      </c>
      <c r="AI173" s="81">
        <v>91968768.519067749</v>
      </c>
      <c r="AJ173" s="81">
        <v>138807966.0572331</v>
      </c>
      <c r="AK173" s="81">
        <v>0</v>
      </c>
      <c r="AL173" s="81">
        <v>0</v>
      </c>
      <c r="AM173" s="81">
        <v>10680870.66926066</v>
      </c>
      <c r="AN173" s="81">
        <v>0</v>
      </c>
      <c r="AO173" s="81">
        <v>0</v>
      </c>
      <c r="AP173" s="82"/>
      <c r="AQ173" s="81">
        <v>1477</v>
      </c>
      <c r="AR173" s="81">
        <v>105</v>
      </c>
      <c r="AS173" s="81">
        <v>0</v>
      </c>
      <c r="AT173" s="81">
        <v>0</v>
      </c>
      <c r="AU173" s="81">
        <v>0</v>
      </c>
      <c r="AV173" s="81">
        <v>0</v>
      </c>
      <c r="AW173" s="81" t="s">
        <v>564</v>
      </c>
      <c r="AX173" s="82"/>
      <c r="AY173" s="81">
        <v>5587.7999999999993</v>
      </c>
      <c r="AZ173" s="81">
        <v>1963.9</v>
      </c>
      <c r="BA173" s="81">
        <v>0</v>
      </c>
      <c r="BB173" s="81">
        <v>0</v>
      </c>
      <c r="BC173" s="81">
        <v>0</v>
      </c>
      <c r="BD173" s="81">
        <v>0</v>
      </c>
      <c r="BE173" s="81" t="s">
        <v>564</v>
      </c>
      <c r="BF173" s="82"/>
      <c r="BG173" s="81">
        <v>0</v>
      </c>
      <c r="BH173" s="81">
        <v>0</v>
      </c>
      <c r="BI173" s="81">
        <v>39.298000000000002</v>
      </c>
      <c r="BJ173" s="81">
        <v>0</v>
      </c>
      <c r="BK173" s="81">
        <v>0</v>
      </c>
      <c r="BL173" s="81">
        <v>0</v>
      </c>
      <c r="BM173" s="82"/>
      <c r="BN173" s="81">
        <v>0</v>
      </c>
      <c r="BO173" s="81">
        <v>0</v>
      </c>
      <c r="BP173" s="81">
        <v>3</v>
      </c>
      <c r="BQ173" s="81">
        <v>0</v>
      </c>
      <c r="BR173" s="81">
        <v>0</v>
      </c>
      <c r="BS173" s="81">
        <v>0</v>
      </c>
      <c r="BT173"/>
      <c r="BU173" s="80">
        <v>39.298000000000002</v>
      </c>
      <c r="BV173" s="80">
        <v>0</v>
      </c>
      <c r="BW173" s="80">
        <v>0</v>
      </c>
      <c r="BX173" s="80">
        <v>0</v>
      </c>
      <c r="BY173" s="80">
        <v>0</v>
      </c>
      <c r="BZ173" s="80">
        <v>0</v>
      </c>
      <c r="CA173" s="80">
        <v>0</v>
      </c>
      <c r="CB173" s="80">
        <v>0</v>
      </c>
      <c r="CC173" s="80">
        <v>0</v>
      </c>
    </row>
    <row r="174" spans="1:81">
      <c r="A174" s="80" t="s">
        <v>1853</v>
      </c>
      <c r="B174" s="80">
        <v>252</v>
      </c>
      <c r="C174" s="80">
        <v>14</v>
      </c>
      <c r="D174" s="80">
        <v>15</v>
      </c>
      <c r="E174" s="80">
        <v>2017</v>
      </c>
      <c r="F174" s="80" t="s">
        <v>71</v>
      </c>
      <c r="G174" s="80" t="s">
        <v>1839</v>
      </c>
      <c r="H174" s="80" t="s">
        <v>1840</v>
      </c>
      <c r="I174" s="177"/>
      <c r="J174" s="81">
        <v>63.571892130097559</v>
      </c>
      <c r="K174" s="81">
        <v>1.9681830510409897</v>
      </c>
      <c r="L174" s="81">
        <v>1.6696152530279607</v>
      </c>
      <c r="M174" s="81">
        <v>53.818066400372373</v>
      </c>
      <c r="N174" s="81">
        <v>89.1258969352089</v>
      </c>
      <c r="O174" s="81">
        <v>51.345520104810483</v>
      </c>
      <c r="P174" s="81">
        <v>23.608644524761246</v>
      </c>
      <c r="Q174" s="81">
        <v>5.3205530249596658</v>
      </c>
      <c r="R174" s="81">
        <v>0</v>
      </c>
      <c r="S174" s="81">
        <v>6.1182063304159096</v>
      </c>
      <c r="T174" s="82"/>
      <c r="U174" s="81">
        <v>9286287</v>
      </c>
      <c r="V174" s="81">
        <v>1081</v>
      </c>
      <c r="W174" s="81">
        <v>20</v>
      </c>
      <c r="X174" s="81">
        <v>15135</v>
      </c>
      <c r="Y174" s="81">
        <v>32198</v>
      </c>
      <c r="Z174" s="81">
        <v>30699</v>
      </c>
      <c r="AA174" s="81">
        <v>4890</v>
      </c>
      <c r="AB174" s="81">
        <v>77899</v>
      </c>
      <c r="AC174" s="81">
        <v>0</v>
      </c>
      <c r="AD174" s="81">
        <v>6.1182063304159104</v>
      </c>
      <c r="AE174" s="82"/>
      <c r="AF174" s="81">
        <v>74583108.76837641</v>
      </c>
      <c r="AG174" s="81">
        <v>1653232.596202163</v>
      </c>
      <c r="AH174" s="81">
        <v>349736.84618845652</v>
      </c>
      <c r="AI174" s="81">
        <v>94091881.638392508</v>
      </c>
      <c r="AJ174" s="81">
        <v>145026957.42702389</v>
      </c>
      <c r="AK174" s="81">
        <v>0</v>
      </c>
      <c r="AL174" s="81">
        <v>0</v>
      </c>
      <c r="AM174" s="81">
        <v>10700742.75458375</v>
      </c>
      <c r="AN174" s="81">
        <v>0</v>
      </c>
      <c r="AO174" s="81">
        <v>0</v>
      </c>
      <c r="AP174" s="82"/>
      <c r="AQ174" s="81">
        <v>1584</v>
      </c>
      <c r="AR174" s="81">
        <v>118</v>
      </c>
      <c r="AS174" s="81">
        <v>0</v>
      </c>
      <c r="AT174" s="81">
        <v>0</v>
      </c>
      <c r="AU174" s="81">
        <v>0</v>
      </c>
      <c r="AV174" s="81">
        <v>1</v>
      </c>
      <c r="AW174" s="81" t="s">
        <v>564</v>
      </c>
      <c r="AX174" s="82"/>
      <c r="AY174" s="81">
        <v>6041.4</v>
      </c>
      <c r="AZ174" s="81">
        <v>2234.6999999999998</v>
      </c>
      <c r="BA174" s="81">
        <v>0</v>
      </c>
      <c r="BB174" s="81">
        <v>0</v>
      </c>
      <c r="BC174" s="81">
        <v>0</v>
      </c>
      <c r="BD174" s="81">
        <v>1550</v>
      </c>
      <c r="BE174" s="81" t="s">
        <v>564</v>
      </c>
      <c r="BF174" s="82"/>
      <c r="BG174" s="81">
        <v>0</v>
      </c>
      <c r="BH174" s="81">
        <v>0</v>
      </c>
      <c r="BI174" s="81">
        <v>38.895000000000003</v>
      </c>
      <c r="BJ174" s="81">
        <v>0</v>
      </c>
      <c r="BK174" s="81">
        <v>7</v>
      </c>
      <c r="BL174" s="81">
        <v>0</v>
      </c>
      <c r="BM174" s="82"/>
      <c r="BN174" s="81">
        <v>0</v>
      </c>
      <c r="BO174" s="81">
        <v>0</v>
      </c>
      <c r="BP174" s="81">
        <v>3</v>
      </c>
      <c r="BQ174" s="81">
        <v>0</v>
      </c>
      <c r="BR174" s="81">
        <v>1</v>
      </c>
      <c r="BS174" s="81">
        <v>0</v>
      </c>
      <c r="BT174"/>
      <c r="BU174" s="80">
        <v>38.895000000000003</v>
      </c>
      <c r="BV174" s="80">
        <v>7</v>
      </c>
      <c r="BW174" s="80">
        <v>0</v>
      </c>
      <c r="BX174" s="80">
        <v>0</v>
      </c>
      <c r="BY174" s="80">
        <v>0</v>
      </c>
      <c r="BZ174" s="80">
        <v>0</v>
      </c>
      <c r="CA174" s="80">
        <v>0</v>
      </c>
      <c r="CB174" s="80">
        <v>0</v>
      </c>
      <c r="CC174" s="80">
        <v>0</v>
      </c>
    </row>
    <row r="175" spans="1:81">
      <c r="A175" s="80" t="s">
        <v>1854</v>
      </c>
      <c r="B175" s="80">
        <v>253</v>
      </c>
      <c r="C175" s="80">
        <v>15</v>
      </c>
      <c r="D175" s="80">
        <v>15</v>
      </c>
      <c r="E175" s="80">
        <v>2018</v>
      </c>
      <c r="F175" s="80" t="s">
        <v>93</v>
      </c>
      <c r="G175" s="80" t="s">
        <v>1839</v>
      </c>
      <c r="H175" s="80" t="s">
        <v>1840</v>
      </c>
      <c r="I175" s="177"/>
      <c r="J175" s="81">
        <v>61.066068598932226</v>
      </c>
      <c r="K175" s="81">
        <v>1.7686703226484968</v>
      </c>
      <c r="L175" s="81">
        <v>1.5461344908953323</v>
      </c>
      <c r="M175" s="81">
        <v>46.951156734412017</v>
      </c>
      <c r="N175" s="81">
        <v>72.394621841724771</v>
      </c>
      <c r="O175" s="81">
        <v>50.674610944403518</v>
      </c>
      <c r="P175" s="81">
        <v>23.617412617075672</v>
      </c>
      <c r="Q175" s="81">
        <v>4.9373314598977114</v>
      </c>
      <c r="R175" s="81">
        <v>0</v>
      </c>
      <c r="S175" s="81">
        <v>9.3758568645890588</v>
      </c>
      <c r="T175" s="82"/>
      <c r="U175" s="81">
        <v>10224384</v>
      </c>
      <c r="V175" s="81">
        <v>1081</v>
      </c>
      <c r="W175" s="81">
        <v>20</v>
      </c>
      <c r="X175" s="81">
        <v>15135</v>
      </c>
      <c r="Y175" s="81">
        <v>32549</v>
      </c>
      <c r="Z175" s="81">
        <v>30878</v>
      </c>
      <c r="AA175" s="81">
        <v>4941</v>
      </c>
      <c r="AB175" s="81">
        <v>77901</v>
      </c>
      <c r="AC175" s="81">
        <v>0</v>
      </c>
      <c r="AD175" s="81">
        <v>9.3758568645890588</v>
      </c>
      <c r="AE175" s="82"/>
      <c r="AF175" s="81">
        <v>78623226.741307512</v>
      </c>
      <c r="AG175" s="81">
        <v>1512316.9189496511</v>
      </c>
      <c r="AH175" s="81">
        <v>335822.95186981792</v>
      </c>
      <c r="AI175" s="81">
        <v>90866326.312434584</v>
      </c>
      <c r="AJ175" s="81">
        <v>136582567.8481237</v>
      </c>
      <c r="AK175" s="81">
        <v>0</v>
      </c>
      <c r="AL175" s="81">
        <v>0</v>
      </c>
      <c r="AM175" s="81">
        <v>10723159.17554816</v>
      </c>
      <c r="AN175" s="81">
        <v>0</v>
      </c>
      <c r="AO175" s="81">
        <v>0</v>
      </c>
      <c r="AP175" s="82"/>
      <c r="AQ175" s="81">
        <v>1684</v>
      </c>
      <c r="AR175" s="81">
        <v>129</v>
      </c>
      <c r="AS175" s="81">
        <v>0</v>
      </c>
      <c r="AT175" s="81">
        <v>0</v>
      </c>
      <c r="AU175" s="81">
        <v>0</v>
      </c>
      <c r="AV175" s="81">
        <v>1</v>
      </c>
      <c r="AW175" s="81" t="s">
        <v>564</v>
      </c>
      <c r="AX175" s="82"/>
      <c r="AY175" s="81">
        <v>6442.0000000000018</v>
      </c>
      <c r="AZ175" s="81">
        <v>2427.3000000000002</v>
      </c>
      <c r="BA175" s="81">
        <v>0</v>
      </c>
      <c r="BB175" s="81">
        <v>0</v>
      </c>
      <c r="BC175" s="81">
        <v>0</v>
      </c>
      <c r="BD175" s="81">
        <v>1550</v>
      </c>
      <c r="BE175" s="81" t="s">
        <v>564</v>
      </c>
      <c r="BF175" s="82"/>
      <c r="BG175" s="81">
        <v>0</v>
      </c>
      <c r="BH175" s="81">
        <v>0</v>
      </c>
      <c r="BI175" s="81">
        <v>35.432000000000002</v>
      </c>
      <c r="BJ175" s="81">
        <v>0</v>
      </c>
      <c r="BK175" s="81">
        <v>15.3</v>
      </c>
      <c r="BL175" s="81">
        <v>0</v>
      </c>
      <c r="BM175" s="82"/>
      <c r="BN175" s="81">
        <v>0</v>
      </c>
      <c r="BO175" s="81">
        <v>0</v>
      </c>
      <c r="BP175" s="81">
        <v>3</v>
      </c>
      <c r="BQ175" s="81">
        <v>0</v>
      </c>
      <c r="BR175" s="81">
        <v>1</v>
      </c>
      <c r="BS175" s="81">
        <v>0</v>
      </c>
      <c r="BT175"/>
      <c r="BU175" s="80">
        <v>35.432000000000002</v>
      </c>
      <c r="BV175" s="80">
        <v>15.3</v>
      </c>
      <c r="BW175" s="80">
        <v>0</v>
      </c>
      <c r="BX175" s="80">
        <v>0</v>
      </c>
      <c r="BY175" s="80">
        <v>0</v>
      </c>
      <c r="BZ175" s="80">
        <v>0</v>
      </c>
      <c r="CA175" s="80">
        <v>0</v>
      </c>
      <c r="CB175" s="80">
        <v>0</v>
      </c>
      <c r="CC175" s="80">
        <v>0</v>
      </c>
    </row>
    <row r="176" spans="1:81">
      <c r="A176" s="80" t="s">
        <v>1855</v>
      </c>
      <c r="B176" s="80">
        <v>254</v>
      </c>
      <c r="C176" s="80">
        <v>16</v>
      </c>
      <c r="D176" s="80">
        <v>15</v>
      </c>
      <c r="E176" s="80">
        <v>2019</v>
      </c>
      <c r="F176" s="80" t="s">
        <v>73</v>
      </c>
      <c r="G176" s="80" t="s">
        <v>1839</v>
      </c>
      <c r="H176" s="80" t="s">
        <v>1840</v>
      </c>
      <c r="I176" s="177"/>
      <c r="J176" s="81">
        <v>59.25560271851888</v>
      </c>
      <c r="K176" s="81">
        <v>1.5879408350847388</v>
      </c>
      <c r="L176" s="81">
        <v>1.5593299182682445</v>
      </c>
      <c r="M176" s="81">
        <v>44.731231591777316</v>
      </c>
      <c r="N176" s="81">
        <v>63.397520602547552</v>
      </c>
      <c r="O176" s="81">
        <v>49.339647188658262</v>
      </c>
      <c r="P176" s="81">
        <v>24.142255816917366</v>
      </c>
      <c r="Q176" s="81">
        <v>4.7905767791308973</v>
      </c>
      <c r="R176" s="81">
        <v>0</v>
      </c>
      <c r="S176" s="81">
        <v>10.601479896044673</v>
      </c>
      <c r="T176" s="82"/>
      <c r="U176" s="81">
        <v>10186504</v>
      </c>
      <c r="V176" s="81">
        <v>1081</v>
      </c>
      <c r="W176" s="81">
        <v>20</v>
      </c>
      <c r="X176" s="81">
        <v>15135</v>
      </c>
      <c r="Y176" s="81">
        <v>32777</v>
      </c>
      <c r="Z176" s="81">
        <v>30890</v>
      </c>
      <c r="AA176" s="81">
        <v>5013</v>
      </c>
      <c r="AB176" s="81">
        <v>77632</v>
      </c>
      <c r="AC176" s="81">
        <v>0</v>
      </c>
      <c r="AD176" s="81">
        <v>10.601479896044671</v>
      </c>
      <c r="AE176" s="82"/>
      <c r="AF176" s="81">
        <v>77679572.950361237</v>
      </c>
      <c r="AG176" s="81">
        <v>1428832.00968667</v>
      </c>
      <c r="AH176" s="81">
        <v>356369.06017557689</v>
      </c>
      <c r="AI176" s="81">
        <v>91559258.194518179</v>
      </c>
      <c r="AJ176" s="81">
        <v>119854441.03844647</v>
      </c>
      <c r="AK176" s="81">
        <v>0</v>
      </c>
      <c r="AL176" s="81">
        <v>0</v>
      </c>
      <c r="AM176" s="81">
        <v>10572893.986616893</v>
      </c>
      <c r="AN176" s="81">
        <v>0</v>
      </c>
      <c r="AO176" s="81">
        <v>0</v>
      </c>
      <c r="AP176" s="82"/>
      <c r="AQ176" s="81">
        <v>1774</v>
      </c>
      <c r="AR176" s="81">
        <v>134</v>
      </c>
      <c r="AS176" s="81">
        <v>0</v>
      </c>
      <c r="AT176" s="81">
        <v>0</v>
      </c>
      <c r="AU176" s="81">
        <v>0</v>
      </c>
      <c r="AV176" s="81">
        <v>1</v>
      </c>
      <c r="AW176" s="81" t="s">
        <v>564</v>
      </c>
      <c r="AX176" s="82"/>
      <c r="AY176" s="81">
        <v>6852.6000000000013</v>
      </c>
      <c r="AZ176" s="81">
        <v>2500.6</v>
      </c>
      <c r="BA176" s="81">
        <v>0</v>
      </c>
      <c r="BB176" s="81">
        <v>0</v>
      </c>
      <c r="BC176" s="81">
        <v>0</v>
      </c>
      <c r="BD176" s="81">
        <v>1550</v>
      </c>
      <c r="BE176" s="81" t="s">
        <v>564</v>
      </c>
      <c r="BF176" s="82"/>
      <c r="BG176" s="81">
        <v>0</v>
      </c>
      <c r="BH176" s="81">
        <v>0</v>
      </c>
      <c r="BI176" s="81">
        <v>27.47</v>
      </c>
      <c r="BJ176" s="81">
        <v>0</v>
      </c>
      <c r="BK176" s="81">
        <v>17.8</v>
      </c>
      <c r="BL176" s="81">
        <v>0</v>
      </c>
      <c r="BM176" s="82"/>
      <c r="BN176" s="81">
        <v>0</v>
      </c>
      <c r="BO176" s="81">
        <v>0</v>
      </c>
      <c r="BP176" s="81">
        <v>3</v>
      </c>
      <c r="BQ176" s="81">
        <v>0</v>
      </c>
      <c r="BR176" s="81">
        <v>1</v>
      </c>
      <c r="BS176" s="81">
        <v>0</v>
      </c>
      <c r="BT176"/>
      <c r="BU176" s="80">
        <v>27.47</v>
      </c>
      <c r="BV176" s="80">
        <v>17.8</v>
      </c>
      <c r="BW176" s="80">
        <v>0</v>
      </c>
      <c r="BX176" s="80">
        <v>0</v>
      </c>
      <c r="BY176" s="80">
        <v>0</v>
      </c>
      <c r="BZ176" s="80">
        <v>0</v>
      </c>
      <c r="CA176" s="80">
        <v>0</v>
      </c>
      <c r="CB176" s="80">
        <v>0</v>
      </c>
      <c r="CC176" s="80">
        <v>0</v>
      </c>
    </row>
    <row r="177" spans="1:81">
      <c r="A177" s="80" t="s">
        <v>1856</v>
      </c>
      <c r="B177" s="80">
        <v>255</v>
      </c>
      <c r="C177" s="80">
        <v>17</v>
      </c>
      <c r="D177" s="80">
        <v>15</v>
      </c>
      <c r="E177" s="80">
        <v>2020</v>
      </c>
      <c r="F177" s="80" t="s">
        <v>218</v>
      </c>
      <c r="G177" s="80" t="s">
        <v>1839</v>
      </c>
      <c r="H177" s="80" t="s">
        <v>1840</v>
      </c>
      <c r="I177" s="177"/>
      <c r="J177" s="81">
        <v>38.699144882608131</v>
      </c>
      <c r="K177" s="81">
        <v>1.6682242409542996</v>
      </c>
      <c r="L177" s="81">
        <v>0.89834580589278201</v>
      </c>
      <c r="M177" s="81">
        <v>44.258918822024754</v>
      </c>
      <c r="N177" s="81">
        <v>78.168183921382266</v>
      </c>
      <c r="O177" s="81">
        <v>43.245305778669433</v>
      </c>
      <c r="P177" s="81">
        <v>22.730301147776789</v>
      </c>
      <c r="Q177" s="81">
        <v>4.5763675580452992</v>
      </c>
      <c r="R177" s="81">
        <v>0</v>
      </c>
      <c r="S177" s="81">
        <v>9.6284626711329704</v>
      </c>
      <c r="T177" s="82"/>
      <c r="U177" s="81">
        <v>6813478</v>
      </c>
      <c r="V177" s="81">
        <v>1090</v>
      </c>
      <c r="W177" s="81">
        <v>13</v>
      </c>
      <c r="X177" s="81">
        <v>15861</v>
      </c>
      <c r="Y177" s="81">
        <v>33143</v>
      </c>
      <c r="Z177" s="81">
        <v>30902</v>
      </c>
      <c r="AA177" s="81">
        <v>5128</v>
      </c>
      <c r="AB177" s="81">
        <v>77614</v>
      </c>
      <c r="AC177" s="81">
        <v>0</v>
      </c>
      <c r="AD177" s="81">
        <v>9.6284626711329704</v>
      </c>
      <c r="AE177" s="82"/>
      <c r="AF177" s="81">
        <v>49446008.469900496</v>
      </c>
      <c r="AG177" s="81">
        <v>1355830.1878254106</v>
      </c>
      <c r="AH177" s="81">
        <v>207467.13761788679</v>
      </c>
      <c r="AI177" s="81">
        <v>86698223.254025966</v>
      </c>
      <c r="AJ177" s="81">
        <v>141938943.06522775</v>
      </c>
      <c r="AK177" s="81"/>
      <c r="AL177" s="81"/>
      <c r="AM177" s="81">
        <v>10129489.309525229</v>
      </c>
      <c r="AN177" s="81"/>
      <c r="AO177" s="81"/>
      <c r="AP177" s="82"/>
      <c r="AQ177" s="81">
        <v>1872</v>
      </c>
      <c r="AR177" s="81">
        <v>137</v>
      </c>
      <c r="AS177" s="81">
        <v>0</v>
      </c>
      <c r="AT177" s="81">
        <v>0</v>
      </c>
      <c r="AU177" s="81">
        <v>0</v>
      </c>
      <c r="AV177" s="81">
        <v>1</v>
      </c>
      <c r="AW177" s="81">
        <v>0</v>
      </c>
      <c r="AX177" s="82"/>
      <c r="AY177" s="81">
        <v>7313.3999999999887</v>
      </c>
      <c r="AZ177" s="81">
        <v>2584.8000000000002</v>
      </c>
      <c r="BA177" s="81">
        <v>0</v>
      </c>
      <c r="BB177" s="81">
        <v>0</v>
      </c>
      <c r="BC177" s="81">
        <v>0</v>
      </c>
      <c r="BD177" s="81">
        <v>1550</v>
      </c>
      <c r="BE177" s="81">
        <v>0</v>
      </c>
      <c r="BF177" s="82"/>
      <c r="BG177" s="81">
        <v>0</v>
      </c>
      <c r="BH177" s="81">
        <v>0</v>
      </c>
      <c r="BI177" s="81">
        <v>24.731999999999999</v>
      </c>
      <c r="BJ177" s="81">
        <v>0</v>
      </c>
      <c r="BK177" s="81">
        <v>15.8</v>
      </c>
      <c r="BL177" s="81">
        <v>0</v>
      </c>
      <c r="BM177" s="82"/>
      <c r="BN177" s="81">
        <v>0</v>
      </c>
      <c r="BO177" s="81">
        <v>0</v>
      </c>
      <c r="BP177" s="81">
        <v>3</v>
      </c>
      <c r="BQ177" s="81">
        <v>0</v>
      </c>
      <c r="BR177" s="81">
        <v>1</v>
      </c>
      <c r="BS177" s="81">
        <v>0</v>
      </c>
      <c r="BT177"/>
      <c r="BU177" s="80">
        <v>24.731999999999999</v>
      </c>
      <c r="BV177" s="80">
        <v>15.8</v>
      </c>
      <c r="BW177" s="80">
        <v>0</v>
      </c>
      <c r="BX177" s="80">
        <v>0</v>
      </c>
      <c r="BY177" s="80">
        <v>0</v>
      </c>
      <c r="BZ177" s="80">
        <v>0</v>
      </c>
      <c r="CA177" s="80">
        <v>0</v>
      </c>
      <c r="CB177" s="80">
        <v>0</v>
      </c>
      <c r="CC177" s="80">
        <v>0</v>
      </c>
    </row>
    <row r="178" spans="1:81">
      <c r="A178" s="80" t="s">
        <v>1857</v>
      </c>
      <c r="B178" s="80">
        <v>255</v>
      </c>
      <c r="C178" s="80">
        <v>18</v>
      </c>
      <c r="D178" s="80">
        <v>15</v>
      </c>
      <c r="E178" s="80">
        <v>2021</v>
      </c>
      <c r="F178" s="80" t="s">
        <v>75</v>
      </c>
      <c r="G178" s="174" t="s">
        <v>1839</v>
      </c>
      <c r="H178" s="80" t="s">
        <v>1840</v>
      </c>
      <c r="I178" s="177"/>
      <c r="J178" s="81">
        <v>42.013697730710376</v>
      </c>
      <c r="K178" s="81">
        <v>1.7972518695564506</v>
      </c>
      <c r="L178" s="81">
        <v>0.85939123285098307</v>
      </c>
      <c r="M178" s="81">
        <v>44.562387374245823</v>
      </c>
      <c r="N178" s="81">
        <v>62.265255535506071</v>
      </c>
      <c r="O178" s="81">
        <v>42.309797239712672</v>
      </c>
      <c r="P178" s="81">
        <v>24.230951181702462</v>
      </c>
      <c r="Q178" s="81">
        <v>4.6203679275318787</v>
      </c>
      <c r="R178" s="81">
        <v>0</v>
      </c>
      <c r="S178" s="81">
        <v>7.970140527955647</v>
      </c>
      <c r="T178" s="82"/>
      <c r="U178" s="81">
        <v>8781428</v>
      </c>
      <c r="V178" s="81">
        <v>1090</v>
      </c>
      <c r="W178" s="81">
        <v>13</v>
      </c>
      <c r="X178" s="81">
        <v>15861</v>
      </c>
      <c r="Y178" s="81">
        <v>33424</v>
      </c>
      <c r="Z178" s="81">
        <v>31131</v>
      </c>
      <c r="AA178" s="81">
        <v>5331</v>
      </c>
      <c r="AB178" s="81">
        <v>77431</v>
      </c>
      <c r="AC178" s="81">
        <v>0</v>
      </c>
      <c r="AD178" s="81">
        <v>7.970140527955647</v>
      </c>
      <c r="AE178" s="82"/>
      <c r="AF178" s="81">
        <v>59677398.62955375</v>
      </c>
      <c r="AG178" s="81">
        <v>1582962.4683640932</v>
      </c>
      <c r="AH178" s="81">
        <v>183800.7662413177</v>
      </c>
      <c r="AI178" s="81">
        <v>98615911.261500672</v>
      </c>
      <c r="AJ178" s="81">
        <v>125912157.64025374</v>
      </c>
      <c r="AK178" s="81">
        <v>0</v>
      </c>
      <c r="AL178" s="81">
        <v>0</v>
      </c>
      <c r="AM178" s="81">
        <v>10163894.096845988</v>
      </c>
      <c r="AN178" s="81">
        <v>0</v>
      </c>
      <c r="AO178" s="81">
        <v>0</v>
      </c>
      <c r="AP178" s="82"/>
      <c r="AQ178" s="81">
        <v>2059</v>
      </c>
      <c r="AR178" s="81">
        <v>139</v>
      </c>
      <c r="AS178" s="81">
        <v>0</v>
      </c>
      <c r="AT178" s="81">
        <v>0</v>
      </c>
      <c r="AU178" s="81">
        <v>0</v>
      </c>
      <c r="AV178" s="81">
        <v>1</v>
      </c>
      <c r="AW178" s="81"/>
      <c r="AX178" s="82"/>
      <c r="AY178" s="81">
        <v>8382.4999999999891</v>
      </c>
      <c r="AZ178" s="81">
        <v>4084.8</v>
      </c>
      <c r="BA178" s="81">
        <v>0</v>
      </c>
      <c r="BB178" s="81">
        <v>0</v>
      </c>
      <c r="BC178" s="81">
        <v>0</v>
      </c>
      <c r="BD178" s="81">
        <v>1550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1858</v>
      </c>
      <c r="B179" s="80">
        <v>255</v>
      </c>
      <c r="C179" s="80">
        <v>19</v>
      </c>
      <c r="D179" s="80">
        <v>15</v>
      </c>
      <c r="E179" s="80">
        <v>2022</v>
      </c>
      <c r="F179" s="80" t="s">
        <v>568</v>
      </c>
      <c r="G179" s="174" t="s">
        <v>1839</v>
      </c>
      <c r="H179" s="80" t="s">
        <v>1840</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2364</v>
      </c>
      <c r="AR179" s="81">
        <v>140</v>
      </c>
      <c r="AS179" s="81">
        <v>0</v>
      </c>
      <c r="AT179" s="81">
        <v>0</v>
      </c>
      <c r="AU179" s="81">
        <v>0</v>
      </c>
      <c r="AV179" s="81">
        <v>1</v>
      </c>
      <c r="AW179" s="81"/>
      <c r="AX179" s="82"/>
      <c r="AY179" s="81">
        <v>10000.999999999975</v>
      </c>
      <c r="AZ179" s="81">
        <v>4164.8</v>
      </c>
      <c r="BA179" s="81">
        <v>0</v>
      </c>
      <c r="BB179" s="81">
        <v>0</v>
      </c>
      <c r="BC179" s="81">
        <v>0</v>
      </c>
      <c r="BD179" s="81">
        <v>1550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1859</v>
      </c>
      <c r="B180" s="80">
        <v>18</v>
      </c>
      <c r="C180" s="80">
        <v>1</v>
      </c>
      <c r="D180" s="80">
        <v>2</v>
      </c>
      <c r="E180" s="80">
        <v>1990</v>
      </c>
      <c r="F180" s="80" t="s">
        <v>562</v>
      </c>
      <c r="G180" s="80" t="s">
        <v>1860</v>
      </c>
      <c r="H180" s="80" t="s">
        <v>1861</v>
      </c>
      <c r="I180" s="177"/>
      <c r="J180" s="81">
        <v>229.77780335462489</v>
      </c>
      <c r="K180" s="81">
        <v>14.395905004992354</v>
      </c>
      <c r="L180" s="81">
        <v>12.11342588466279</v>
      </c>
      <c r="M180" s="81">
        <v>68.174981452400843</v>
      </c>
      <c r="N180" s="81">
        <v>110.45760183681705</v>
      </c>
      <c r="O180" s="81">
        <v>68.624355760986745</v>
      </c>
      <c r="P180" s="81">
        <v>82.043203709262329</v>
      </c>
      <c r="Q180" s="81">
        <v>5.8361960834250182</v>
      </c>
      <c r="R180" s="81">
        <v>0</v>
      </c>
      <c r="S180" s="81">
        <v>4.7614138278276208</v>
      </c>
      <c r="T180" s="82"/>
      <c r="U180" s="81">
        <v>37336244</v>
      </c>
      <c r="V180" s="81">
        <v>4138</v>
      </c>
      <c r="W180" s="81">
        <v>174</v>
      </c>
      <c r="X180" s="81">
        <v>28595</v>
      </c>
      <c r="Y180" s="81">
        <v>28713</v>
      </c>
      <c r="Z180" s="81">
        <v>28226</v>
      </c>
      <c r="AA180" s="81">
        <v>19921</v>
      </c>
      <c r="AB180" s="81">
        <v>94760</v>
      </c>
      <c r="AC180" s="81">
        <v>0</v>
      </c>
      <c r="AD180" s="81">
        <v>4.7614138278276208</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1862</v>
      </c>
      <c r="B181" s="80">
        <v>19</v>
      </c>
      <c r="C181" s="80">
        <v>2</v>
      </c>
      <c r="D181" s="80">
        <v>2</v>
      </c>
      <c r="E181" s="80">
        <v>2005</v>
      </c>
      <c r="F181" s="80" t="s">
        <v>565</v>
      </c>
      <c r="G181" s="80" t="s">
        <v>1860</v>
      </c>
      <c r="H181" s="80" t="s">
        <v>1861</v>
      </c>
      <c r="I181" s="177"/>
      <c r="J181" s="81">
        <v>581.95406552170209</v>
      </c>
      <c r="K181" s="81">
        <v>10.002872002358009</v>
      </c>
      <c r="L181" s="81">
        <v>11.15046814891325</v>
      </c>
      <c r="M181" s="81">
        <v>155.82967100082706</v>
      </c>
      <c r="N181" s="81">
        <v>170.5080652145466</v>
      </c>
      <c r="O181" s="81">
        <v>105.33944494867147</v>
      </c>
      <c r="P181" s="81">
        <v>72.33229589956423</v>
      </c>
      <c r="Q181" s="81">
        <v>5.3081059111044624</v>
      </c>
      <c r="R181" s="81">
        <v>0</v>
      </c>
      <c r="S181" s="81">
        <v>14.008849340539099</v>
      </c>
      <c r="T181" s="82"/>
      <c r="U181" s="81">
        <v>75164816</v>
      </c>
      <c r="V181" s="81">
        <v>3689</v>
      </c>
      <c r="W181" s="81">
        <v>125</v>
      </c>
      <c r="X181" s="81">
        <v>25952</v>
      </c>
      <c r="Y181" s="81">
        <v>31668</v>
      </c>
      <c r="Z181" s="81">
        <v>50138</v>
      </c>
      <c r="AA181" s="81">
        <v>14384</v>
      </c>
      <c r="AB181" s="81">
        <v>90098</v>
      </c>
      <c r="AC181" s="81">
        <v>0</v>
      </c>
      <c r="AD181" s="81">
        <v>14.008849340539099</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1863</v>
      </c>
      <c r="B182" s="80">
        <v>20</v>
      </c>
      <c r="C182" s="80">
        <v>3</v>
      </c>
      <c r="D182" s="80">
        <v>2</v>
      </c>
      <c r="E182" s="80">
        <v>2006</v>
      </c>
      <c r="F182" s="80" t="s">
        <v>566</v>
      </c>
      <c r="G182" s="80" t="s">
        <v>1860</v>
      </c>
      <c r="H182" s="80" t="s">
        <v>1861</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1864</v>
      </c>
      <c r="B183" s="80">
        <v>21</v>
      </c>
      <c r="C183" s="80">
        <v>4</v>
      </c>
      <c r="D183" s="80">
        <v>2</v>
      </c>
      <c r="E183" s="80">
        <v>2007</v>
      </c>
      <c r="F183" s="80" t="s">
        <v>567</v>
      </c>
      <c r="G183" s="80" t="s">
        <v>1860</v>
      </c>
      <c r="H183" s="80" t="s">
        <v>1861</v>
      </c>
      <c r="I183" s="177"/>
      <c r="J183" s="81">
        <v>560.75533566204103</v>
      </c>
      <c r="K183" s="81">
        <v>8.4422035320071878</v>
      </c>
      <c r="L183" s="81">
        <v>12.601965310395297</v>
      </c>
      <c r="M183" s="81">
        <v>153.80716234311305</v>
      </c>
      <c r="N183" s="81">
        <v>170.37614816238201</v>
      </c>
      <c r="O183" s="81">
        <v>101.02845791392407</v>
      </c>
      <c r="P183" s="81">
        <v>71.674853796202939</v>
      </c>
      <c r="Q183" s="81">
        <v>5.5185350118033778</v>
      </c>
      <c r="R183" s="81">
        <v>0</v>
      </c>
      <c r="S183" s="81">
        <v>10.487873260734112</v>
      </c>
      <c r="T183" s="82"/>
      <c r="U183" s="81">
        <v>80611006</v>
      </c>
      <c r="V183" s="81">
        <v>3286</v>
      </c>
      <c r="W183" s="81">
        <v>146</v>
      </c>
      <c r="X183" s="81">
        <v>31560</v>
      </c>
      <c r="Y183" s="81">
        <v>31734</v>
      </c>
      <c r="Z183" s="81">
        <v>49988</v>
      </c>
      <c r="AA183" s="81">
        <v>14036</v>
      </c>
      <c r="AB183" s="81">
        <v>88716</v>
      </c>
      <c r="AC183" s="81">
        <v>0</v>
      </c>
      <c r="AD183" s="81">
        <v>10.487873260734112</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1865</v>
      </c>
      <c r="B184" s="80">
        <v>22</v>
      </c>
      <c r="C184" s="80">
        <v>5</v>
      </c>
      <c r="D184" s="80">
        <v>2</v>
      </c>
      <c r="E184" s="80">
        <v>2008</v>
      </c>
      <c r="F184" s="80" t="s">
        <v>84</v>
      </c>
      <c r="G184" s="80" t="s">
        <v>1860</v>
      </c>
      <c r="H184" s="80" t="s">
        <v>1861</v>
      </c>
      <c r="I184" s="177"/>
      <c r="J184" s="81">
        <v>507.71071479737219</v>
      </c>
      <c r="K184" s="81">
        <v>6.3139242431406712</v>
      </c>
      <c r="L184" s="81">
        <v>11.227037658769055</v>
      </c>
      <c r="M184" s="81">
        <v>155.58151045257227</v>
      </c>
      <c r="N184" s="81">
        <v>165.34303644114425</v>
      </c>
      <c r="O184" s="81">
        <v>97.768736218610329</v>
      </c>
      <c r="P184" s="81">
        <v>69.833434471248395</v>
      </c>
      <c r="Q184" s="81">
        <v>5.3812784201937509</v>
      </c>
      <c r="R184" s="81">
        <v>0</v>
      </c>
      <c r="S184" s="81">
        <v>10.307899287579161</v>
      </c>
      <c r="T184" s="82"/>
      <c r="U184" s="81">
        <v>83499791</v>
      </c>
      <c r="V184" s="81">
        <v>3286</v>
      </c>
      <c r="W184" s="81">
        <v>146</v>
      </c>
      <c r="X184" s="81">
        <v>31560</v>
      </c>
      <c r="Y184" s="81">
        <v>31685</v>
      </c>
      <c r="Z184" s="81">
        <v>50073</v>
      </c>
      <c r="AA184" s="81">
        <v>13691</v>
      </c>
      <c r="AB184" s="81">
        <v>87931</v>
      </c>
      <c r="AC184" s="81">
        <v>0</v>
      </c>
      <c r="AD184" s="81">
        <v>10.307899287579161</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1866</v>
      </c>
      <c r="B185" s="80">
        <v>23</v>
      </c>
      <c r="C185" s="80">
        <v>6</v>
      </c>
      <c r="D185" s="80">
        <v>2</v>
      </c>
      <c r="E185" s="80">
        <v>2009</v>
      </c>
      <c r="F185" s="80" t="s">
        <v>85</v>
      </c>
      <c r="G185" s="80" t="s">
        <v>1860</v>
      </c>
      <c r="H185" s="80" t="s">
        <v>1861</v>
      </c>
      <c r="I185" s="177"/>
      <c r="J185" s="81">
        <v>500.38148381681498</v>
      </c>
      <c r="K185" s="81">
        <v>6.5022782539610491</v>
      </c>
      <c r="L185" s="81">
        <v>20.178473921540711</v>
      </c>
      <c r="M185" s="81">
        <v>157.52504568904374</v>
      </c>
      <c r="N185" s="81">
        <v>149.97083081001765</v>
      </c>
      <c r="O185" s="81">
        <v>99.184129610481349</v>
      </c>
      <c r="P185" s="81">
        <v>66.716438962872843</v>
      </c>
      <c r="Q185" s="81">
        <v>5.1005693610937088</v>
      </c>
      <c r="R185" s="81">
        <v>0</v>
      </c>
      <c r="S185" s="81">
        <v>8.1971465578019345</v>
      </c>
      <c r="T185" s="82"/>
      <c r="U185" s="81">
        <v>65131522</v>
      </c>
      <c r="V185" s="81">
        <v>3110</v>
      </c>
      <c r="W185" s="81">
        <v>375</v>
      </c>
      <c r="X185" s="81">
        <v>32187</v>
      </c>
      <c r="Y185" s="81">
        <v>31823</v>
      </c>
      <c r="Z185" s="81">
        <v>50140</v>
      </c>
      <c r="AA185" s="81">
        <v>13428</v>
      </c>
      <c r="AB185" s="81">
        <v>87491</v>
      </c>
      <c r="AC185" s="81">
        <v>0</v>
      </c>
      <c r="AD185" s="81">
        <v>8.1971465578019345</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201.119</v>
      </c>
      <c r="BJ185" s="81">
        <v>0</v>
      </c>
      <c r="BK185" s="81">
        <v>12.888999999999999</v>
      </c>
      <c r="BL185" s="81">
        <v>0</v>
      </c>
      <c r="BM185" s="82"/>
      <c r="BN185" s="81">
        <v>0</v>
      </c>
      <c r="BO185" s="81">
        <v>0</v>
      </c>
      <c r="BP185" s="81">
        <v>13</v>
      </c>
      <c r="BQ185" s="81">
        <v>0</v>
      </c>
      <c r="BR185" s="81">
        <v>3</v>
      </c>
      <c r="BS185" s="81">
        <v>0</v>
      </c>
      <c r="BT185"/>
      <c r="BU185" s="80"/>
      <c r="BV185" s="80"/>
      <c r="BW185" s="80"/>
      <c r="BX185" s="80"/>
      <c r="BY185" s="80"/>
      <c r="BZ185" s="80"/>
      <c r="CA185" s="80"/>
      <c r="CB185" s="80"/>
      <c r="CC185" s="80"/>
    </row>
    <row r="186" spans="1:81">
      <c r="A186" s="80" t="s">
        <v>1867</v>
      </c>
      <c r="B186" s="80">
        <v>24</v>
      </c>
      <c r="C186" s="80">
        <v>7</v>
      </c>
      <c r="D186" s="80">
        <v>2</v>
      </c>
      <c r="E186" s="80">
        <v>2010</v>
      </c>
      <c r="F186" s="80" t="s">
        <v>86</v>
      </c>
      <c r="G186" s="80" t="s">
        <v>1860</v>
      </c>
      <c r="H186" s="80" t="s">
        <v>1861</v>
      </c>
      <c r="I186" s="177"/>
      <c r="J186" s="81">
        <v>549.7703674509421</v>
      </c>
      <c r="K186" s="81">
        <v>6.6609707154690128</v>
      </c>
      <c r="L186" s="81">
        <v>19.133434462579562</v>
      </c>
      <c r="M186" s="81">
        <v>151.26570589156043</v>
      </c>
      <c r="N186" s="81">
        <v>154.60949531149745</v>
      </c>
      <c r="O186" s="81">
        <v>98.725372595215177</v>
      </c>
      <c r="P186" s="81">
        <v>67.355170123692602</v>
      </c>
      <c r="Q186" s="81">
        <v>5.2817526420706242</v>
      </c>
      <c r="R186" s="81">
        <v>0</v>
      </c>
      <c r="S186" s="81">
        <v>8.6265600467500274</v>
      </c>
      <c r="T186" s="82"/>
      <c r="U186" s="81">
        <v>81993484</v>
      </c>
      <c r="V186" s="81">
        <v>3110</v>
      </c>
      <c r="W186" s="81">
        <v>375</v>
      </c>
      <c r="X186" s="81">
        <v>32187</v>
      </c>
      <c r="Y186" s="81">
        <v>31874</v>
      </c>
      <c r="Z186" s="81">
        <v>50140</v>
      </c>
      <c r="AA186" s="81">
        <v>13218</v>
      </c>
      <c r="AB186" s="81">
        <v>86812</v>
      </c>
      <c r="AC186" s="81">
        <v>0</v>
      </c>
      <c r="AD186" s="81">
        <v>8.6265600467500274</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205.99799999999999</v>
      </c>
      <c r="BJ186" s="81">
        <v>0</v>
      </c>
      <c r="BK186" s="81">
        <v>9.9520000000000017</v>
      </c>
      <c r="BL186" s="81">
        <v>0</v>
      </c>
      <c r="BM186" s="82"/>
      <c r="BN186" s="81">
        <v>0</v>
      </c>
      <c r="BO186" s="81">
        <v>0</v>
      </c>
      <c r="BP186" s="81">
        <v>13</v>
      </c>
      <c r="BQ186" s="81">
        <v>0</v>
      </c>
      <c r="BR186" s="81">
        <v>2</v>
      </c>
      <c r="BS186" s="81">
        <v>0</v>
      </c>
      <c r="BT186"/>
      <c r="BU186" s="80">
        <v>215.95</v>
      </c>
      <c r="BV186" s="80">
        <v>0</v>
      </c>
      <c r="BW186" s="80">
        <v>0</v>
      </c>
      <c r="BX186" s="80">
        <v>0</v>
      </c>
      <c r="BY186" s="80">
        <v>0</v>
      </c>
      <c r="BZ186" s="80">
        <v>0</v>
      </c>
      <c r="CA186" s="80">
        <v>0</v>
      </c>
      <c r="CB186" s="80">
        <v>0</v>
      </c>
      <c r="CC186" s="80">
        <v>0</v>
      </c>
    </row>
    <row r="187" spans="1:81">
      <c r="A187" s="80" t="s">
        <v>1868</v>
      </c>
      <c r="B187" s="80">
        <v>25</v>
      </c>
      <c r="C187" s="80">
        <v>8</v>
      </c>
      <c r="D187" s="80">
        <v>2</v>
      </c>
      <c r="E187" s="80">
        <v>2011</v>
      </c>
      <c r="F187" s="80" t="s">
        <v>87</v>
      </c>
      <c r="G187" s="80" t="s">
        <v>1860</v>
      </c>
      <c r="H187" s="80" t="s">
        <v>1861</v>
      </c>
      <c r="I187" s="177"/>
      <c r="J187" s="81">
        <v>586.70678900328562</v>
      </c>
      <c r="K187" s="81">
        <v>8.5569099059524021</v>
      </c>
      <c r="L187" s="81">
        <v>15.11952544564063</v>
      </c>
      <c r="M187" s="81">
        <v>170.42440798469067</v>
      </c>
      <c r="N187" s="81">
        <v>179.90369223636313</v>
      </c>
      <c r="O187" s="81">
        <v>97.383529783422745</v>
      </c>
      <c r="P187" s="81">
        <v>64.71592696891183</v>
      </c>
      <c r="Q187" s="81">
        <v>6.0613011331493034</v>
      </c>
      <c r="R187" s="81">
        <v>0</v>
      </c>
      <c r="S187" s="81">
        <v>10.17404028647211</v>
      </c>
      <c r="T187" s="82"/>
      <c r="U187" s="81">
        <v>80750086</v>
      </c>
      <c r="V187" s="81">
        <v>3110</v>
      </c>
      <c r="W187" s="81">
        <v>375</v>
      </c>
      <c r="X187" s="81">
        <v>32187</v>
      </c>
      <c r="Y187" s="81">
        <v>32044</v>
      </c>
      <c r="Z187" s="81">
        <v>50533</v>
      </c>
      <c r="AA187" s="81">
        <v>13078</v>
      </c>
      <c r="AB187" s="81">
        <v>86370</v>
      </c>
      <c r="AC187" s="81">
        <v>0</v>
      </c>
      <c r="AD187" s="81">
        <v>10.17404028647211</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169.75299999999999</v>
      </c>
      <c r="BJ187" s="81">
        <v>0</v>
      </c>
      <c r="BK187" s="81">
        <v>8.9139999999999997</v>
      </c>
      <c r="BL187" s="81">
        <v>0</v>
      </c>
      <c r="BM187" s="82"/>
      <c r="BN187" s="81">
        <v>0</v>
      </c>
      <c r="BO187" s="81">
        <v>0</v>
      </c>
      <c r="BP187" s="81">
        <v>12</v>
      </c>
      <c r="BQ187" s="81">
        <v>0</v>
      </c>
      <c r="BR187" s="81">
        <v>2</v>
      </c>
      <c r="BS187" s="81">
        <v>0</v>
      </c>
      <c r="BT187"/>
      <c r="BU187" s="80">
        <v>178.667</v>
      </c>
      <c r="BV187" s="80">
        <v>0</v>
      </c>
      <c r="BW187" s="80">
        <v>0</v>
      </c>
      <c r="BX187" s="80">
        <v>0</v>
      </c>
      <c r="BY187" s="80">
        <v>0</v>
      </c>
      <c r="BZ187" s="80">
        <v>0</v>
      </c>
      <c r="CA187" s="80">
        <v>0</v>
      </c>
      <c r="CB187" s="80">
        <v>0</v>
      </c>
      <c r="CC187" s="80">
        <v>0</v>
      </c>
    </row>
    <row r="188" spans="1:81">
      <c r="A188" s="80" t="s">
        <v>1869</v>
      </c>
      <c r="B188" s="80">
        <v>26</v>
      </c>
      <c r="C188" s="80">
        <v>9</v>
      </c>
      <c r="D188" s="80">
        <v>2</v>
      </c>
      <c r="E188" s="80">
        <v>2012</v>
      </c>
      <c r="F188" s="80" t="s">
        <v>88</v>
      </c>
      <c r="G188" s="80" t="s">
        <v>1860</v>
      </c>
      <c r="H188" s="80" t="s">
        <v>1861</v>
      </c>
      <c r="I188" s="177"/>
      <c r="J188" s="81">
        <v>441.21126023877343</v>
      </c>
      <c r="K188" s="81">
        <v>8.0316574400213909</v>
      </c>
      <c r="L188" s="81">
        <v>14.892086219182286</v>
      </c>
      <c r="M188" s="81">
        <v>169.79787528393911</v>
      </c>
      <c r="N188" s="81">
        <v>180.75312968388332</v>
      </c>
      <c r="O188" s="81">
        <v>97.85997569122209</v>
      </c>
      <c r="P188" s="81">
        <v>64.437176708951995</v>
      </c>
      <c r="Q188" s="81">
        <v>6.5570186501534238</v>
      </c>
      <c r="R188" s="81">
        <v>0</v>
      </c>
      <c r="S188" s="81">
        <v>10.482126042391057</v>
      </c>
      <c r="T188" s="82"/>
      <c r="U188" s="81">
        <v>53545258</v>
      </c>
      <c r="V188" s="81">
        <v>3110</v>
      </c>
      <c r="W188" s="81">
        <v>375</v>
      </c>
      <c r="X188" s="81">
        <v>32187</v>
      </c>
      <c r="Y188" s="81">
        <v>32293</v>
      </c>
      <c r="Z188" s="81">
        <v>51183</v>
      </c>
      <c r="AA188" s="81">
        <v>12948</v>
      </c>
      <c r="AB188" s="81">
        <v>85997</v>
      </c>
      <c r="AC188" s="81">
        <v>0</v>
      </c>
      <c r="AD188" s="81">
        <v>10.482126042391057</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206.46299999999999</v>
      </c>
      <c r="BJ188" s="81">
        <v>0</v>
      </c>
      <c r="BK188" s="81">
        <v>10.535</v>
      </c>
      <c r="BL188" s="81">
        <v>0</v>
      </c>
      <c r="BM188" s="82"/>
      <c r="BN188" s="81">
        <v>0</v>
      </c>
      <c r="BO188" s="81">
        <v>0</v>
      </c>
      <c r="BP188" s="81">
        <v>11</v>
      </c>
      <c r="BQ188" s="81">
        <v>0</v>
      </c>
      <c r="BR188" s="81">
        <v>2</v>
      </c>
      <c r="BS188" s="81">
        <v>0</v>
      </c>
      <c r="BT188"/>
      <c r="BU188" s="80">
        <v>216.99799999999999</v>
      </c>
      <c r="BV188" s="80">
        <v>0</v>
      </c>
      <c r="BW188" s="80">
        <v>0</v>
      </c>
      <c r="BX188" s="80">
        <v>0</v>
      </c>
      <c r="BY188" s="80">
        <v>0</v>
      </c>
      <c r="BZ188" s="80">
        <v>0</v>
      </c>
      <c r="CA188" s="80">
        <v>0</v>
      </c>
      <c r="CB188" s="80">
        <v>0</v>
      </c>
      <c r="CC188" s="80">
        <v>0</v>
      </c>
    </row>
    <row r="189" spans="1:81">
      <c r="A189" s="80" t="s">
        <v>1870</v>
      </c>
      <c r="B189" s="80">
        <v>27</v>
      </c>
      <c r="C189" s="80">
        <v>10</v>
      </c>
      <c r="D189" s="80">
        <v>2</v>
      </c>
      <c r="E189" s="80">
        <v>2013</v>
      </c>
      <c r="F189" s="80" t="s">
        <v>89</v>
      </c>
      <c r="G189" s="80" t="s">
        <v>1860</v>
      </c>
      <c r="H189" s="80" t="s">
        <v>1861</v>
      </c>
      <c r="I189" s="177"/>
      <c r="J189" s="81">
        <v>439.04356892992075</v>
      </c>
      <c r="K189" s="81">
        <v>6.9277722805726301</v>
      </c>
      <c r="L189" s="81">
        <v>13.604109082831435</v>
      </c>
      <c r="M189" s="81">
        <v>162.87904772169981</v>
      </c>
      <c r="N189" s="81">
        <v>191.86573680976556</v>
      </c>
      <c r="O189" s="81">
        <v>94.740822407895521</v>
      </c>
      <c r="P189" s="81">
        <v>64.120488326798707</v>
      </c>
      <c r="Q189" s="81">
        <v>6.6344558335783184</v>
      </c>
      <c r="R189" s="81">
        <v>0</v>
      </c>
      <c r="S189" s="81">
        <v>8.7207215856206748</v>
      </c>
      <c r="T189" s="82"/>
      <c r="U189" s="81">
        <v>52248318</v>
      </c>
      <c r="V189" s="81">
        <v>3110</v>
      </c>
      <c r="W189" s="81">
        <v>375</v>
      </c>
      <c r="X189" s="81">
        <v>32187</v>
      </c>
      <c r="Y189" s="81">
        <v>32540</v>
      </c>
      <c r="Z189" s="81">
        <v>51764</v>
      </c>
      <c r="AA189" s="81">
        <v>12836</v>
      </c>
      <c r="AB189" s="81">
        <v>85765</v>
      </c>
      <c r="AC189" s="81">
        <v>0</v>
      </c>
      <c r="AD189" s="81">
        <v>8.7207215856206748</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186.99700000000001</v>
      </c>
      <c r="BJ189" s="81">
        <v>0</v>
      </c>
      <c r="BK189" s="81">
        <v>10.853999999999999</v>
      </c>
      <c r="BL189" s="81">
        <v>0</v>
      </c>
      <c r="BM189" s="82"/>
      <c r="BN189" s="81">
        <v>0</v>
      </c>
      <c r="BO189" s="81">
        <v>0</v>
      </c>
      <c r="BP189" s="81">
        <v>11</v>
      </c>
      <c r="BQ189" s="81">
        <v>0</v>
      </c>
      <c r="BR189" s="81">
        <v>2</v>
      </c>
      <c r="BS189" s="81">
        <v>0</v>
      </c>
      <c r="BT189"/>
      <c r="BU189" s="80">
        <v>197.851</v>
      </c>
      <c r="BV189" s="80">
        <v>0</v>
      </c>
      <c r="BW189" s="80">
        <v>0</v>
      </c>
      <c r="BX189" s="80">
        <v>0</v>
      </c>
      <c r="BY189" s="80">
        <v>0</v>
      </c>
      <c r="BZ189" s="80">
        <v>0</v>
      </c>
      <c r="CA189" s="80">
        <v>0</v>
      </c>
      <c r="CB189" s="80">
        <v>0</v>
      </c>
      <c r="CC189" s="80">
        <v>0</v>
      </c>
    </row>
    <row r="190" spans="1:81">
      <c r="A190" s="80" t="s">
        <v>1871</v>
      </c>
      <c r="B190" s="80">
        <v>28</v>
      </c>
      <c r="C190" s="80">
        <v>11</v>
      </c>
      <c r="D190" s="80">
        <v>2</v>
      </c>
      <c r="E190" s="80">
        <v>2014</v>
      </c>
      <c r="F190" s="80" t="s">
        <v>90</v>
      </c>
      <c r="G190" s="80" t="s">
        <v>1860</v>
      </c>
      <c r="H190" s="80" t="s">
        <v>1861</v>
      </c>
      <c r="I190" s="177"/>
      <c r="J190" s="81">
        <v>398.74579401208223</v>
      </c>
      <c r="K190" s="81">
        <v>7.006754150126671</v>
      </c>
      <c r="L190" s="81">
        <v>12.048527864767513</v>
      </c>
      <c r="M190" s="81">
        <v>160.3319107236313</v>
      </c>
      <c r="N190" s="81">
        <v>168.27844035938841</v>
      </c>
      <c r="O190" s="81">
        <v>90.626766480578809</v>
      </c>
      <c r="P190" s="81">
        <v>64.157725073382053</v>
      </c>
      <c r="Q190" s="81">
        <v>6.3046005558037912</v>
      </c>
      <c r="R190" s="81">
        <v>0</v>
      </c>
      <c r="S190" s="81">
        <v>8.1217713605317776</v>
      </c>
      <c r="T190" s="82"/>
      <c r="U190" s="81">
        <v>56817556</v>
      </c>
      <c r="V190" s="81">
        <v>2874</v>
      </c>
      <c r="W190" s="81">
        <v>274</v>
      </c>
      <c r="X190" s="81">
        <v>31493</v>
      </c>
      <c r="Y190" s="81">
        <v>32697</v>
      </c>
      <c r="Z190" s="81">
        <v>52151</v>
      </c>
      <c r="AA190" s="81">
        <v>12777</v>
      </c>
      <c r="AB190" s="81">
        <v>84945</v>
      </c>
      <c r="AC190" s="81">
        <v>0</v>
      </c>
      <c r="AD190" s="81">
        <v>8.1217713605317776</v>
      </c>
      <c r="AE190" s="82"/>
      <c r="AF190" s="81">
        <v>544391047.49762845</v>
      </c>
      <c r="AG190" s="81">
        <v>5477234.5042215334</v>
      </c>
      <c r="AH190" s="81">
        <v>2914137.1112154224</v>
      </c>
      <c r="AI190" s="81">
        <v>187124682.77290884</v>
      </c>
      <c r="AJ190" s="81">
        <v>194739457.31798258</v>
      </c>
      <c r="AK190" s="81">
        <v>0</v>
      </c>
      <c r="AL190" s="81">
        <v>0</v>
      </c>
      <c r="AM190" s="81">
        <v>11661679.148604583</v>
      </c>
      <c r="AN190" s="81">
        <v>0</v>
      </c>
      <c r="AO190" s="81">
        <v>0</v>
      </c>
      <c r="AP190" s="82"/>
      <c r="AQ190" s="81">
        <v>634</v>
      </c>
      <c r="AR190" s="81">
        <v>77</v>
      </c>
      <c r="AS190" s="81">
        <v>0</v>
      </c>
      <c r="AT190" s="81">
        <v>3</v>
      </c>
      <c r="AU190" s="81">
        <v>0</v>
      </c>
      <c r="AV190" s="81">
        <v>0</v>
      </c>
      <c r="AW190" s="81" t="s">
        <v>564</v>
      </c>
      <c r="AX190" s="82"/>
      <c r="AY190" s="81">
        <v>2659.2</v>
      </c>
      <c r="AZ190" s="81">
        <v>5054.1000000000004</v>
      </c>
      <c r="BA190" s="81">
        <v>0</v>
      </c>
      <c r="BB190" s="81">
        <v>648.79999999999995</v>
      </c>
      <c r="BC190" s="81">
        <v>0</v>
      </c>
      <c r="BD190" s="81">
        <v>0</v>
      </c>
      <c r="BE190" s="81" t="s">
        <v>564</v>
      </c>
      <c r="BF190" s="82"/>
      <c r="BG190" s="81">
        <v>0</v>
      </c>
      <c r="BH190" s="81">
        <v>0</v>
      </c>
      <c r="BI190" s="81">
        <v>201.56700000000001</v>
      </c>
      <c r="BJ190" s="81">
        <v>0</v>
      </c>
      <c r="BK190" s="81">
        <v>10.678000000000001</v>
      </c>
      <c r="BL190" s="81">
        <v>0</v>
      </c>
      <c r="BM190" s="82"/>
      <c r="BN190" s="81">
        <v>0</v>
      </c>
      <c r="BO190" s="81">
        <v>0</v>
      </c>
      <c r="BP190" s="81">
        <v>11</v>
      </c>
      <c r="BQ190" s="81">
        <v>0</v>
      </c>
      <c r="BR190" s="81">
        <v>2</v>
      </c>
      <c r="BS190" s="81">
        <v>0</v>
      </c>
      <c r="BT190"/>
      <c r="BU190" s="80">
        <v>212.245</v>
      </c>
      <c r="BV190" s="80">
        <v>0</v>
      </c>
      <c r="BW190" s="80">
        <v>0</v>
      </c>
      <c r="BX190" s="80">
        <v>0</v>
      </c>
      <c r="BY190" s="80">
        <v>0</v>
      </c>
      <c r="BZ190" s="80">
        <v>0</v>
      </c>
      <c r="CA190" s="80">
        <v>0</v>
      </c>
      <c r="CB190" s="80">
        <v>0</v>
      </c>
      <c r="CC190" s="80">
        <v>0</v>
      </c>
    </row>
    <row r="191" spans="1:81">
      <c r="A191" s="80" t="s">
        <v>1872</v>
      </c>
      <c r="B191" s="80">
        <v>29</v>
      </c>
      <c r="C191" s="80">
        <v>12</v>
      </c>
      <c r="D191" s="80">
        <v>2</v>
      </c>
      <c r="E191" s="80">
        <v>2015</v>
      </c>
      <c r="F191" s="80" t="s">
        <v>91</v>
      </c>
      <c r="G191" s="80" t="s">
        <v>1860</v>
      </c>
      <c r="H191" s="80" t="s">
        <v>1861</v>
      </c>
      <c r="I191" s="177"/>
      <c r="J191" s="81">
        <v>359.25446337147764</v>
      </c>
      <c r="K191" s="81">
        <v>7.0937771168272485</v>
      </c>
      <c r="L191" s="81">
        <v>12.252588159735494</v>
      </c>
      <c r="M191" s="81">
        <v>164.07893831814602</v>
      </c>
      <c r="N191" s="81">
        <v>150.60044495758356</v>
      </c>
      <c r="O191" s="81">
        <v>89.896184793665881</v>
      </c>
      <c r="P191" s="81">
        <v>63.439335178646672</v>
      </c>
      <c r="Q191" s="81">
        <v>6.0935661817411919</v>
      </c>
      <c r="R191" s="81">
        <v>0</v>
      </c>
      <c r="S191" s="81">
        <v>9.893806612034993</v>
      </c>
      <c r="T191" s="82"/>
      <c r="U191" s="81">
        <v>50312094</v>
      </c>
      <c r="V191" s="81">
        <v>2874</v>
      </c>
      <c r="W191" s="81">
        <v>274</v>
      </c>
      <c r="X191" s="81">
        <v>31493</v>
      </c>
      <c r="Y191" s="81">
        <v>32574</v>
      </c>
      <c r="Z191" s="81">
        <v>52229</v>
      </c>
      <c r="AA191" s="81">
        <v>12624</v>
      </c>
      <c r="AB191" s="81">
        <v>83867</v>
      </c>
      <c r="AC191" s="81">
        <v>0</v>
      </c>
      <c r="AD191" s="81">
        <v>9.893806612034993</v>
      </c>
      <c r="AE191" s="82"/>
      <c r="AF191" s="81">
        <v>500782967.51999944</v>
      </c>
      <c r="AG191" s="81">
        <v>5119270.1781998938</v>
      </c>
      <c r="AH191" s="81">
        <v>2421714.5227778652</v>
      </c>
      <c r="AI191" s="81">
        <v>211089915.59803021</v>
      </c>
      <c r="AJ191" s="81">
        <v>181794784.53505635</v>
      </c>
      <c r="AK191" s="81">
        <v>0</v>
      </c>
      <c r="AL191" s="81">
        <v>0</v>
      </c>
      <c r="AM191" s="81">
        <v>11493620.541166782</v>
      </c>
      <c r="AN191" s="81">
        <v>0</v>
      </c>
      <c r="AO191" s="81">
        <v>0</v>
      </c>
      <c r="AP191" s="82"/>
      <c r="AQ191" s="81">
        <v>681</v>
      </c>
      <c r="AR191" s="81">
        <v>114</v>
      </c>
      <c r="AS191" s="81">
        <v>0</v>
      </c>
      <c r="AT191" s="81">
        <v>3</v>
      </c>
      <c r="AU191" s="81">
        <v>0</v>
      </c>
      <c r="AV191" s="81">
        <v>0</v>
      </c>
      <c r="AW191" s="81" t="s">
        <v>564</v>
      </c>
      <c r="AX191" s="82"/>
      <c r="AY191" s="81">
        <v>2894.3999999999996</v>
      </c>
      <c r="AZ191" s="81">
        <v>16205.2</v>
      </c>
      <c r="BA191" s="81">
        <v>0</v>
      </c>
      <c r="BB191" s="81">
        <v>648.79999999999995</v>
      </c>
      <c r="BC191" s="81">
        <v>0</v>
      </c>
      <c r="BD191" s="81">
        <v>0</v>
      </c>
      <c r="BE191" s="81" t="s">
        <v>564</v>
      </c>
      <c r="BF191" s="82"/>
      <c r="BG191" s="81">
        <v>0</v>
      </c>
      <c r="BH191" s="81">
        <v>0</v>
      </c>
      <c r="BI191" s="81">
        <v>215.39099999999999</v>
      </c>
      <c r="BJ191" s="81">
        <v>0</v>
      </c>
      <c r="BK191" s="81">
        <v>10.532999999999999</v>
      </c>
      <c r="BL191" s="81">
        <v>0</v>
      </c>
      <c r="BM191" s="82"/>
      <c r="BN191" s="81">
        <v>0</v>
      </c>
      <c r="BO191" s="81">
        <v>0</v>
      </c>
      <c r="BP191" s="81">
        <v>12</v>
      </c>
      <c r="BQ191" s="81">
        <v>0</v>
      </c>
      <c r="BR191" s="81">
        <v>2</v>
      </c>
      <c r="BS191" s="81">
        <v>0</v>
      </c>
      <c r="BT191"/>
      <c r="BU191" s="80">
        <v>225.92400000000001</v>
      </c>
      <c r="BV191" s="80">
        <v>0</v>
      </c>
      <c r="BW191" s="80">
        <v>0</v>
      </c>
      <c r="BX191" s="80">
        <v>0</v>
      </c>
      <c r="BY191" s="80">
        <v>0</v>
      </c>
      <c r="BZ191" s="80">
        <v>0</v>
      </c>
      <c r="CA191" s="80">
        <v>0</v>
      </c>
      <c r="CB191" s="80">
        <v>0</v>
      </c>
      <c r="CC191" s="80">
        <v>0</v>
      </c>
    </row>
    <row r="192" spans="1:81">
      <c r="A192" s="80" t="s">
        <v>1873</v>
      </c>
      <c r="B192" s="80">
        <v>30</v>
      </c>
      <c r="C192" s="80">
        <v>13</v>
      </c>
      <c r="D192" s="80">
        <v>2</v>
      </c>
      <c r="E192" s="80">
        <v>2016</v>
      </c>
      <c r="F192" s="80" t="s">
        <v>92</v>
      </c>
      <c r="G192" s="80" t="s">
        <v>1860</v>
      </c>
      <c r="H192" s="80" t="s">
        <v>1861</v>
      </c>
      <c r="I192" s="177"/>
      <c r="J192" s="81">
        <v>312.88041488484572</v>
      </c>
      <c r="K192" s="81">
        <v>7.084263556338386</v>
      </c>
      <c r="L192" s="81">
        <v>14.304537524411858</v>
      </c>
      <c r="M192" s="81">
        <v>139.69416071372484</v>
      </c>
      <c r="N192" s="81">
        <v>150.22673422561354</v>
      </c>
      <c r="O192" s="81">
        <v>89.017071720336332</v>
      </c>
      <c r="P192" s="81">
        <v>64.173999305073977</v>
      </c>
      <c r="Q192" s="81">
        <v>5.851369083285749</v>
      </c>
      <c r="R192" s="81">
        <v>0</v>
      </c>
      <c r="S192" s="81">
        <v>9.9945354646079512</v>
      </c>
      <c r="T192" s="82"/>
      <c r="U192" s="81">
        <v>46559597</v>
      </c>
      <c r="V192" s="81">
        <v>2874</v>
      </c>
      <c r="W192" s="81">
        <v>274</v>
      </c>
      <c r="X192" s="81">
        <v>31493</v>
      </c>
      <c r="Y192" s="81">
        <v>32664</v>
      </c>
      <c r="Z192" s="81">
        <v>52354</v>
      </c>
      <c r="AA192" s="81">
        <v>13208</v>
      </c>
      <c r="AB192" s="81">
        <v>82843</v>
      </c>
      <c r="AC192" s="81">
        <v>0</v>
      </c>
      <c r="AD192" s="81">
        <v>9.9945354646079512</v>
      </c>
      <c r="AE192" s="82"/>
      <c r="AF192" s="81">
        <v>436072586.76616943</v>
      </c>
      <c r="AG192" s="81">
        <v>4957517.252279887</v>
      </c>
      <c r="AH192" s="81">
        <v>2152866.578595025</v>
      </c>
      <c r="AI192" s="81">
        <v>195763060.880124</v>
      </c>
      <c r="AJ192" s="81">
        <v>163726118.47139609</v>
      </c>
      <c r="AK192" s="81">
        <v>0</v>
      </c>
      <c r="AL192" s="81">
        <v>0</v>
      </c>
      <c r="AM192" s="81">
        <v>11362106.025650529</v>
      </c>
      <c r="AN192" s="81">
        <v>0</v>
      </c>
      <c r="AO192" s="81">
        <v>0</v>
      </c>
      <c r="AP192" s="82"/>
      <c r="AQ192" s="81">
        <v>733</v>
      </c>
      <c r="AR192" s="81">
        <v>148</v>
      </c>
      <c r="AS192" s="81">
        <v>0</v>
      </c>
      <c r="AT192" s="81">
        <v>4</v>
      </c>
      <c r="AU192" s="81">
        <v>0</v>
      </c>
      <c r="AV192" s="81">
        <v>0</v>
      </c>
      <c r="AW192" s="81" t="s">
        <v>564</v>
      </c>
      <c r="AX192" s="82"/>
      <c r="AY192" s="81">
        <v>3180.5</v>
      </c>
      <c r="AZ192" s="81">
        <v>17758.900000000001</v>
      </c>
      <c r="BA192" s="81">
        <v>0</v>
      </c>
      <c r="BB192" s="81">
        <v>1446.8</v>
      </c>
      <c r="BC192" s="81">
        <v>0</v>
      </c>
      <c r="BD192" s="81">
        <v>0</v>
      </c>
      <c r="BE192" s="81" t="s">
        <v>564</v>
      </c>
      <c r="BF192" s="82"/>
      <c r="BG192" s="81">
        <v>0</v>
      </c>
      <c r="BH192" s="81">
        <v>0</v>
      </c>
      <c r="BI192" s="81">
        <v>218.05699999999999</v>
      </c>
      <c r="BJ192" s="81">
        <v>0</v>
      </c>
      <c r="BK192" s="81">
        <v>10.222000000000001</v>
      </c>
      <c r="BL192" s="81">
        <v>0</v>
      </c>
      <c r="BM192" s="82"/>
      <c r="BN192" s="81">
        <v>0</v>
      </c>
      <c r="BO192" s="81">
        <v>0</v>
      </c>
      <c r="BP192" s="81">
        <v>12</v>
      </c>
      <c r="BQ192" s="81">
        <v>0</v>
      </c>
      <c r="BR192" s="81">
        <v>2</v>
      </c>
      <c r="BS192" s="81">
        <v>0</v>
      </c>
      <c r="BT192"/>
      <c r="BU192" s="80">
        <v>228.279</v>
      </c>
      <c r="BV192" s="80">
        <v>0</v>
      </c>
      <c r="BW192" s="80">
        <v>0</v>
      </c>
      <c r="BX192" s="80">
        <v>0</v>
      </c>
      <c r="BY192" s="80">
        <v>0</v>
      </c>
      <c r="BZ192" s="80">
        <v>0</v>
      </c>
      <c r="CA192" s="80">
        <v>0</v>
      </c>
      <c r="CB192" s="80">
        <v>0</v>
      </c>
      <c r="CC192" s="80">
        <v>0</v>
      </c>
    </row>
    <row r="193" spans="1:81">
      <c r="A193" s="80" t="s">
        <v>1874</v>
      </c>
      <c r="B193" s="80">
        <v>31</v>
      </c>
      <c r="C193" s="80">
        <v>14</v>
      </c>
      <c r="D193" s="80">
        <v>2</v>
      </c>
      <c r="E193" s="80">
        <v>2017</v>
      </c>
      <c r="F193" s="80" t="s">
        <v>71</v>
      </c>
      <c r="G193" s="80" t="s">
        <v>1860</v>
      </c>
      <c r="H193" s="80" t="s">
        <v>1861</v>
      </c>
      <c r="I193" s="177"/>
      <c r="J193" s="81">
        <v>289.01126339433898</v>
      </c>
      <c r="K193" s="81">
        <v>6.8084971735638868</v>
      </c>
      <c r="L193" s="81">
        <v>12.704771165043871</v>
      </c>
      <c r="M193" s="81">
        <v>120.63798167232338</v>
      </c>
      <c r="N193" s="81">
        <v>158.93825853962596</v>
      </c>
      <c r="O193" s="81">
        <v>87.618046718479476</v>
      </c>
      <c r="P193" s="81">
        <v>63.110879596662372</v>
      </c>
      <c r="Q193" s="81">
        <v>5.5902040261604604</v>
      </c>
      <c r="R193" s="81">
        <v>0</v>
      </c>
      <c r="S193" s="81">
        <v>12.845677290849142</v>
      </c>
      <c r="T193" s="82"/>
      <c r="U193" s="81">
        <v>49596303</v>
      </c>
      <c r="V193" s="81">
        <v>2874</v>
      </c>
      <c r="W193" s="81">
        <v>274</v>
      </c>
      <c r="X193" s="81">
        <v>31493</v>
      </c>
      <c r="Y193" s="81">
        <v>32647</v>
      </c>
      <c r="Z193" s="81">
        <v>52386</v>
      </c>
      <c r="AA193" s="81">
        <v>13072</v>
      </c>
      <c r="AB193" s="81">
        <v>81847</v>
      </c>
      <c r="AC193" s="81">
        <v>0</v>
      </c>
      <c r="AD193" s="81">
        <v>12.845677290849141</v>
      </c>
      <c r="AE193" s="82"/>
      <c r="AF193" s="81">
        <v>416483856.49032229</v>
      </c>
      <c r="AG193" s="81">
        <v>4858042.9249589024</v>
      </c>
      <c r="AH193" s="81">
        <v>2565597.7617444051</v>
      </c>
      <c r="AI193" s="81">
        <v>177031820.90200391</v>
      </c>
      <c r="AJ193" s="81">
        <v>185504331.48221421</v>
      </c>
      <c r="AK193" s="81">
        <v>0</v>
      </c>
      <c r="AL193" s="81">
        <v>0</v>
      </c>
      <c r="AM193" s="81">
        <v>11243067.205412339</v>
      </c>
      <c r="AN193" s="81">
        <v>0</v>
      </c>
      <c r="AO193" s="81">
        <v>0</v>
      </c>
      <c r="AP193" s="82"/>
      <c r="AQ193" s="81">
        <v>770</v>
      </c>
      <c r="AR193" s="81">
        <v>167</v>
      </c>
      <c r="AS193" s="81">
        <v>0</v>
      </c>
      <c r="AT193" s="81">
        <v>4</v>
      </c>
      <c r="AU193" s="81">
        <v>0</v>
      </c>
      <c r="AV193" s="81">
        <v>1</v>
      </c>
      <c r="AW193" s="81" t="s">
        <v>564</v>
      </c>
      <c r="AX193" s="82"/>
      <c r="AY193" s="81">
        <v>3380.7</v>
      </c>
      <c r="AZ193" s="81">
        <v>18430.400000000001</v>
      </c>
      <c r="BA193" s="81">
        <v>0</v>
      </c>
      <c r="BB193" s="81">
        <v>1446.8</v>
      </c>
      <c r="BC193" s="81">
        <v>0</v>
      </c>
      <c r="BD193" s="81">
        <v>6250</v>
      </c>
      <c r="BE193" s="81" t="s">
        <v>564</v>
      </c>
      <c r="BF193" s="82"/>
      <c r="BG193" s="81">
        <v>0</v>
      </c>
      <c r="BH193" s="81">
        <v>0</v>
      </c>
      <c r="BI193" s="81">
        <v>218.44499999999999</v>
      </c>
      <c r="BJ193" s="81">
        <v>0</v>
      </c>
      <c r="BK193" s="81">
        <v>10.058999999999999</v>
      </c>
      <c r="BL193" s="81">
        <v>0</v>
      </c>
      <c r="BM193" s="82"/>
      <c r="BN193" s="81">
        <v>0</v>
      </c>
      <c r="BO193" s="81">
        <v>0</v>
      </c>
      <c r="BP193" s="81">
        <v>12</v>
      </c>
      <c r="BQ193" s="81">
        <v>0</v>
      </c>
      <c r="BR193" s="81">
        <v>2</v>
      </c>
      <c r="BS193" s="81">
        <v>0</v>
      </c>
      <c r="BT193"/>
      <c r="BU193" s="80">
        <v>228.50399999999999</v>
      </c>
      <c r="BV193" s="80">
        <v>0</v>
      </c>
      <c r="BW193" s="80">
        <v>0</v>
      </c>
      <c r="BX193" s="80">
        <v>0</v>
      </c>
      <c r="BY193" s="80">
        <v>0</v>
      </c>
      <c r="BZ193" s="80">
        <v>0</v>
      </c>
      <c r="CA193" s="80">
        <v>0</v>
      </c>
      <c r="CB193" s="80">
        <v>0</v>
      </c>
      <c r="CC193" s="80">
        <v>0</v>
      </c>
    </row>
    <row r="194" spans="1:81">
      <c r="A194" s="80" t="s">
        <v>1875</v>
      </c>
      <c r="B194" s="80">
        <v>32</v>
      </c>
      <c r="C194" s="80">
        <v>15</v>
      </c>
      <c r="D194" s="80">
        <v>2</v>
      </c>
      <c r="E194" s="80">
        <v>2018</v>
      </c>
      <c r="F194" s="80" t="s">
        <v>93</v>
      </c>
      <c r="G194" s="80" t="s">
        <v>1860</v>
      </c>
      <c r="H194" s="80" t="s">
        <v>1861</v>
      </c>
      <c r="I194" s="177"/>
      <c r="J194" s="81">
        <v>324.98752704092476</v>
      </c>
      <c r="K194" s="81">
        <v>6.4643890651696037</v>
      </c>
      <c r="L194" s="81">
        <v>11.723835475090082</v>
      </c>
      <c r="M194" s="81">
        <v>121.88748875984027</v>
      </c>
      <c r="N194" s="81">
        <v>143.73096726669922</v>
      </c>
      <c r="O194" s="81">
        <v>86.46423188732571</v>
      </c>
      <c r="P194" s="81">
        <v>62.109827878219249</v>
      </c>
      <c r="Q194" s="81">
        <v>5.1291180222993553</v>
      </c>
      <c r="R194" s="81">
        <v>0</v>
      </c>
      <c r="S194" s="81">
        <v>12.721044336740054</v>
      </c>
      <c r="T194" s="82"/>
      <c r="U194" s="81">
        <v>52984300</v>
      </c>
      <c r="V194" s="81">
        <v>2874</v>
      </c>
      <c r="W194" s="81">
        <v>274</v>
      </c>
      <c r="X194" s="81">
        <v>31493</v>
      </c>
      <c r="Y194" s="81">
        <v>32773</v>
      </c>
      <c r="Z194" s="81">
        <v>52686</v>
      </c>
      <c r="AA194" s="81">
        <v>12994</v>
      </c>
      <c r="AB194" s="81">
        <v>80927</v>
      </c>
      <c r="AC194" s="81">
        <v>0</v>
      </c>
      <c r="AD194" s="81">
        <v>12.72104433674005</v>
      </c>
      <c r="AE194" s="82"/>
      <c r="AF194" s="81">
        <v>465227780.56823331</v>
      </c>
      <c r="AG194" s="81">
        <v>4317639.711787614</v>
      </c>
      <c r="AH194" s="81">
        <v>2434469.6247093831</v>
      </c>
      <c r="AI194" s="81">
        <v>175138504.94346651</v>
      </c>
      <c r="AJ194" s="81">
        <v>174958502.22991699</v>
      </c>
      <c r="AK194" s="81">
        <v>0</v>
      </c>
      <c r="AL194" s="81">
        <v>0</v>
      </c>
      <c r="AM194" s="81">
        <v>11139691.436561611</v>
      </c>
      <c r="AN194" s="81">
        <v>0</v>
      </c>
      <c r="AO194" s="81">
        <v>0</v>
      </c>
      <c r="AP194" s="82"/>
      <c r="AQ194" s="81">
        <v>833</v>
      </c>
      <c r="AR194" s="81">
        <v>181</v>
      </c>
      <c r="AS194" s="81">
        <v>1</v>
      </c>
      <c r="AT194" s="81">
        <v>4</v>
      </c>
      <c r="AU194" s="81">
        <v>0</v>
      </c>
      <c r="AV194" s="81">
        <v>1</v>
      </c>
      <c r="AW194" s="81" t="s">
        <v>564</v>
      </c>
      <c r="AX194" s="82"/>
      <c r="AY194" s="81">
        <v>3706</v>
      </c>
      <c r="AZ194" s="81">
        <v>20442</v>
      </c>
      <c r="BA194" s="81">
        <v>20</v>
      </c>
      <c r="BB194" s="81">
        <v>1447</v>
      </c>
      <c r="BC194" s="81">
        <v>0</v>
      </c>
      <c r="BD194" s="81">
        <v>6250</v>
      </c>
      <c r="BE194" s="81" t="s">
        <v>564</v>
      </c>
      <c r="BF194" s="82"/>
      <c r="BG194" s="81">
        <v>0</v>
      </c>
      <c r="BH194" s="81">
        <v>0</v>
      </c>
      <c r="BI194" s="81">
        <v>174.96199999999999</v>
      </c>
      <c r="BJ194" s="81">
        <v>0</v>
      </c>
      <c r="BK194" s="81">
        <v>27.376000000000001</v>
      </c>
      <c r="BL194" s="81">
        <v>0</v>
      </c>
      <c r="BM194" s="82"/>
      <c r="BN194" s="81">
        <v>0</v>
      </c>
      <c r="BO194" s="81">
        <v>0</v>
      </c>
      <c r="BP194" s="81">
        <v>10</v>
      </c>
      <c r="BQ194" s="81">
        <v>0</v>
      </c>
      <c r="BR194" s="81">
        <v>2</v>
      </c>
      <c r="BS194" s="81">
        <v>0</v>
      </c>
      <c r="BT194"/>
      <c r="BU194" s="80">
        <v>182.732</v>
      </c>
      <c r="BV194" s="80">
        <v>0</v>
      </c>
      <c r="BW194" s="80">
        <v>0</v>
      </c>
      <c r="BX194" s="80">
        <v>19.606000000000002</v>
      </c>
      <c r="BY194" s="80">
        <v>0</v>
      </c>
      <c r="BZ194" s="80">
        <v>0</v>
      </c>
      <c r="CA194" s="80">
        <v>0</v>
      </c>
      <c r="CB194" s="80">
        <v>0</v>
      </c>
      <c r="CC194" s="80">
        <v>0</v>
      </c>
    </row>
    <row r="195" spans="1:81">
      <c r="A195" s="80" t="s">
        <v>1876</v>
      </c>
      <c r="B195" s="80">
        <v>33</v>
      </c>
      <c r="C195" s="80">
        <v>16</v>
      </c>
      <c r="D195" s="80">
        <v>2</v>
      </c>
      <c r="E195" s="80">
        <v>2019</v>
      </c>
      <c r="F195" s="80" t="s">
        <v>73</v>
      </c>
      <c r="G195" s="80" t="s">
        <v>1860</v>
      </c>
      <c r="H195" s="80" t="s">
        <v>1861</v>
      </c>
      <c r="I195" s="177"/>
      <c r="J195" s="81">
        <v>314.30479230020075</v>
      </c>
      <c r="K195" s="81">
        <v>5.9783830938362907</v>
      </c>
      <c r="L195" s="81">
        <v>11.842739455383322</v>
      </c>
      <c r="M195" s="81">
        <v>119.52467637921532</v>
      </c>
      <c r="N195" s="81">
        <v>138.72580382740972</v>
      </c>
      <c r="O195" s="81">
        <v>83.601072640154527</v>
      </c>
      <c r="P195" s="81">
        <v>58.195695051192793</v>
      </c>
      <c r="Q195" s="81">
        <v>4.9291747212929948</v>
      </c>
      <c r="R195" s="81">
        <v>0</v>
      </c>
      <c r="S195" s="81">
        <v>11.9559966010524</v>
      </c>
      <c r="T195" s="82"/>
      <c r="U195" s="81">
        <v>58653728</v>
      </c>
      <c r="V195" s="81">
        <v>2874</v>
      </c>
      <c r="W195" s="81">
        <v>274</v>
      </c>
      <c r="X195" s="81">
        <v>31493</v>
      </c>
      <c r="Y195" s="81">
        <v>32914</v>
      </c>
      <c r="Z195" s="81">
        <v>52340</v>
      </c>
      <c r="AA195" s="81">
        <v>12084</v>
      </c>
      <c r="AB195" s="81">
        <v>79878</v>
      </c>
      <c r="AC195" s="81">
        <v>0</v>
      </c>
      <c r="AD195" s="81">
        <v>11.9559966010524</v>
      </c>
      <c r="AE195" s="82"/>
      <c r="AF195" s="81">
        <v>453531661.60275191</v>
      </c>
      <c r="AG195" s="81">
        <v>4176988.6995585561</v>
      </c>
      <c r="AH195" s="81">
        <v>2586663.3314770209</v>
      </c>
      <c r="AI195" s="81">
        <v>177066463.10561809</v>
      </c>
      <c r="AJ195" s="81">
        <v>170635217.327474</v>
      </c>
      <c r="AK195" s="81">
        <v>0</v>
      </c>
      <c r="AL195" s="81">
        <v>0</v>
      </c>
      <c r="AM195" s="81">
        <v>10878782.278737945</v>
      </c>
      <c r="AN195" s="81">
        <v>0</v>
      </c>
      <c r="AO195" s="81">
        <v>0</v>
      </c>
      <c r="AP195" s="82"/>
      <c r="AQ195" s="81">
        <v>887</v>
      </c>
      <c r="AR195" s="81">
        <v>202</v>
      </c>
      <c r="AS195" s="81">
        <v>1</v>
      </c>
      <c r="AT195" s="81">
        <v>4</v>
      </c>
      <c r="AU195" s="81">
        <v>0</v>
      </c>
      <c r="AV195" s="81">
        <v>1</v>
      </c>
      <c r="AW195" s="81" t="s">
        <v>564</v>
      </c>
      <c r="AX195" s="82"/>
      <c r="AY195" s="81">
        <v>4004.6000000000008</v>
      </c>
      <c r="AZ195" s="81">
        <v>25305.099999999991</v>
      </c>
      <c r="BA195" s="81">
        <v>19.5</v>
      </c>
      <c r="BB195" s="81">
        <v>1446.8</v>
      </c>
      <c r="BC195" s="81">
        <v>0</v>
      </c>
      <c r="BD195" s="81">
        <v>6250</v>
      </c>
      <c r="BE195" s="81" t="s">
        <v>564</v>
      </c>
      <c r="BF195" s="82"/>
      <c r="BG195" s="81">
        <v>0</v>
      </c>
      <c r="BH195" s="81">
        <v>22.565999999999999</v>
      </c>
      <c r="BI195" s="81">
        <v>186.21600000000001</v>
      </c>
      <c r="BJ195" s="81">
        <v>0</v>
      </c>
      <c r="BK195" s="81">
        <v>9.7249999999999996</v>
      </c>
      <c r="BL195" s="81">
        <v>0</v>
      </c>
      <c r="BM195" s="82"/>
      <c r="BN195" s="81">
        <v>0</v>
      </c>
      <c r="BO195" s="81">
        <v>1</v>
      </c>
      <c r="BP195" s="81">
        <v>11</v>
      </c>
      <c r="BQ195" s="81">
        <v>0</v>
      </c>
      <c r="BR195" s="81">
        <v>2</v>
      </c>
      <c r="BS195" s="81">
        <v>0</v>
      </c>
      <c r="BT195"/>
      <c r="BU195" s="80">
        <v>197.27600000000001</v>
      </c>
      <c r="BV195" s="80">
        <v>0</v>
      </c>
      <c r="BW195" s="80">
        <v>0</v>
      </c>
      <c r="BX195" s="80">
        <v>21.231000000000002</v>
      </c>
      <c r="BY195" s="80">
        <v>0</v>
      </c>
      <c r="BZ195" s="80">
        <v>0</v>
      </c>
      <c r="CA195" s="80">
        <v>0</v>
      </c>
      <c r="CB195" s="80">
        <v>0</v>
      </c>
      <c r="CC195" s="80">
        <v>0</v>
      </c>
    </row>
    <row r="196" spans="1:81">
      <c r="A196" s="80" t="s">
        <v>1877</v>
      </c>
      <c r="B196" s="80">
        <v>34</v>
      </c>
      <c r="C196" s="80">
        <v>17</v>
      </c>
      <c r="D196" s="80">
        <v>2</v>
      </c>
      <c r="E196" s="80">
        <v>2020</v>
      </c>
      <c r="F196" s="80" t="s">
        <v>218</v>
      </c>
      <c r="G196" s="80" t="s">
        <v>1860</v>
      </c>
      <c r="H196" s="80" t="s">
        <v>1861</v>
      </c>
      <c r="I196" s="177"/>
      <c r="J196" s="81">
        <v>291.44956337259111</v>
      </c>
      <c r="K196" s="81">
        <v>6.2610864881535777</v>
      </c>
      <c r="L196" s="81">
        <v>13.475480872577673</v>
      </c>
      <c r="M196" s="81">
        <v>110.99320470272615</v>
      </c>
      <c r="N196" s="81">
        <v>129.70367480327204</v>
      </c>
      <c r="O196" s="81">
        <v>73.081236113315484</v>
      </c>
      <c r="P196" s="81">
        <v>56.790292181223911</v>
      </c>
      <c r="Q196" s="81">
        <v>4.6560268021368181</v>
      </c>
      <c r="R196" s="81">
        <v>0</v>
      </c>
      <c r="S196" s="81">
        <v>11.83156584985722</v>
      </c>
      <c r="T196" s="82"/>
      <c r="U196" s="81">
        <v>56198739</v>
      </c>
      <c r="V196" s="81">
        <v>2661</v>
      </c>
      <c r="W196" s="81">
        <v>394</v>
      </c>
      <c r="X196" s="81">
        <v>29750</v>
      </c>
      <c r="Y196" s="81">
        <v>33080</v>
      </c>
      <c r="Z196" s="81">
        <v>52222</v>
      </c>
      <c r="AA196" s="81">
        <v>12812</v>
      </c>
      <c r="AB196" s="81">
        <v>78965</v>
      </c>
      <c r="AC196" s="81">
        <v>0</v>
      </c>
      <c r="AD196" s="81">
        <v>11.83156584985722</v>
      </c>
      <c r="AE196" s="82"/>
      <c r="AF196" s="81">
        <v>455498326.91169637</v>
      </c>
      <c r="AG196" s="81">
        <v>4242478.0290166903</v>
      </c>
      <c r="AH196" s="81">
        <v>3333252.5217056428</v>
      </c>
      <c r="AI196" s="81">
        <v>174877682.89807421</v>
      </c>
      <c r="AJ196" s="81">
        <v>175023718.16847751</v>
      </c>
      <c r="AK196" s="81"/>
      <c r="AL196" s="81"/>
      <c r="AM196" s="81">
        <v>10305809.819448292</v>
      </c>
      <c r="AN196" s="81"/>
      <c r="AO196" s="81"/>
      <c r="AP196" s="82"/>
      <c r="AQ196" s="81">
        <v>927</v>
      </c>
      <c r="AR196" s="81">
        <v>207</v>
      </c>
      <c r="AS196" s="81">
        <v>2</v>
      </c>
      <c r="AT196" s="81">
        <v>4</v>
      </c>
      <c r="AU196" s="81">
        <v>0</v>
      </c>
      <c r="AV196" s="81">
        <v>2</v>
      </c>
      <c r="AW196" s="81">
        <v>2</v>
      </c>
      <c r="AX196" s="82"/>
      <c r="AY196" s="81">
        <v>4205.2000000000025</v>
      </c>
      <c r="AZ196" s="81">
        <v>28172.300000000021</v>
      </c>
      <c r="BA196" s="81">
        <v>7409.5</v>
      </c>
      <c r="BB196" s="81">
        <v>1446.8</v>
      </c>
      <c r="BC196" s="81">
        <v>0</v>
      </c>
      <c r="BD196" s="81">
        <v>6620</v>
      </c>
      <c r="BE196" s="81">
        <v>7409.5</v>
      </c>
      <c r="BF196" s="82"/>
      <c r="BG196" s="81">
        <v>0</v>
      </c>
      <c r="BH196" s="81">
        <v>0</v>
      </c>
      <c r="BI196" s="81">
        <v>175.715</v>
      </c>
      <c r="BJ196" s="81">
        <v>0</v>
      </c>
      <c r="BK196" s="81">
        <v>23.15</v>
      </c>
      <c r="BL196" s="81">
        <v>0</v>
      </c>
      <c r="BM196" s="82"/>
      <c r="BN196" s="81">
        <v>0</v>
      </c>
      <c r="BO196" s="81">
        <v>0</v>
      </c>
      <c r="BP196" s="81">
        <v>10</v>
      </c>
      <c r="BQ196" s="81">
        <v>0</v>
      </c>
      <c r="BR196" s="81">
        <v>2</v>
      </c>
      <c r="BS196" s="81">
        <v>0</v>
      </c>
      <c r="BT196"/>
      <c r="BU196" s="80">
        <v>183.095</v>
      </c>
      <c r="BV196" s="80">
        <v>0</v>
      </c>
      <c r="BW196" s="80">
        <v>0</v>
      </c>
      <c r="BX196" s="80">
        <v>15.77</v>
      </c>
      <c r="BY196" s="80">
        <v>0</v>
      </c>
      <c r="BZ196" s="80">
        <v>0</v>
      </c>
      <c r="CA196" s="80">
        <v>0</v>
      </c>
      <c r="CB196" s="80">
        <v>0</v>
      </c>
      <c r="CC196" s="80">
        <v>0</v>
      </c>
    </row>
    <row r="197" spans="1:81">
      <c r="A197" s="80" t="s">
        <v>1878</v>
      </c>
      <c r="B197" s="80">
        <v>34</v>
      </c>
      <c r="C197" s="80">
        <v>18</v>
      </c>
      <c r="D197" s="80">
        <v>2</v>
      </c>
      <c r="E197" s="80">
        <v>2021</v>
      </c>
      <c r="F197" s="80" t="s">
        <v>75</v>
      </c>
      <c r="G197" s="174" t="s">
        <v>1860</v>
      </c>
      <c r="H197" s="80" t="s">
        <v>1861</v>
      </c>
      <c r="I197" s="177"/>
      <c r="J197" s="81">
        <v>256.03621189190648</v>
      </c>
      <c r="K197" s="81">
        <v>6.5200421791261451</v>
      </c>
      <c r="L197" s="81">
        <v>11.708311435206376</v>
      </c>
      <c r="M197" s="81">
        <v>116.01118530390541</v>
      </c>
      <c r="N197" s="81">
        <v>132.01040486315944</v>
      </c>
      <c r="O197" s="81">
        <v>70.755528383176951</v>
      </c>
      <c r="P197" s="81">
        <v>58.234279973733244</v>
      </c>
      <c r="Q197" s="81">
        <v>4.6613617512744936</v>
      </c>
      <c r="R197" s="81">
        <v>0</v>
      </c>
      <c r="S197" s="81">
        <v>9.1744790844483433</v>
      </c>
      <c r="T197" s="82"/>
      <c r="U197" s="81">
        <v>53514871</v>
      </c>
      <c r="V197" s="81">
        <v>2661</v>
      </c>
      <c r="W197" s="81">
        <v>394</v>
      </c>
      <c r="X197" s="81">
        <v>29750</v>
      </c>
      <c r="Y197" s="81">
        <v>33335</v>
      </c>
      <c r="Z197" s="81">
        <v>52061</v>
      </c>
      <c r="AA197" s="81">
        <v>12812</v>
      </c>
      <c r="AB197" s="81">
        <v>78118</v>
      </c>
      <c r="AC197" s="81">
        <v>0</v>
      </c>
      <c r="AD197" s="81">
        <v>9.1744790844483433</v>
      </c>
      <c r="AE197" s="82"/>
      <c r="AF197" s="81">
        <v>385660026.6814605</v>
      </c>
      <c r="AG197" s="81">
        <v>4304002.6723725386</v>
      </c>
      <c r="AH197" s="81">
        <v>2618647.7267451673</v>
      </c>
      <c r="AI197" s="81">
        <v>179622482.38781062</v>
      </c>
      <c r="AJ197" s="81">
        <v>170239105.65227976</v>
      </c>
      <c r="AK197" s="81">
        <v>0</v>
      </c>
      <c r="AL197" s="81">
        <v>0</v>
      </c>
      <c r="AM197" s="81">
        <v>10254072.387769949</v>
      </c>
      <c r="AN197" s="81">
        <v>0</v>
      </c>
      <c r="AO197" s="81">
        <v>0</v>
      </c>
      <c r="AP197" s="82"/>
      <c r="AQ197" s="81">
        <v>961</v>
      </c>
      <c r="AR197" s="81">
        <v>210</v>
      </c>
      <c r="AS197" s="81">
        <v>2</v>
      </c>
      <c r="AT197" s="81">
        <v>5</v>
      </c>
      <c r="AU197" s="81">
        <v>0</v>
      </c>
      <c r="AV197" s="81">
        <v>2</v>
      </c>
      <c r="AW197" s="81"/>
      <c r="AX197" s="82"/>
      <c r="AY197" s="81">
        <v>4455.1000000000049</v>
      </c>
      <c r="AZ197" s="81">
        <v>28224.500000000018</v>
      </c>
      <c r="BA197" s="81">
        <v>7409.5</v>
      </c>
      <c r="BB197" s="81">
        <v>1644.8</v>
      </c>
      <c r="BC197" s="81">
        <v>0</v>
      </c>
      <c r="BD197" s="81">
        <v>6620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1879</v>
      </c>
      <c r="B198" s="80">
        <v>34</v>
      </c>
      <c r="C198" s="80">
        <v>19</v>
      </c>
      <c r="D198" s="80">
        <v>2</v>
      </c>
      <c r="E198" s="80">
        <v>2022</v>
      </c>
      <c r="F198" s="80" t="s">
        <v>568</v>
      </c>
      <c r="G198" s="174" t="s">
        <v>1860</v>
      </c>
      <c r="H198" s="80" t="s">
        <v>1861</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1007</v>
      </c>
      <c r="AR198" s="81">
        <v>217</v>
      </c>
      <c r="AS198" s="81">
        <v>2</v>
      </c>
      <c r="AT198" s="81">
        <v>5</v>
      </c>
      <c r="AU198" s="81">
        <v>0</v>
      </c>
      <c r="AV198" s="81">
        <v>2</v>
      </c>
      <c r="AW198" s="81"/>
      <c r="AX198" s="82"/>
      <c r="AY198" s="81">
        <v>4789.8000000000075</v>
      </c>
      <c r="AZ198" s="81">
        <v>30401.200000000015</v>
      </c>
      <c r="BA198" s="81">
        <v>7409.5</v>
      </c>
      <c r="BB198" s="81">
        <v>1644.8</v>
      </c>
      <c r="BC198" s="81">
        <v>0</v>
      </c>
      <c r="BD198" s="81">
        <v>6620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1880</v>
      </c>
      <c r="B199" s="80">
        <v>426</v>
      </c>
      <c r="C199" s="80">
        <v>1</v>
      </c>
      <c r="D199" s="80">
        <v>26</v>
      </c>
      <c r="E199" s="80">
        <v>1990</v>
      </c>
      <c r="F199" s="80" t="s">
        <v>562</v>
      </c>
      <c r="G199" s="80" t="s">
        <v>1655</v>
      </c>
      <c r="H199" s="80" t="s">
        <v>1656</v>
      </c>
      <c r="I199" s="177"/>
      <c r="J199" s="81">
        <v>202.8995702977688</v>
      </c>
      <c r="K199" s="81">
        <v>24.24439836868266</v>
      </c>
      <c r="L199" s="81">
        <v>29.495961206650051</v>
      </c>
      <c r="M199" s="81">
        <v>86.894601794634283</v>
      </c>
      <c r="N199" s="81">
        <v>151.81867898958379</v>
      </c>
      <c r="O199" s="81">
        <v>72.494899740703701</v>
      </c>
      <c r="P199" s="81">
        <v>72.047779011587537</v>
      </c>
      <c r="Q199" s="81">
        <v>5.7470148684735687</v>
      </c>
      <c r="R199" s="81">
        <v>0</v>
      </c>
      <c r="S199" s="81">
        <v>4.679864368724691</v>
      </c>
      <c r="T199" s="82"/>
      <c r="U199" s="81">
        <v>5696700</v>
      </c>
      <c r="V199" s="81">
        <v>4436</v>
      </c>
      <c r="W199" s="81">
        <v>345</v>
      </c>
      <c r="X199" s="81">
        <v>29138</v>
      </c>
      <c r="Y199" s="81">
        <v>32478</v>
      </c>
      <c r="Z199" s="81">
        <v>29818</v>
      </c>
      <c r="AA199" s="81">
        <v>17494</v>
      </c>
      <c r="AB199" s="81">
        <v>93312</v>
      </c>
      <c r="AC199" s="81">
        <v>0</v>
      </c>
      <c r="AD199" s="81">
        <v>4.679864368724691</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1881</v>
      </c>
      <c r="B200" s="80">
        <v>427</v>
      </c>
      <c r="C200" s="80">
        <v>2</v>
      </c>
      <c r="D200" s="80">
        <v>26</v>
      </c>
      <c r="E200" s="80">
        <v>2005</v>
      </c>
      <c r="F200" s="80" t="s">
        <v>565</v>
      </c>
      <c r="G200" s="80" t="s">
        <v>1655</v>
      </c>
      <c r="H200" s="80" t="s">
        <v>1656</v>
      </c>
      <c r="I200" s="177"/>
      <c r="J200" s="81">
        <v>197.26173949414775</v>
      </c>
      <c r="K200" s="81">
        <v>10.175820422378452</v>
      </c>
      <c r="L200" s="81">
        <v>61.599893249939129</v>
      </c>
      <c r="M200" s="81">
        <v>136.10463286803457</v>
      </c>
      <c r="N200" s="81">
        <v>202.94944347596083</v>
      </c>
      <c r="O200" s="81">
        <v>98.975545735509272</v>
      </c>
      <c r="P200" s="81">
        <v>72.176407330815181</v>
      </c>
      <c r="Q200" s="81">
        <v>5.5126581067509219</v>
      </c>
      <c r="R200" s="81">
        <v>0</v>
      </c>
      <c r="S200" s="81">
        <v>1.42618774</v>
      </c>
      <c r="T200" s="82"/>
      <c r="U200" s="81">
        <v>6092503</v>
      </c>
      <c r="V200" s="81">
        <v>3104</v>
      </c>
      <c r="W200" s="81">
        <v>547</v>
      </c>
      <c r="X200" s="81">
        <v>22103</v>
      </c>
      <c r="Y200" s="81">
        <v>41377</v>
      </c>
      <c r="Z200" s="81">
        <v>47109</v>
      </c>
      <c r="AA200" s="81">
        <v>14353</v>
      </c>
      <c r="AB200" s="81">
        <v>93570</v>
      </c>
      <c r="AC200" s="81">
        <v>0</v>
      </c>
      <c r="AD200" s="81">
        <v>1.42618774</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1882</v>
      </c>
      <c r="B201" s="80">
        <v>428</v>
      </c>
      <c r="C201" s="80">
        <v>3</v>
      </c>
      <c r="D201" s="80">
        <v>26</v>
      </c>
      <c r="E201" s="80">
        <v>2006</v>
      </c>
      <c r="F201" s="80" t="s">
        <v>566</v>
      </c>
      <c r="G201" s="80" t="s">
        <v>1655</v>
      </c>
      <c r="H201" s="80" t="s">
        <v>1656</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1883</v>
      </c>
      <c r="B202" s="80">
        <v>429</v>
      </c>
      <c r="C202" s="80">
        <v>4</v>
      </c>
      <c r="D202" s="80">
        <v>26</v>
      </c>
      <c r="E202" s="80">
        <v>2007</v>
      </c>
      <c r="F202" s="80" t="s">
        <v>567</v>
      </c>
      <c r="G202" s="80" t="s">
        <v>1655</v>
      </c>
      <c r="H202" s="80" t="s">
        <v>1656</v>
      </c>
      <c r="I202" s="177"/>
      <c r="J202" s="81">
        <v>206.50507721747599</v>
      </c>
      <c r="K202" s="81">
        <v>8.8754393700652088</v>
      </c>
      <c r="L202" s="81">
        <v>45.794399648895698</v>
      </c>
      <c r="M202" s="81">
        <v>137.81488211610375</v>
      </c>
      <c r="N202" s="81">
        <v>203.98711362825827</v>
      </c>
      <c r="O202" s="81">
        <v>94.759147750505008</v>
      </c>
      <c r="P202" s="81">
        <v>69.877365299746444</v>
      </c>
      <c r="Q202" s="81">
        <v>5.7175272285710292</v>
      </c>
      <c r="R202" s="81">
        <v>0</v>
      </c>
      <c r="S202" s="81">
        <v>1.5514798699999999</v>
      </c>
      <c r="T202" s="82"/>
      <c r="U202" s="81">
        <v>6781671</v>
      </c>
      <c r="V202" s="81">
        <v>2953</v>
      </c>
      <c r="W202" s="81">
        <v>558</v>
      </c>
      <c r="X202" s="81">
        <v>28033</v>
      </c>
      <c r="Y202" s="81">
        <v>41698</v>
      </c>
      <c r="Z202" s="81">
        <v>46886</v>
      </c>
      <c r="AA202" s="81">
        <v>13684</v>
      </c>
      <c r="AB202" s="81">
        <v>91915</v>
      </c>
      <c r="AC202" s="81">
        <v>0</v>
      </c>
      <c r="AD202" s="81">
        <v>1.5514798699999999</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1884</v>
      </c>
      <c r="B203" s="80">
        <v>430</v>
      </c>
      <c r="C203" s="80">
        <v>5</v>
      </c>
      <c r="D203" s="80">
        <v>26</v>
      </c>
      <c r="E203" s="80">
        <v>2008</v>
      </c>
      <c r="F203" s="80" t="s">
        <v>84</v>
      </c>
      <c r="G203" s="80" t="s">
        <v>1655</v>
      </c>
      <c r="H203" s="80" t="s">
        <v>1656</v>
      </c>
      <c r="I203" s="177"/>
      <c r="J203" s="81">
        <v>191.55295383863273</v>
      </c>
      <c r="K203" s="81">
        <v>7.7895957019863387</v>
      </c>
      <c r="L203" s="81">
        <v>39.541735727815578</v>
      </c>
      <c r="M203" s="81">
        <v>161.25675744543659</v>
      </c>
      <c r="N203" s="81">
        <v>208.1705494606426</v>
      </c>
      <c r="O203" s="81">
        <v>91.102819148525938</v>
      </c>
      <c r="P203" s="81">
        <v>68.400142886526979</v>
      </c>
      <c r="Q203" s="81">
        <v>5.5807867579794195</v>
      </c>
      <c r="R203" s="81">
        <v>0</v>
      </c>
      <c r="S203" s="81">
        <v>1.39498115</v>
      </c>
      <c r="T203" s="82"/>
      <c r="U203" s="81">
        <v>6609511</v>
      </c>
      <c r="V203" s="81">
        <v>2953</v>
      </c>
      <c r="W203" s="81">
        <v>558</v>
      </c>
      <c r="X203" s="81">
        <v>28033</v>
      </c>
      <c r="Y203" s="81">
        <v>41988</v>
      </c>
      <c r="Z203" s="81">
        <v>46659</v>
      </c>
      <c r="AA203" s="81">
        <v>13410</v>
      </c>
      <c r="AB203" s="81">
        <v>91191</v>
      </c>
      <c r="AC203" s="81">
        <v>0</v>
      </c>
      <c r="AD203" s="81">
        <v>1.39498115</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1885</v>
      </c>
      <c r="B204" s="80">
        <v>431</v>
      </c>
      <c r="C204" s="80">
        <v>6</v>
      </c>
      <c r="D204" s="80">
        <v>26</v>
      </c>
      <c r="E204" s="80">
        <v>2009</v>
      </c>
      <c r="F204" s="80" t="s">
        <v>85</v>
      </c>
      <c r="G204" s="80" t="s">
        <v>1655</v>
      </c>
      <c r="H204" s="80" t="s">
        <v>1656</v>
      </c>
      <c r="I204" s="177"/>
      <c r="J204" s="81">
        <v>166.40434231912468</v>
      </c>
      <c r="K204" s="81">
        <v>6.2890176201085666</v>
      </c>
      <c r="L204" s="81">
        <v>68.765519508418805</v>
      </c>
      <c r="M204" s="81">
        <v>129.74134957843279</v>
      </c>
      <c r="N204" s="81">
        <v>179.83431175267373</v>
      </c>
      <c r="O204" s="81">
        <v>92.327883235732074</v>
      </c>
      <c r="P204" s="81">
        <v>65.782369069737598</v>
      </c>
      <c r="Q204" s="81">
        <v>5.2790785035617214</v>
      </c>
      <c r="R204" s="81">
        <v>0</v>
      </c>
      <c r="S204" s="81">
        <v>1.3134713999999998</v>
      </c>
      <c r="T204" s="82"/>
      <c r="U204" s="81">
        <v>5798373</v>
      </c>
      <c r="V204" s="81">
        <v>2920</v>
      </c>
      <c r="W204" s="81">
        <v>1112</v>
      </c>
      <c r="X204" s="81">
        <v>28484</v>
      </c>
      <c r="Y204" s="81">
        <v>42230</v>
      </c>
      <c r="Z204" s="81">
        <v>46674</v>
      </c>
      <c r="AA204" s="81">
        <v>13240</v>
      </c>
      <c r="AB204" s="81">
        <v>90553</v>
      </c>
      <c r="AC204" s="81">
        <v>0</v>
      </c>
      <c r="AD204" s="81">
        <v>1.3134713999999998</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45.387</v>
      </c>
      <c r="BJ204" s="81">
        <v>0</v>
      </c>
      <c r="BK204" s="81">
        <v>3.7280000000000002</v>
      </c>
      <c r="BL204" s="81">
        <v>0</v>
      </c>
      <c r="BM204" s="82"/>
      <c r="BN204" s="81">
        <v>0</v>
      </c>
      <c r="BO204" s="81">
        <v>0</v>
      </c>
      <c r="BP204" s="81">
        <v>6</v>
      </c>
      <c r="BQ204" s="81">
        <v>0</v>
      </c>
      <c r="BR204" s="81">
        <v>1</v>
      </c>
      <c r="BS204" s="81">
        <v>0</v>
      </c>
      <c r="BT204"/>
      <c r="BU204" s="80"/>
      <c r="BV204" s="80"/>
      <c r="BW204" s="80"/>
      <c r="BX204" s="80"/>
      <c r="BY204" s="80"/>
      <c r="BZ204" s="80"/>
      <c r="CA204" s="80"/>
      <c r="CB204" s="80"/>
      <c r="CC204" s="80"/>
    </row>
    <row r="205" spans="1:81">
      <c r="A205" s="80" t="s">
        <v>1886</v>
      </c>
      <c r="B205" s="80">
        <v>432</v>
      </c>
      <c r="C205" s="80">
        <v>7</v>
      </c>
      <c r="D205" s="80">
        <v>26</v>
      </c>
      <c r="E205" s="80">
        <v>2010</v>
      </c>
      <c r="F205" s="80" t="s">
        <v>86</v>
      </c>
      <c r="G205" s="80" t="s">
        <v>1655</v>
      </c>
      <c r="H205" s="80" t="s">
        <v>1656</v>
      </c>
      <c r="I205" s="177"/>
      <c r="J205" s="81">
        <v>148.77981344182894</v>
      </c>
      <c r="K205" s="81">
        <v>6.5588556227201211</v>
      </c>
      <c r="L205" s="81">
        <v>62.604283897028878</v>
      </c>
      <c r="M205" s="81">
        <v>116.13660261866676</v>
      </c>
      <c r="N205" s="81">
        <v>177.05720430474463</v>
      </c>
      <c r="O205" s="81">
        <v>92.278885361933675</v>
      </c>
      <c r="P205" s="81">
        <v>67.059618613087807</v>
      </c>
      <c r="Q205" s="81">
        <v>5.4617211293217522</v>
      </c>
      <c r="R205" s="81">
        <v>0</v>
      </c>
      <c r="S205" s="81">
        <v>1.24593475</v>
      </c>
      <c r="T205" s="82"/>
      <c r="U205" s="81">
        <v>5803331</v>
      </c>
      <c r="V205" s="81">
        <v>2920</v>
      </c>
      <c r="W205" s="81">
        <v>1112</v>
      </c>
      <c r="X205" s="81">
        <v>28484</v>
      </c>
      <c r="Y205" s="81">
        <v>42286</v>
      </c>
      <c r="Z205" s="81">
        <v>46866</v>
      </c>
      <c r="AA205" s="81">
        <v>13160</v>
      </c>
      <c r="AB205" s="81">
        <v>89770</v>
      </c>
      <c r="AC205" s="81">
        <v>0</v>
      </c>
      <c r="AD205" s="81">
        <v>1.24593475</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38.822000000000003</v>
      </c>
      <c r="BJ205" s="81">
        <v>0</v>
      </c>
      <c r="BK205" s="81">
        <v>2.6989999999999998</v>
      </c>
      <c r="BL205" s="81">
        <v>0</v>
      </c>
      <c r="BM205" s="82"/>
      <c r="BN205" s="81">
        <v>0</v>
      </c>
      <c r="BO205" s="81">
        <v>0</v>
      </c>
      <c r="BP205" s="81">
        <v>6</v>
      </c>
      <c r="BQ205" s="81">
        <v>0</v>
      </c>
      <c r="BR205" s="81">
        <v>1</v>
      </c>
      <c r="BS205" s="81">
        <v>0</v>
      </c>
      <c r="BT205"/>
      <c r="BU205" s="80">
        <v>41.521000000000001</v>
      </c>
      <c r="BV205" s="80">
        <v>0</v>
      </c>
      <c r="BW205" s="80">
        <v>0</v>
      </c>
      <c r="BX205" s="80">
        <v>0</v>
      </c>
      <c r="BY205" s="80">
        <v>0</v>
      </c>
      <c r="BZ205" s="80">
        <v>0</v>
      </c>
      <c r="CA205" s="80">
        <v>0</v>
      </c>
      <c r="CB205" s="80">
        <v>0</v>
      </c>
      <c r="CC205" s="80">
        <v>0</v>
      </c>
    </row>
    <row r="206" spans="1:81">
      <c r="A206" s="80" t="s">
        <v>1887</v>
      </c>
      <c r="B206" s="80">
        <v>433</v>
      </c>
      <c r="C206" s="80">
        <v>8</v>
      </c>
      <c r="D206" s="80">
        <v>26</v>
      </c>
      <c r="E206" s="80">
        <v>2011</v>
      </c>
      <c r="F206" s="80" t="s">
        <v>87</v>
      </c>
      <c r="G206" s="80" t="s">
        <v>1655</v>
      </c>
      <c r="H206" s="80" t="s">
        <v>1656</v>
      </c>
      <c r="I206" s="177"/>
      <c r="J206" s="81">
        <v>164.62884908522645</v>
      </c>
      <c r="K206" s="81">
        <v>9.190176717680675</v>
      </c>
      <c r="L206" s="81">
        <v>58.414358527126808</v>
      </c>
      <c r="M206" s="81">
        <v>146.71318027037054</v>
      </c>
      <c r="N206" s="81">
        <v>213.56351524050513</v>
      </c>
      <c r="O206" s="81">
        <v>90.698324772465682</v>
      </c>
      <c r="P206" s="81">
        <v>64.706030053944872</v>
      </c>
      <c r="Q206" s="81">
        <v>6.2474842048900125</v>
      </c>
      <c r="R206" s="81">
        <v>0</v>
      </c>
      <c r="S206" s="81">
        <v>1.2165912399999999</v>
      </c>
      <c r="T206" s="82"/>
      <c r="U206" s="81">
        <v>6047784</v>
      </c>
      <c r="V206" s="81">
        <v>2920</v>
      </c>
      <c r="W206" s="81">
        <v>1112</v>
      </c>
      <c r="X206" s="81">
        <v>28484</v>
      </c>
      <c r="Y206" s="81">
        <v>42374</v>
      </c>
      <c r="Z206" s="81">
        <v>47064</v>
      </c>
      <c r="AA206" s="81">
        <v>13076</v>
      </c>
      <c r="AB206" s="81">
        <v>89023</v>
      </c>
      <c r="AC206" s="81">
        <v>0</v>
      </c>
      <c r="AD206" s="81">
        <v>1.2165912399999999</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36.109000000000002</v>
      </c>
      <c r="BJ206" s="81">
        <v>0</v>
      </c>
      <c r="BK206" s="81">
        <v>6.1180000000000003</v>
      </c>
      <c r="BL206" s="81">
        <v>0</v>
      </c>
      <c r="BM206" s="82"/>
      <c r="BN206" s="81">
        <v>0</v>
      </c>
      <c r="BO206" s="81">
        <v>0</v>
      </c>
      <c r="BP206" s="81">
        <v>6</v>
      </c>
      <c r="BQ206" s="81">
        <v>0</v>
      </c>
      <c r="BR206" s="81">
        <v>2</v>
      </c>
      <c r="BS206" s="81">
        <v>0</v>
      </c>
      <c r="BT206"/>
      <c r="BU206" s="80">
        <v>42.226999999999997</v>
      </c>
      <c r="BV206" s="80">
        <v>0</v>
      </c>
      <c r="BW206" s="80">
        <v>0</v>
      </c>
      <c r="BX206" s="80">
        <v>0</v>
      </c>
      <c r="BY206" s="80">
        <v>0</v>
      </c>
      <c r="BZ206" s="80">
        <v>0</v>
      </c>
      <c r="CA206" s="80">
        <v>0</v>
      </c>
      <c r="CB206" s="80">
        <v>0</v>
      </c>
      <c r="CC206" s="80">
        <v>0</v>
      </c>
    </row>
    <row r="207" spans="1:81">
      <c r="A207" s="80" t="s">
        <v>1888</v>
      </c>
      <c r="B207" s="80">
        <v>434</v>
      </c>
      <c r="C207" s="80">
        <v>9</v>
      </c>
      <c r="D207" s="80">
        <v>26</v>
      </c>
      <c r="E207" s="80">
        <v>2012</v>
      </c>
      <c r="F207" s="80" t="s">
        <v>88</v>
      </c>
      <c r="G207" s="80" t="s">
        <v>1655</v>
      </c>
      <c r="H207" s="80" t="s">
        <v>1656</v>
      </c>
      <c r="I207" s="177"/>
      <c r="J207" s="81">
        <v>150.81053078690616</v>
      </c>
      <c r="K207" s="81">
        <v>10.353089511972396</v>
      </c>
      <c r="L207" s="81">
        <v>58.938350756548353</v>
      </c>
      <c r="M207" s="81">
        <v>182.21730373859489</v>
      </c>
      <c r="N207" s="81">
        <v>234.91717784871017</v>
      </c>
      <c r="O207" s="81">
        <v>90.032401291912493</v>
      </c>
      <c r="P207" s="81">
        <v>64.546662180653954</v>
      </c>
      <c r="Q207" s="81">
        <v>6.7079115872169677</v>
      </c>
      <c r="R207" s="81">
        <v>0</v>
      </c>
      <c r="S207" s="81">
        <v>1.2911144400000001</v>
      </c>
      <c r="T207" s="82"/>
      <c r="U207" s="81">
        <v>5308226</v>
      </c>
      <c r="V207" s="81">
        <v>2920</v>
      </c>
      <c r="W207" s="81">
        <v>1112</v>
      </c>
      <c r="X207" s="81">
        <v>28484</v>
      </c>
      <c r="Y207" s="81">
        <v>42431</v>
      </c>
      <c r="Z207" s="81">
        <v>47089</v>
      </c>
      <c r="AA207" s="81">
        <v>12970</v>
      </c>
      <c r="AB207" s="81">
        <v>87976</v>
      </c>
      <c r="AC207" s="81">
        <v>0</v>
      </c>
      <c r="AD207" s="81">
        <v>1.2911144400000001</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40.319000000000003</v>
      </c>
      <c r="BJ207" s="81">
        <v>0</v>
      </c>
      <c r="BK207" s="81">
        <v>6.8389999999999995</v>
      </c>
      <c r="BL207" s="81">
        <v>0</v>
      </c>
      <c r="BM207" s="82"/>
      <c r="BN207" s="81">
        <v>0</v>
      </c>
      <c r="BO207" s="81">
        <v>0</v>
      </c>
      <c r="BP207" s="81">
        <v>6</v>
      </c>
      <c r="BQ207" s="81">
        <v>0</v>
      </c>
      <c r="BR207" s="81">
        <v>2</v>
      </c>
      <c r="BS207" s="81">
        <v>0</v>
      </c>
      <c r="BT207"/>
      <c r="BU207" s="80">
        <v>47.158000000000001</v>
      </c>
      <c r="BV207" s="80">
        <v>0</v>
      </c>
      <c r="BW207" s="80">
        <v>0</v>
      </c>
      <c r="BX207" s="80">
        <v>0</v>
      </c>
      <c r="BY207" s="80">
        <v>0</v>
      </c>
      <c r="BZ207" s="80">
        <v>0</v>
      </c>
      <c r="CA207" s="80">
        <v>0</v>
      </c>
      <c r="CB207" s="80">
        <v>0</v>
      </c>
      <c r="CC207" s="80">
        <v>0</v>
      </c>
    </row>
    <row r="208" spans="1:81">
      <c r="A208" s="80" t="s">
        <v>1889</v>
      </c>
      <c r="B208" s="80">
        <v>435</v>
      </c>
      <c r="C208" s="80">
        <v>10</v>
      </c>
      <c r="D208" s="80">
        <v>26</v>
      </c>
      <c r="E208" s="80">
        <v>2013</v>
      </c>
      <c r="F208" s="80" t="s">
        <v>89</v>
      </c>
      <c r="G208" s="80" t="s">
        <v>1655</v>
      </c>
      <c r="H208" s="80" t="s">
        <v>1656</v>
      </c>
      <c r="I208" s="177"/>
      <c r="J208" s="81">
        <v>193.74783561849429</v>
      </c>
      <c r="K208" s="81">
        <v>8.5568637956876437</v>
      </c>
      <c r="L208" s="81">
        <v>52.047211102576242</v>
      </c>
      <c r="M208" s="81">
        <v>169.4664489648442</v>
      </c>
      <c r="N208" s="81">
        <v>227.61233602509</v>
      </c>
      <c r="O208" s="81">
        <v>86.773764221867225</v>
      </c>
      <c r="P208" s="81">
        <v>64.814843879729906</v>
      </c>
      <c r="Q208" s="81">
        <v>6.751959925121553</v>
      </c>
      <c r="R208" s="81">
        <v>0</v>
      </c>
      <c r="S208" s="81">
        <v>1.3069506199999998</v>
      </c>
      <c r="T208" s="82"/>
      <c r="U208" s="81">
        <v>6943685</v>
      </c>
      <c r="V208" s="81">
        <v>2920</v>
      </c>
      <c r="W208" s="81">
        <v>1112</v>
      </c>
      <c r="X208" s="81">
        <v>28484</v>
      </c>
      <c r="Y208" s="81">
        <v>42421</v>
      </c>
      <c r="Z208" s="81">
        <v>47411</v>
      </c>
      <c r="AA208" s="81">
        <v>12975</v>
      </c>
      <c r="AB208" s="81">
        <v>87284</v>
      </c>
      <c r="AC208" s="81">
        <v>0</v>
      </c>
      <c r="AD208" s="81">
        <v>1.3069506199999998</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48.345999999999997</v>
      </c>
      <c r="BJ208" s="81">
        <v>0</v>
      </c>
      <c r="BK208" s="81">
        <v>8.5019999999999989</v>
      </c>
      <c r="BL208" s="81">
        <v>0</v>
      </c>
      <c r="BM208" s="82"/>
      <c r="BN208" s="81">
        <v>0</v>
      </c>
      <c r="BO208" s="81">
        <v>0</v>
      </c>
      <c r="BP208" s="81">
        <v>6</v>
      </c>
      <c r="BQ208" s="81">
        <v>0</v>
      </c>
      <c r="BR208" s="81">
        <v>2</v>
      </c>
      <c r="BS208" s="81">
        <v>0</v>
      </c>
      <c r="BT208"/>
      <c r="BU208" s="80">
        <v>56.847999999999999</v>
      </c>
      <c r="BV208" s="80">
        <v>0</v>
      </c>
      <c r="BW208" s="80">
        <v>0</v>
      </c>
      <c r="BX208" s="80">
        <v>0</v>
      </c>
      <c r="BY208" s="80">
        <v>0</v>
      </c>
      <c r="BZ208" s="80">
        <v>0</v>
      </c>
      <c r="CA208" s="80">
        <v>0</v>
      </c>
      <c r="CB208" s="80">
        <v>0</v>
      </c>
      <c r="CC208" s="80">
        <v>0</v>
      </c>
    </row>
    <row r="209" spans="1:81">
      <c r="A209" s="80" t="s">
        <v>1890</v>
      </c>
      <c r="B209" s="80">
        <v>436</v>
      </c>
      <c r="C209" s="80">
        <v>11</v>
      </c>
      <c r="D209" s="80">
        <v>26</v>
      </c>
      <c r="E209" s="80">
        <v>2014</v>
      </c>
      <c r="F209" s="80" t="s">
        <v>90</v>
      </c>
      <c r="G209" s="80" t="s">
        <v>1655</v>
      </c>
      <c r="H209" s="80" t="s">
        <v>1656</v>
      </c>
      <c r="I209" s="177"/>
      <c r="J209" s="81">
        <v>181.61383869101351</v>
      </c>
      <c r="K209" s="81">
        <v>9.0758596169587982</v>
      </c>
      <c r="L209" s="81">
        <v>36.911714855745778</v>
      </c>
      <c r="M209" s="81">
        <v>172.10248256723236</v>
      </c>
      <c r="N209" s="81">
        <v>240.00078718233948</v>
      </c>
      <c r="O209" s="81">
        <v>82.429676156541106</v>
      </c>
      <c r="P209" s="81">
        <v>64.695008988452244</v>
      </c>
      <c r="Q209" s="81">
        <v>6.3869103093665247</v>
      </c>
      <c r="R209" s="81">
        <v>0</v>
      </c>
      <c r="S209" s="81">
        <v>1.09688835</v>
      </c>
      <c r="T209" s="82"/>
      <c r="U209" s="81">
        <v>7228798</v>
      </c>
      <c r="V209" s="81">
        <v>2691</v>
      </c>
      <c r="W209" s="81">
        <v>805</v>
      </c>
      <c r="X209" s="81">
        <v>27501</v>
      </c>
      <c r="Y209" s="81">
        <v>42243</v>
      </c>
      <c r="Z209" s="81">
        <v>47434</v>
      </c>
      <c r="AA209" s="81">
        <v>12884</v>
      </c>
      <c r="AB209" s="81">
        <v>86054</v>
      </c>
      <c r="AC209" s="81">
        <v>0</v>
      </c>
      <c r="AD209" s="81">
        <v>1.09688835</v>
      </c>
      <c r="AE209" s="82"/>
      <c r="AF209" s="81">
        <v>58872439.811661705</v>
      </c>
      <c r="AG209" s="81">
        <v>6368482.0523743816</v>
      </c>
      <c r="AH209" s="81">
        <v>6003694.2331845211</v>
      </c>
      <c r="AI209" s="81">
        <v>181105463.72800577</v>
      </c>
      <c r="AJ209" s="81">
        <v>181686123.86896595</v>
      </c>
      <c r="AK209" s="81">
        <v>0</v>
      </c>
      <c r="AL209" s="81">
        <v>0</v>
      </c>
      <c r="AM209" s="81">
        <v>11813928.276579184</v>
      </c>
      <c r="AN209" s="81">
        <v>0</v>
      </c>
      <c r="AO209" s="81">
        <v>0</v>
      </c>
      <c r="AP209" s="82"/>
      <c r="AQ209" s="81">
        <v>271</v>
      </c>
      <c r="AR209" s="81">
        <v>25</v>
      </c>
      <c r="AS209" s="81">
        <v>0</v>
      </c>
      <c r="AT209" s="81">
        <v>0</v>
      </c>
      <c r="AU209" s="81">
        <v>0</v>
      </c>
      <c r="AV209" s="81">
        <v>0</v>
      </c>
      <c r="AW209" s="81" t="s">
        <v>564</v>
      </c>
      <c r="AX209" s="82"/>
      <c r="AY209" s="81">
        <v>1236.048</v>
      </c>
      <c r="AZ209" s="81">
        <v>2435.5</v>
      </c>
      <c r="BA209" s="81">
        <v>0</v>
      </c>
      <c r="BB209" s="81">
        <v>0</v>
      </c>
      <c r="BC209" s="81">
        <v>0</v>
      </c>
      <c r="BD209" s="81">
        <v>0</v>
      </c>
      <c r="BE209" s="81" t="s">
        <v>564</v>
      </c>
      <c r="BF209" s="82"/>
      <c r="BG209" s="81">
        <v>0</v>
      </c>
      <c r="BH209" s="81">
        <v>0</v>
      </c>
      <c r="BI209" s="81">
        <v>46.179000000000002</v>
      </c>
      <c r="BJ209" s="81">
        <v>0</v>
      </c>
      <c r="BK209" s="81">
        <v>5.2569999999999997</v>
      </c>
      <c r="BL209" s="81">
        <v>0</v>
      </c>
      <c r="BM209" s="82"/>
      <c r="BN209" s="81">
        <v>0</v>
      </c>
      <c r="BO209" s="81">
        <v>0</v>
      </c>
      <c r="BP209" s="81">
        <v>6</v>
      </c>
      <c r="BQ209" s="81">
        <v>0</v>
      </c>
      <c r="BR209" s="81">
        <v>1</v>
      </c>
      <c r="BS209" s="81">
        <v>0</v>
      </c>
      <c r="BT209"/>
      <c r="BU209" s="80">
        <v>51.436</v>
      </c>
      <c r="BV209" s="80">
        <v>0</v>
      </c>
      <c r="BW209" s="80">
        <v>0</v>
      </c>
      <c r="BX209" s="80">
        <v>0</v>
      </c>
      <c r="BY209" s="80">
        <v>0</v>
      </c>
      <c r="BZ209" s="80">
        <v>0</v>
      </c>
      <c r="CA209" s="80">
        <v>0</v>
      </c>
      <c r="CB209" s="80">
        <v>0</v>
      </c>
      <c r="CC209" s="80">
        <v>0</v>
      </c>
    </row>
    <row r="210" spans="1:81">
      <c r="A210" s="80" t="s">
        <v>1891</v>
      </c>
      <c r="B210" s="80">
        <v>437</v>
      </c>
      <c r="C210" s="80">
        <v>12</v>
      </c>
      <c r="D210" s="80">
        <v>26</v>
      </c>
      <c r="E210" s="80">
        <v>2015</v>
      </c>
      <c r="F210" s="80" t="s">
        <v>91</v>
      </c>
      <c r="G210" s="80" t="s">
        <v>1655</v>
      </c>
      <c r="H210" s="80" t="s">
        <v>1656</v>
      </c>
      <c r="I210" s="177"/>
      <c r="J210" s="81">
        <v>185.03152614838913</v>
      </c>
      <c r="K210" s="81">
        <v>8.7028059117529235</v>
      </c>
      <c r="L210" s="81">
        <v>38.853430653560501</v>
      </c>
      <c r="M210" s="81">
        <v>166.52168810216889</v>
      </c>
      <c r="N210" s="81">
        <v>219.66769010550101</v>
      </c>
      <c r="O210" s="81">
        <v>81.565611081717677</v>
      </c>
      <c r="P210" s="81">
        <v>64.027294796509622</v>
      </c>
      <c r="Q210" s="81">
        <v>6.1620095425768033</v>
      </c>
      <c r="R210" s="81">
        <v>0</v>
      </c>
      <c r="S210" s="81">
        <v>7.4448226675199987</v>
      </c>
      <c r="T210" s="82"/>
      <c r="U210" s="81">
        <v>7384059</v>
      </c>
      <c r="V210" s="81">
        <v>2691</v>
      </c>
      <c r="W210" s="81">
        <v>805</v>
      </c>
      <c r="X210" s="81">
        <v>27501</v>
      </c>
      <c r="Y210" s="81">
        <v>42008</v>
      </c>
      <c r="Z210" s="81">
        <v>47389</v>
      </c>
      <c r="AA210" s="81">
        <v>12741</v>
      </c>
      <c r="AB210" s="81">
        <v>84809</v>
      </c>
      <c r="AC210" s="81">
        <v>0</v>
      </c>
      <c r="AD210" s="81">
        <v>7.4448226675199987</v>
      </c>
      <c r="AE210" s="82"/>
      <c r="AF210" s="81">
        <v>56985002.716292016</v>
      </c>
      <c r="AG210" s="81">
        <v>5797982.2039710153</v>
      </c>
      <c r="AH210" s="81">
        <v>5023821.0212752949</v>
      </c>
      <c r="AI210" s="81">
        <v>174908592.09725243</v>
      </c>
      <c r="AJ210" s="81">
        <v>173390318.34114319</v>
      </c>
      <c r="AK210" s="81">
        <v>0</v>
      </c>
      <c r="AL210" s="81">
        <v>0</v>
      </c>
      <c r="AM210" s="81">
        <v>11622717.689625405</v>
      </c>
      <c r="AN210" s="81">
        <v>0</v>
      </c>
      <c r="AO210" s="81">
        <v>0</v>
      </c>
      <c r="AP210" s="82"/>
      <c r="AQ210" s="81">
        <v>286</v>
      </c>
      <c r="AR210" s="81">
        <v>33</v>
      </c>
      <c r="AS210" s="81">
        <v>0</v>
      </c>
      <c r="AT210" s="81">
        <v>0</v>
      </c>
      <c r="AU210" s="81">
        <v>0</v>
      </c>
      <c r="AV210" s="81">
        <v>1</v>
      </c>
      <c r="AW210" s="81" t="s">
        <v>564</v>
      </c>
      <c r="AX210" s="82"/>
      <c r="AY210" s="81">
        <v>1310.183</v>
      </c>
      <c r="AZ210" s="81">
        <v>12252.1</v>
      </c>
      <c r="BA210" s="81">
        <v>0</v>
      </c>
      <c r="BB210" s="81">
        <v>0</v>
      </c>
      <c r="BC210" s="81">
        <v>0</v>
      </c>
      <c r="BD210" s="81">
        <v>672</v>
      </c>
      <c r="BE210" s="81" t="s">
        <v>564</v>
      </c>
      <c r="BF210" s="82"/>
      <c r="BG210" s="81">
        <v>0</v>
      </c>
      <c r="BH210" s="81">
        <v>0</v>
      </c>
      <c r="BI210" s="81">
        <v>45.512999999999998</v>
      </c>
      <c r="BJ210" s="81">
        <v>0</v>
      </c>
      <c r="BK210" s="81">
        <v>4.9880000000000004</v>
      </c>
      <c r="BL210" s="81">
        <v>0</v>
      </c>
      <c r="BM210" s="82"/>
      <c r="BN210" s="81">
        <v>0</v>
      </c>
      <c r="BO210" s="81">
        <v>0</v>
      </c>
      <c r="BP210" s="81">
        <v>6</v>
      </c>
      <c r="BQ210" s="81">
        <v>0</v>
      </c>
      <c r="BR210" s="81">
        <v>1</v>
      </c>
      <c r="BS210" s="81">
        <v>0</v>
      </c>
      <c r="BT210"/>
      <c r="BU210" s="80">
        <v>50.500999999999998</v>
      </c>
      <c r="BV210" s="80">
        <v>0</v>
      </c>
      <c r="BW210" s="80">
        <v>0</v>
      </c>
      <c r="BX210" s="80">
        <v>0</v>
      </c>
      <c r="BY210" s="80">
        <v>0</v>
      </c>
      <c r="BZ210" s="80">
        <v>0</v>
      </c>
      <c r="CA210" s="80">
        <v>0</v>
      </c>
      <c r="CB210" s="80">
        <v>0</v>
      </c>
      <c r="CC210" s="80">
        <v>0</v>
      </c>
    </row>
    <row r="211" spans="1:81">
      <c r="A211" s="80" t="s">
        <v>1892</v>
      </c>
      <c r="B211" s="80">
        <v>438</v>
      </c>
      <c r="C211" s="80">
        <v>13</v>
      </c>
      <c r="D211" s="80">
        <v>26</v>
      </c>
      <c r="E211" s="80">
        <v>2016</v>
      </c>
      <c r="F211" s="80" t="s">
        <v>92</v>
      </c>
      <c r="G211" s="80" t="s">
        <v>1655</v>
      </c>
      <c r="H211" s="80" t="s">
        <v>1656</v>
      </c>
      <c r="I211" s="177"/>
      <c r="J211" s="81">
        <v>213.1082703784856</v>
      </c>
      <c r="K211" s="81">
        <v>8.2091658603090938</v>
      </c>
      <c r="L211" s="81">
        <v>41.78096570453161</v>
      </c>
      <c r="M211" s="81">
        <v>142.77303541043656</v>
      </c>
      <c r="N211" s="81">
        <v>223.22799565336018</v>
      </c>
      <c r="O211" s="81">
        <v>80.67033975954763</v>
      </c>
      <c r="P211" s="81">
        <v>67.507082551839616</v>
      </c>
      <c r="Q211" s="81">
        <v>5.9289936818943341</v>
      </c>
      <c r="R211" s="81">
        <v>0</v>
      </c>
      <c r="S211" s="81">
        <v>9.0013115790800029</v>
      </c>
      <c r="T211" s="82"/>
      <c r="U211" s="81">
        <v>8095153</v>
      </c>
      <c r="V211" s="81">
        <v>2691</v>
      </c>
      <c r="W211" s="81">
        <v>805</v>
      </c>
      <c r="X211" s="81">
        <v>27501</v>
      </c>
      <c r="Y211" s="81">
        <v>41978</v>
      </c>
      <c r="Z211" s="81">
        <v>47445</v>
      </c>
      <c r="AA211" s="81">
        <v>13894</v>
      </c>
      <c r="AB211" s="81">
        <v>83942</v>
      </c>
      <c r="AC211" s="81">
        <v>0</v>
      </c>
      <c r="AD211" s="81">
        <v>9.0013115790800029</v>
      </c>
      <c r="AE211" s="82"/>
      <c r="AF211" s="81">
        <v>66780931.441336788</v>
      </c>
      <c r="AG211" s="81">
        <v>5526662.7900410593</v>
      </c>
      <c r="AH211" s="81">
        <v>4257935.8673405964</v>
      </c>
      <c r="AI211" s="81">
        <v>174593647.7576659</v>
      </c>
      <c r="AJ211" s="81">
        <v>180345682.1601339</v>
      </c>
      <c r="AK211" s="81">
        <v>0</v>
      </c>
      <c r="AL211" s="81">
        <v>0</v>
      </c>
      <c r="AM211" s="81">
        <v>11512836.377305949</v>
      </c>
      <c r="AN211" s="81">
        <v>0</v>
      </c>
      <c r="AO211" s="81">
        <v>0</v>
      </c>
      <c r="AP211" s="82"/>
      <c r="AQ211" s="81">
        <v>307</v>
      </c>
      <c r="AR211" s="81">
        <v>33</v>
      </c>
      <c r="AS211" s="81">
        <v>0</v>
      </c>
      <c r="AT211" s="81">
        <v>0</v>
      </c>
      <c r="AU211" s="81">
        <v>0</v>
      </c>
      <c r="AV211" s="81">
        <v>1</v>
      </c>
      <c r="AW211" s="81" t="s">
        <v>564</v>
      </c>
      <c r="AX211" s="82"/>
      <c r="AY211" s="81">
        <v>1433.2829999999999</v>
      </c>
      <c r="AZ211" s="81">
        <v>12252.1</v>
      </c>
      <c r="BA211" s="81">
        <v>0</v>
      </c>
      <c r="BB211" s="81">
        <v>0</v>
      </c>
      <c r="BC211" s="81">
        <v>0</v>
      </c>
      <c r="BD211" s="81">
        <v>672</v>
      </c>
      <c r="BE211" s="81" t="s">
        <v>564</v>
      </c>
      <c r="BF211" s="82"/>
      <c r="BG211" s="81">
        <v>0</v>
      </c>
      <c r="BH211" s="81">
        <v>0</v>
      </c>
      <c r="BI211" s="81">
        <v>52.445999999999998</v>
      </c>
      <c r="BJ211" s="81">
        <v>0</v>
      </c>
      <c r="BK211" s="81">
        <v>5.0129999999999999</v>
      </c>
      <c r="BL211" s="81">
        <v>0</v>
      </c>
      <c r="BM211" s="82"/>
      <c r="BN211" s="81">
        <v>0</v>
      </c>
      <c r="BO211" s="81">
        <v>0</v>
      </c>
      <c r="BP211" s="81">
        <v>7</v>
      </c>
      <c r="BQ211" s="81">
        <v>0</v>
      </c>
      <c r="BR211" s="81">
        <v>1</v>
      </c>
      <c r="BS211" s="81">
        <v>0</v>
      </c>
      <c r="BT211"/>
      <c r="BU211" s="80">
        <v>57.459000000000003</v>
      </c>
      <c r="BV211" s="80">
        <v>0</v>
      </c>
      <c r="BW211" s="80">
        <v>0</v>
      </c>
      <c r="BX211" s="80">
        <v>0</v>
      </c>
      <c r="BY211" s="80">
        <v>0</v>
      </c>
      <c r="BZ211" s="80">
        <v>0</v>
      </c>
      <c r="CA211" s="80">
        <v>0</v>
      </c>
      <c r="CB211" s="80">
        <v>0</v>
      </c>
      <c r="CC211" s="80">
        <v>0</v>
      </c>
    </row>
    <row r="212" spans="1:81">
      <c r="A212" s="80" t="s">
        <v>1893</v>
      </c>
      <c r="B212" s="80">
        <v>439</v>
      </c>
      <c r="C212" s="80">
        <v>14</v>
      </c>
      <c r="D212" s="80">
        <v>26</v>
      </c>
      <c r="E212" s="80">
        <v>2017</v>
      </c>
      <c r="F212" s="80" t="s">
        <v>71</v>
      </c>
      <c r="G212" s="80" t="s">
        <v>1655</v>
      </c>
      <c r="H212" s="80" t="s">
        <v>1656</v>
      </c>
      <c r="I212" s="177"/>
      <c r="J212" s="81">
        <v>213.10147083310875</v>
      </c>
      <c r="K212" s="81">
        <v>8.3885383671188016</v>
      </c>
      <c r="L212" s="81">
        <v>37.716097851376432</v>
      </c>
      <c r="M212" s="81">
        <v>143.15709066190905</v>
      </c>
      <c r="N212" s="81">
        <v>217.54123766936164</v>
      </c>
      <c r="O212" s="81">
        <v>79.285417604757043</v>
      </c>
      <c r="P212" s="81">
        <v>67.238771430746382</v>
      </c>
      <c r="Q212" s="81">
        <v>5.6568654692131402</v>
      </c>
      <c r="R212" s="81">
        <v>0</v>
      </c>
      <c r="S212" s="81">
        <v>9.9674240145000006</v>
      </c>
      <c r="T212" s="82"/>
      <c r="U212" s="81">
        <v>7965225</v>
      </c>
      <c r="V212" s="81">
        <v>2691</v>
      </c>
      <c r="W212" s="81">
        <v>805</v>
      </c>
      <c r="X212" s="81">
        <v>27501</v>
      </c>
      <c r="Y212" s="81">
        <v>41805</v>
      </c>
      <c r="Z212" s="81">
        <v>47404</v>
      </c>
      <c r="AA212" s="81">
        <v>13927</v>
      </c>
      <c r="AB212" s="81">
        <v>82823</v>
      </c>
      <c r="AC212" s="81">
        <v>0</v>
      </c>
      <c r="AD212" s="81">
        <v>9.9674240145000006</v>
      </c>
      <c r="AE212" s="82"/>
      <c r="AF212" s="81">
        <v>64568291.443055212</v>
      </c>
      <c r="AG212" s="81">
        <v>5542720.7749775182</v>
      </c>
      <c r="AH212" s="81">
        <v>5201519.1650866875</v>
      </c>
      <c r="AI212" s="81">
        <v>170274091.0117642</v>
      </c>
      <c r="AJ212" s="81">
        <v>157392531.57357359</v>
      </c>
      <c r="AK212" s="81">
        <v>0</v>
      </c>
      <c r="AL212" s="81">
        <v>0</v>
      </c>
      <c r="AM212" s="81">
        <v>11377137.28241556</v>
      </c>
      <c r="AN212" s="81">
        <v>0</v>
      </c>
      <c r="AO212" s="81">
        <v>0</v>
      </c>
      <c r="AP212" s="82"/>
      <c r="AQ212" s="81">
        <v>324</v>
      </c>
      <c r="AR212" s="81">
        <v>35</v>
      </c>
      <c r="AS212" s="81">
        <v>0</v>
      </c>
      <c r="AT212" s="81">
        <v>0</v>
      </c>
      <c r="AU212" s="81">
        <v>0</v>
      </c>
      <c r="AV212" s="81">
        <v>1</v>
      </c>
      <c r="AW212" s="81" t="s">
        <v>564</v>
      </c>
      <c r="AX212" s="82"/>
      <c r="AY212" s="81">
        <v>1543.9829999999999</v>
      </c>
      <c r="AZ212" s="81">
        <v>12591.1</v>
      </c>
      <c r="BA212" s="81">
        <v>0</v>
      </c>
      <c r="BB212" s="81">
        <v>0</v>
      </c>
      <c r="BC212" s="81">
        <v>0</v>
      </c>
      <c r="BD212" s="81">
        <v>672.00000000000011</v>
      </c>
      <c r="BE212" s="81" t="s">
        <v>564</v>
      </c>
      <c r="BF212" s="82"/>
      <c r="BG212" s="81">
        <v>0</v>
      </c>
      <c r="BH212" s="81">
        <v>0</v>
      </c>
      <c r="BI212" s="81">
        <v>52.634</v>
      </c>
      <c r="BJ212" s="81">
        <v>0</v>
      </c>
      <c r="BK212" s="81">
        <v>4.75</v>
      </c>
      <c r="BL212" s="81">
        <v>0</v>
      </c>
      <c r="BM212" s="82"/>
      <c r="BN212" s="81">
        <v>0</v>
      </c>
      <c r="BO212" s="81">
        <v>0</v>
      </c>
      <c r="BP212" s="81">
        <v>7</v>
      </c>
      <c r="BQ212" s="81">
        <v>0</v>
      </c>
      <c r="BR212" s="81">
        <v>1</v>
      </c>
      <c r="BS212" s="81">
        <v>0</v>
      </c>
      <c r="BT212"/>
      <c r="BU212" s="80">
        <v>57.384</v>
      </c>
      <c r="BV212" s="80">
        <v>0</v>
      </c>
      <c r="BW212" s="80">
        <v>0</v>
      </c>
      <c r="BX212" s="80">
        <v>0</v>
      </c>
      <c r="BY212" s="80">
        <v>0</v>
      </c>
      <c r="BZ212" s="80">
        <v>0</v>
      </c>
      <c r="CA212" s="80">
        <v>0</v>
      </c>
      <c r="CB212" s="80">
        <v>0</v>
      </c>
      <c r="CC212" s="80">
        <v>0</v>
      </c>
    </row>
    <row r="213" spans="1:81">
      <c r="A213" s="80" t="s">
        <v>1894</v>
      </c>
      <c r="B213" s="80">
        <v>440</v>
      </c>
      <c r="C213" s="80">
        <v>15</v>
      </c>
      <c r="D213" s="80">
        <v>26</v>
      </c>
      <c r="E213" s="80">
        <v>2018</v>
      </c>
      <c r="F213" s="80" t="s">
        <v>93</v>
      </c>
      <c r="G213" s="80" t="s">
        <v>1655</v>
      </c>
      <c r="H213" s="80" t="s">
        <v>1656</v>
      </c>
      <c r="I213" s="177"/>
      <c r="J213" s="81">
        <v>204.23616013150868</v>
      </c>
      <c r="K213" s="81">
        <v>7.8074571496535974</v>
      </c>
      <c r="L213" s="81">
        <v>34.599661812345175</v>
      </c>
      <c r="M213" s="81">
        <v>143.86315236740688</v>
      </c>
      <c r="N213" s="81">
        <v>200.10448602240297</v>
      </c>
      <c r="O213" s="81">
        <v>77.754789556800773</v>
      </c>
      <c r="P213" s="81">
        <v>66.679398099211824</v>
      </c>
      <c r="Q213" s="81">
        <v>5.1830540317520324</v>
      </c>
      <c r="R213" s="81">
        <v>0</v>
      </c>
      <c r="S213" s="81">
        <v>8.284205022930001</v>
      </c>
      <c r="T213" s="82"/>
      <c r="U213" s="81">
        <v>7976482.0000000009</v>
      </c>
      <c r="V213" s="81">
        <v>2691</v>
      </c>
      <c r="W213" s="81">
        <v>805</v>
      </c>
      <c r="X213" s="81">
        <v>27501</v>
      </c>
      <c r="Y213" s="81">
        <v>41767</v>
      </c>
      <c r="Z213" s="81">
        <v>47379</v>
      </c>
      <c r="AA213" s="81">
        <v>13950</v>
      </c>
      <c r="AB213" s="81">
        <v>81778</v>
      </c>
      <c r="AC213" s="81">
        <v>0</v>
      </c>
      <c r="AD213" s="81">
        <v>8.284205022930001</v>
      </c>
      <c r="AE213" s="82"/>
      <c r="AF213" s="81">
        <v>64906816.855486229</v>
      </c>
      <c r="AG213" s="81">
        <v>5014836.3613319565</v>
      </c>
      <c r="AH213" s="81">
        <v>4902432.4531126888</v>
      </c>
      <c r="AI213" s="81">
        <v>174054901.96962991</v>
      </c>
      <c r="AJ213" s="81">
        <v>152402659.4845233</v>
      </c>
      <c r="AK213" s="81">
        <v>0</v>
      </c>
      <c r="AL213" s="81">
        <v>0</v>
      </c>
      <c r="AM213" s="81">
        <v>11256832.53177722</v>
      </c>
      <c r="AN213" s="81">
        <v>0</v>
      </c>
      <c r="AO213" s="81">
        <v>0</v>
      </c>
      <c r="AP213" s="82"/>
      <c r="AQ213" s="81">
        <v>343</v>
      </c>
      <c r="AR213" s="81">
        <v>40</v>
      </c>
      <c r="AS213" s="81">
        <v>0</v>
      </c>
      <c r="AT213" s="81">
        <v>0</v>
      </c>
      <c r="AU213" s="81">
        <v>0</v>
      </c>
      <c r="AV213" s="81">
        <v>1</v>
      </c>
      <c r="AW213" s="81" t="s">
        <v>564</v>
      </c>
      <c r="AX213" s="82"/>
      <c r="AY213" s="81">
        <v>1666.1089999999999</v>
      </c>
      <c r="AZ213" s="81">
        <v>12837</v>
      </c>
      <c r="BA213" s="81">
        <v>0</v>
      </c>
      <c r="BB213" s="81">
        <v>0</v>
      </c>
      <c r="BC213" s="81">
        <v>0</v>
      </c>
      <c r="BD213" s="81">
        <v>676</v>
      </c>
      <c r="BE213" s="81" t="s">
        <v>564</v>
      </c>
      <c r="BF213" s="82"/>
      <c r="BG213" s="81">
        <v>0</v>
      </c>
      <c r="BH213" s="81">
        <v>0</v>
      </c>
      <c r="BI213" s="81">
        <v>52.179000000000002</v>
      </c>
      <c r="BJ213" s="81">
        <v>0</v>
      </c>
      <c r="BK213" s="81">
        <v>4.8150000000000004</v>
      </c>
      <c r="BL213" s="81">
        <v>0</v>
      </c>
      <c r="BM213" s="82"/>
      <c r="BN213" s="81">
        <v>0</v>
      </c>
      <c r="BO213" s="81">
        <v>0</v>
      </c>
      <c r="BP213" s="81">
        <v>7</v>
      </c>
      <c r="BQ213" s="81">
        <v>0</v>
      </c>
      <c r="BR213" s="81">
        <v>1</v>
      </c>
      <c r="BS213" s="81">
        <v>0</v>
      </c>
      <c r="BT213"/>
      <c r="BU213" s="80">
        <v>56.994</v>
      </c>
      <c r="BV213" s="80">
        <v>0</v>
      </c>
      <c r="BW213" s="80">
        <v>0</v>
      </c>
      <c r="BX213" s="80">
        <v>0</v>
      </c>
      <c r="BY213" s="80">
        <v>0</v>
      </c>
      <c r="BZ213" s="80">
        <v>0</v>
      </c>
      <c r="CA213" s="80">
        <v>0</v>
      </c>
      <c r="CB213" s="80">
        <v>0</v>
      </c>
      <c r="CC213" s="80">
        <v>0</v>
      </c>
    </row>
    <row r="214" spans="1:81">
      <c r="A214" s="80" t="s">
        <v>1895</v>
      </c>
      <c r="B214" s="80">
        <v>441</v>
      </c>
      <c r="C214" s="80">
        <v>16</v>
      </c>
      <c r="D214" s="80">
        <v>26</v>
      </c>
      <c r="E214" s="80">
        <v>2019</v>
      </c>
      <c r="F214" s="80" t="s">
        <v>73</v>
      </c>
      <c r="G214" s="80" t="s">
        <v>1655</v>
      </c>
      <c r="H214" s="80" t="s">
        <v>1656</v>
      </c>
      <c r="I214" s="177"/>
      <c r="J214" s="81">
        <v>202.44550392075567</v>
      </c>
      <c r="K214" s="81">
        <v>7.2447453310865875</v>
      </c>
      <c r="L214" s="81">
        <v>34.754680103051562</v>
      </c>
      <c r="M214" s="81">
        <v>129.05831087209432</v>
      </c>
      <c r="N214" s="81">
        <v>201.56211825864844</v>
      </c>
      <c r="O214" s="81">
        <v>75.108392028238185</v>
      </c>
      <c r="P214" s="81">
        <v>61.123780336787391</v>
      </c>
      <c r="Q214" s="81">
        <v>4.9620037975308566</v>
      </c>
      <c r="R214" s="81">
        <v>0</v>
      </c>
      <c r="S214" s="81">
        <v>9.7236821282999983</v>
      </c>
      <c r="T214" s="82"/>
      <c r="U214" s="81">
        <v>8317291</v>
      </c>
      <c r="V214" s="81">
        <v>2691</v>
      </c>
      <c r="W214" s="81">
        <v>805</v>
      </c>
      <c r="X214" s="81">
        <v>27501</v>
      </c>
      <c r="Y214" s="81">
        <v>41558</v>
      </c>
      <c r="Z214" s="81">
        <v>47023</v>
      </c>
      <c r="AA214" s="81">
        <v>12692</v>
      </c>
      <c r="AB214" s="81">
        <v>80410</v>
      </c>
      <c r="AC214" s="81">
        <v>0</v>
      </c>
      <c r="AD214" s="81">
        <v>9.7236821282999983</v>
      </c>
      <c r="AE214" s="82"/>
      <c r="AF214" s="81">
        <v>66412155.580171213</v>
      </c>
      <c r="AG214" s="81">
        <v>5013351.3275451139</v>
      </c>
      <c r="AH214" s="81">
        <v>5293162.6822423832</v>
      </c>
      <c r="AI214" s="81">
        <v>170559354.72244161</v>
      </c>
      <c r="AJ214" s="81">
        <v>154224343.04909623</v>
      </c>
      <c r="AK214" s="81">
        <v>0</v>
      </c>
      <c r="AL214" s="81">
        <v>0</v>
      </c>
      <c r="AM214" s="81">
        <v>10951236.67384409</v>
      </c>
      <c r="AN214" s="81">
        <v>0</v>
      </c>
      <c r="AO214" s="81">
        <v>0</v>
      </c>
      <c r="AP214" s="82"/>
      <c r="AQ214" s="81">
        <v>358</v>
      </c>
      <c r="AR214" s="81">
        <v>46</v>
      </c>
      <c r="AS214" s="81">
        <v>0</v>
      </c>
      <c r="AT214" s="81">
        <v>0</v>
      </c>
      <c r="AU214" s="81">
        <v>0</v>
      </c>
      <c r="AV214" s="81">
        <v>1</v>
      </c>
      <c r="AW214" s="81" t="s">
        <v>564</v>
      </c>
      <c r="AX214" s="82"/>
      <c r="AY214" s="81">
        <v>1756.893</v>
      </c>
      <c r="AZ214" s="81">
        <v>13279.9</v>
      </c>
      <c r="BA214" s="81">
        <v>0</v>
      </c>
      <c r="BB214" s="81">
        <v>0</v>
      </c>
      <c r="BC214" s="81">
        <v>0</v>
      </c>
      <c r="BD214" s="81">
        <v>675.50400000000002</v>
      </c>
      <c r="BE214" s="81" t="s">
        <v>564</v>
      </c>
      <c r="BF214" s="82"/>
      <c r="BG214" s="81">
        <v>0</v>
      </c>
      <c r="BH214" s="81">
        <v>0</v>
      </c>
      <c r="BI214" s="81">
        <v>51.421999999999997</v>
      </c>
      <c r="BJ214" s="81">
        <v>0</v>
      </c>
      <c r="BK214" s="81">
        <v>4.7610000000000001</v>
      </c>
      <c r="BL214" s="81">
        <v>0</v>
      </c>
      <c r="BM214" s="82"/>
      <c r="BN214" s="81">
        <v>0</v>
      </c>
      <c r="BO214" s="81">
        <v>0</v>
      </c>
      <c r="BP214" s="81">
        <v>7</v>
      </c>
      <c r="BQ214" s="81">
        <v>0</v>
      </c>
      <c r="BR214" s="81">
        <v>1</v>
      </c>
      <c r="BS214" s="81">
        <v>0</v>
      </c>
      <c r="BT214"/>
      <c r="BU214" s="80">
        <v>56.183</v>
      </c>
      <c r="BV214" s="80">
        <v>0</v>
      </c>
      <c r="BW214" s="80">
        <v>0</v>
      </c>
      <c r="BX214" s="80">
        <v>0</v>
      </c>
      <c r="BY214" s="80">
        <v>0</v>
      </c>
      <c r="BZ214" s="80">
        <v>0</v>
      </c>
      <c r="CA214" s="80">
        <v>0</v>
      </c>
      <c r="CB214" s="80">
        <v>0</v>
      </c>
      <c r="CC214" s="80">
        <v>0</v>
      </c>
    </row>
    <row r="215" spans="1:81">
      <c r="A215" s="80" t="s">
        <v>1896</v>
      </c>
      <c r="B215" s="80">
        <v>442</v>
      </c>
      <c r="C215" s="80">
        <v>17</v>
      </c>
      <c r="D215" s="80">
        <v>26</v>
      </c>
      <c r="E215" s="80">
        <v>2020</v>
      </c>
      <c r="F215" s="80" t="s">
        <v>218</v>
      </c>
      <c r="G215" s="80" t="s">
        <v>1655</v>
      </c>
      <c r="H215" s="80" t="s">
        <v>1656</v>
      </c>
      <c r="I215" s="177"/>
      <c r="J215" s="81">
        <v>174.72045474564379</v>
      </c>
      <c r="K215" s="81">
        <v>7.8887615324799221</v>
      </c>
      <c r="L215" s="81">
        <v>44.943725477669382</v>
      </c>
      <c r="M215" s="81">
        <v>117.91830134924673</v>
      </c>
      <c r="N215" s="81">
        <v>184.45410825796023</v>
      </c>
      <c r="O215" s="81">
        <v>65.238808646366309</v>
      </c>
      <c r="P215" s="81">
        <v>62.246805580777973</v>
      </c>
      <c r="Q215" s="81">
        <v>4.6788455493340191</v>
      </c>
      <c r="R215" s="81">
        <v>0</v>
      </c>
      <c r="S215" s="81">
        <v>11.308694194079999</v>
      </c>
      <c r="T215" s="82"/>
      <c r="U215" s="81">
        <v>8137159</v>
      </c>
      <c r="V215" s="81">
        <v>2711</v>
      </c>
      <c r="W215" s="81">
        <v>925</v>
      </c>
      <c r="X215" s="81">
        <v>26423</v>
      </c>
      <c r="Y215" s="81">
        <v>41493</v>
      </c>
      <c r="Z215" s="81">
        <v>46618</v>
      </c>
      <c r="AA215" s="81">
        <v>14043</v>
      </c>
      <c r="AB215" s="81">
        <v>79352</v>
      </c>
      <c r="AC215" s="81">
        <v>0</v>
      </c>
      <c r="AD215" s="81">
        <v>11.308694194079999</v>
      </c>
      <c r="AE215" s="82"/>
      <c r="AF215" s="81">
        <v>63534184.249346912</v>
      </c>
      <c r="AG215" s="81">
        <v>5054334.2150777271</v>
      </c>
      <c r="AH215" s="81">
        <v>6590920.4012497682</v>
      </c>
      <c r="AI215" s="81">
        <v>151712454.45103377</v>
      </c>
      <c r="AJ215" s="81">
        <v>157201177.45306733</v>
      </c>
      <c r="AK215" s="81"/>
      <c r="AL215" s="81"/>
      <c r="AM215" s="81">
        <v>10356317.619107971</v>
      </c>
      <c r="AN215" s="81"/>
      <c r="AO215" s="81"/>
      <c r="AP215" s="82"/>
      <c r="AQ215" s="81">
        <v>382</v>
      </c>
      <c r="AR215" s="81">
        <v>54</v>
      </c>
      <c r="AS215" s="81">
        <v>0</v>
      </c>
      <c r="AT215" s="81">
        <v>0</v>
      </c>
      <c r="AU215" s="81">
        <v>0</v>
      </c>
      <c r="AV215" s="81">
        <v>1</v>
      </c>
      <c r="AW215" s="81">
        <v>0</v>
      </c>
      <c r="AX215" s="82"/>
      <c r="AY215" s="81">
        <v>1913.9250000000011</v>
      </c>
      <c r="AZ215" s="81">
        <v>16724.8</v>
      </c>
      <c r="BA215" s="81">
        <v>0</v>
      </c>
      <c r="BB215" s="81">
        <v>0</v>
      </c>
      <c r="BC215" s="81">
        <v>0</v>
      </c>
      <c r="BD215" s="81">
        <v>675.50400000000002</v>
      </c>
      <c r="BE215" s="81">
        <v>0</v>
      </c>
      <c r="BF215" s="82"/>
      <c r="BG215" s="81">
        <v>0</v>
      </c>
      <c r="BH215" s="81">
        <v>0</v>
      </c>
      <c r="BI215" s="81">
        <v>45.091000000000001</v>
      </c>
      <c r="BJ215" s="81">
        <v>0</v>
      </c>
      <c r="BK215" s="81">
        <v>4.5529999999999999</v>
      </c>
      <c r="BL215" s="81">
        <v>0</v>
      </c>
      <c r="BM215" s="82"/>
      <c r="BN215" s="81">
        <v>0</v>
      </c>
      <c r="BO215" s="81">
        <v>0</v>
      </c>
      <c r="BP215" s="81">
        <v>7</v>
      </c>
      <c r="BQ215" s="81">
        <v>0</v>
      </c>
      <c r="BR215" s="81">
        <v>1</v>
      </c>
      <c r="BS215" s="81">
        <v>0</v>
      </c>
      <c r="BT215"/>
      <c r="BU215" s="80">
        <v>49.643999999999998</v>
      </c>
      <c r="BV215" s="80">
        <v>0</v>
      </c>
      <c r="BW215" s="80">
        <v>0</v>
      </c>
      <c r="BX215" s="80">
        <v>0</v>
      </c>
      <c r="BY215" s="80">
        <v>0</v>
      </c>
      <c r="BZ215" s="80">
        <v>0</v>
      </c>
      <c r="CA215" s="80">
        <v>0</v>
      </c>
      <c r="CB215" s="80">
        <v>0</v>
      </c>
      <c r="CC215" s="80">
        <v>0</v>
      </c>
    </row>
    <row r="216" spans="1:81">
      <c r="A216" s="80" t="s">
        <v>1657</v>
      </c>
      <c r="B216" s="80">
        <v>442</v>
      </c>
      <c r="C216" s="80">
        <v>18</v>
      </c>
      <c r="D216" s="80">
        <v>26</v>
      </c>
      <c r="E216" s="80">
        <v>2021</v>
      </c>
      <c r="F216" s="80" t="s">
        <v>75</v>
      </c>
      <c r="G216" s="174" t="s">
        <v>1655</v>
      </c>
      <c r="H216" s="80" t="s">
        <v>1656</v>
      </c>
      <c r="I216" s="177"/>
      <c r="J216" s="81">
        <v>181.35839756143787</v>
      </c>
      <c r="K216" s="81">
        <v>7.5990671413453432</v>
      </c>
      <c r="L216" s="81">
        <v>41.015146962025575</v>
      </c>
      <c r="M216" s="81">
        <v>119.10123354541093</v>
      </c>
      <c r="N216" s="81">
        <v>174.23893754921681</v>
      </c>
      <c r="O216" s="81">
        <v>63.030466948898351</v>
      </c>
      <c r="P216" s="81">
        <v>64.215884129636535</v>
      </c>
      <c r="Q216" s="81">
        <v>4.6610037266129867</v>
      </c>
      <c r="R216" s="81">
        <v>0</v>
      </c>
      <c r="S216" s="81">
        <v>12.230452432</v>
      </c>
      <c r="T216" s="82"/>
      <c r="U216" s="81">
        <v>8673775</v>
      </c>
      <c r="V216" s="81">
        <v>2711</v>
      </c>
      <c r="W216" s="81">
        <v>925</v>
      </c>
      <c r="X216" s="81">
        <v>26423</v>
      </c>
      <c r="Y216" s="81">
        <v>41262</v>
      </c>
      <c r="Z216" s="81">
        <v>46377</v>
      </c>
      <c r="AA216" s="81">
        <v>14128</v>
      </c>
      <c r="AB216" s="81">
        <v>78112</v>
      </c>
      <c r="AC216" s="81">
        <v>0</v>
      </c>
      <c r="AD216" s="81">
        <v>12.230452432</v>
      </c>
      <c r="AE216" s="82"/>
      <c r="AF216" s="81">
        <v>66437382.998795345</v>
      </c>
      <c r="AG216" s="81">
        <v>5141614.6333633736</v>
      </c>
      <c r="AH216" s="81">
        <v>5909143.7074345928</v>
      </c>
      <c r="AI216" s="81">
        <v>165540700.99143791</v>
      </c>
      <c r="AJ216" s="81">
        <v>152343376.59232122</v>
      </c>
      <c r="AK216" s="81">
        <v>0</v>
      </c>
      <c r="AL216" s="81">
        <v>0</v>
      </c>
      <c r="AM216" s="81">
        <v>10253284.8044431</v>
      </c>
      <c r="AN216" s="81">
        <v>0</v>
      </c>
      <c r="AO216" s="81">
        <v>0</v>
      </c>
      <c r="AP216" s="82"/>
      <c r="AQ216" s="81">
        <v>423</v>
      </c>
      <c r="AR216" s="81">
        <v>60</v>
      </c>
      <c r="AS216" s="81">
        <v>0</v>
      </c>
      <c r="AT216" s="81">
        <v>0</v>
      </c>
      <c r="AU216" s="81">
        <v>0</v>
      </c>
      <c r="AV216" s="81">
        <v>1</v>
      </c>
      <c r="AW216" s="81"/>
      <c r="AX216" s="82"/>
      <c r="AY216" s="81">
        <v>2191.3750000000009</v>
      </c>
      <c r="AZ216" s="81">
        <v>17923.8</v>
      </c>
      <c r="BA216" s="81">
        <v>0</v>
      </c>
      <c r="BB216" s="81">
        <v>0</v>
      </c>
      <c r="BC216" s="81">
        <v>0</v>
      </c>
      <c r="BD216" s="81">
        <v>675.50400000000002</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1654</v>
      </c>
      <c r="B217" s="80">
        <v>442</v>
      </c>
      <c r="C217" s="80">
        <v>19</v>
      </c>
      <c r="D217" s="80">
        <v>26</v>
      </c>
      <c r="E217" s="80">
        <v>2022</v>
      </c>
      <c r="F217" s="80" t="s">
        <v>568</v>
      </c>
      <c r="G217" s="174" t="s">
        <v>1655</v>
      </c>
      <c r="H217" s="80" t="s">
        <v>1656</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470</v>
      </c>
      <c r="AR217" s="81">
        <v>68</v>
      </c>
      <c r="AS217" s="81">
        <v>0</v>
      </c>
      <c r="AT217" s="81">
        <v>0</v>
      </c>
      <c r="AU217" s="81">
        <v>0</v>
      </c>
      <c r="AV217" s="81">
        <v>1</v>
      </c>
      <c r="AW217" s="81"/>
      <c r="AX217" s="82"/>
      <c r="AY217" s="81">
        <v>2509.8750000000023</v>
      </c>
      <c r="AZ217" s="81">
        <v>18727.000000000004</v>
      </c>
      <c r="BA217" s="81">
        <v>0</v>
      </c>
      <c r="BB217" s="81">
        <v>0</v>
      </c>
      <c r="BC217" s="81">
        <v>0</v>
      </c>
      <c r="BD217" s="81">
        <v>675.50400000000002</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1897</v>
      </c>
      <c r="B218" s="80">
        <v>18</v>
      </c>
      <c r="C218" s="80">
        <v>1</v>
      </c>
      <c r="D218" s="80">
        <v>2</v>
      </c>
      <c r="E218" s="80">
        <v>1990</v>
      </c>
      <c r="F218" s="80" t="s">
        <v>562</v>
      </c>
      <c r="G218" s="80" t="s">
        <v>1898</v>
      </c>
      <c r="H218" s="80" t="s">
        <v>1899</v>
      </c>
      <c r="I218" s="177"/>
      <c r="J218" s="81">
        <v>40.611437041798951</v>
      </c>
      <c r="K218" s="81">
        <v>8.0880309261219487</v>
      </c>
      <c r="L218" s="81">
        <v>6.144184779646225</v>
      </c>
      <c r="M218" s="81">
        <v>30.474524896624121</v>
      </c>
      <c r="N218" s="81">
        <v>64.503873026090844</v>
      </c>
      <c r="O218" s="81">
        <v>56.490005884876602</v>
      </c>
      <c r="P218" s="81">
        <v>53.197734165581117</v>
      </c>
      <c r="Q218" s="81">
        <v>3.7424699768818201</v>
      </c>
      <c r="R218" s="81">
        <v>0</v>
      </c>
      <c r="S218" s="81">
        <v>3.2370064885939178</v>
      </c>
      <c r="T218" s="82"/>
      <c r="U218" s="81">
        <v>10539468</v>
      </c>
      <c r="V218" s="81">
        <v>2379</v>
      </c>
      <c r="W218" s="81">
        <v>83</v>
      </c>
      <c r="X218" s="81">
        <v>11189</v>
      </c>
      <c r="Y218" s="81">
        <v>18957</v>
      </c>
      <c r="Z218" s="81">
        <v>23235</v>
      </c>
      <c r="AA218" s="81">
        <v>12917</v>
      </c>
      <c r="AB218" s="81">
        <v>60765</v>
      </c>
      <c r="AC218" s="81">
        <v>0</v>
      </c>
      <c r="AD218" s="81">
        <v>3.2370064885939178</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1900</v>
      </c>
      <c r="B219" s="80">
        <v>19</v>
      </c>
      <c r="C219" s="80">
        <v>2</v>
      </c>
      <c r="D219" s="80">
        <v>2</v>
      </c>
      <c r="E219" s="80">
        <v>2005</v>
      </c>
      <c r="F219" s="80" t="s">
        <v>565</v>
      </c>
      <c r="G219" s="80" t="s">
        <v>1898</v>
      </c>
      <c r="H219" s="80" t="s">
        <v>1899</v>
      </c>
      <c r="I219" s="177"/>
      <c r="J219" s="81">
        <v>33.780878070597325</v>
      </c>
      <c r="K219" s="81">
        <v>6.0297147038261647</v>
      </c>
      <c r="L219" s="81">
        <v>11.581689222819456</v>
      </c>
      <c r="M219" s="81">
        <v>64.919677604025026</v>
      </c>
      <c r="N219" s="81">
        <v>102.33880177733904</v>
      </c>
      <c r="O219" s="81">
        <v>96.095088217765692</v>
      </c>
      <c r="P219" s="81">
        <v>56.210400692806523</v>
      </c>
      <c r="Q219" s="81">
        <v>4.2856984216895277</v>
      </c>
      <c r="R219" s="81">
        <v>0</v>
      </c>
      <c r="S219" s="81">
        <v>8.7068657407539156</v>
      </c>
      <c r="T219" s="82"/>
      <c r="U219" s="81">
        <v>7711116</v>
      </c>
      <c r="V219" s="81">
        <v>2486</v>
      </c>
      <c r="W219" s="81">
        <v>157</v>
      </c>
      <c r="X219" s="81">
        <v>13073</v>
      </c>
      <c r="Y219" s="81">
        <v>27470</v>
      </c>
      <c r="Z219" s="81">
        <v>45738</v>
      </c>
      <c r="AA219" s="81">
        <v>11178</v>
      </c>
      <c r="AB219" s="81">
        <v>72744</v>
      </c>
      <c r="AC219" s="81">
        <v>0</v>
      </c>
      <c r="AD219" s="81">
        <v>8.7068657407539156</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1901</v>
      </c>
      <c r="B220" s="80">
        <v>20</v>
      </c>
      <c r="C220" s="80">
        <v>3</v>
      </c>
      <c r="D220" s="80">
        <v>2</v>
      </c>
      <c r="E220" s="80">
        <v>2006</v>
      </c>
      <c r="F220" s="80" t="s">
        <v>566</v>
      </c>
      <c r="G220" s="80" t="s">
        <v>1898</v>
      </c>
      <c r="H220" s="80" t="s">
        <v>1899</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1902</v>
      </c>
      <c r="B221" s="80">
        <v>21</v>
      </c>
      <c r="C221" s="80">
        <v>4</v>
      </c>
      <c r="D221" s="80">
        <v>2</v>
      </c>
      <c r="E221" s="80">
        <v>2007</v>
      </c>
      <c r="F221" s="80" t="s">
        <v>567</v>
      </c>
      <c r="G221" s="80" t="s">
        <v>1898</v>
      </c>
      <c r="H221" s="80" t="s">
        <v>1899</v>
      </c>
      <c r="I221" s="177"/>
      <c r="J221" s="81">
        <v>36.249185434712203</v>
      </c>
      <c r="K221" s="81">
        <v>5.6370365302197669</v>
      </c>
      <c r="L221" s="81">
        <v>4.9837744851751715</v>
      </c>
      <c r="M221" s="81">
        <v>64.591553642007895</v>
      </c>
      <c r="N221" s="81">
        <v>108.388030223428</v>
      </c>
      <c r="O221" s="81">
        <v>93.554599440576652</v>
      </c>
      <c r="P221" s="81">
        <v>55.79874091130732</v>
      </c>
      <c r="Q221" s="81">
        <v>4.520774725165948</v>
      </c>
      <c r="R221" s="81">
        <v>0</v>
      </c>
      <c r="S221" s="81">
        <v>9.7283798593180553</v>
      </c>
      <c r="T221" s="82"/>
      <c r="U221" s="81">
        <v>7305708</v>
      </c>
      <c r="V221" s="81">
        <v>2020</v>
      </c>
      <c r="W221" s="81">
        <v>75</v>
      </c>
      <c r="X221" s="81">
        <v>15823</v>
      </c>
      <c r="Y221" s="81">
        <v>27940</v>
      </c>
      <c r="Z221" s="81">
        <v>46290</v>
      </c>
      <c r="AA221" s="81">
        <v>10927</v>
      </c>
      <c r="AB221" s="81">
        <v>72676</v>
      </c>
      <c r="AC221" s="81">
        <v>0</v>
      </c>
      <c r="AD221" s="81">
        <v>9.7283798593180553</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1903</v>
      </c>
      <c r="B222" s="80">
        <v>22</v>
      </c>
      <c r="C222" s="80">
        <v>5</v>
      </c>
      <c r="D222" s="80">
        <v>2</v>
      </c>
      <c r="E222" s="80">
        <v>2008</v>
      </c>
      <c r="F222" s="80" t="s">
        <v>84</v>
      </c>
      <c r="G222" s="80" t="s">
        <v>1898</v>
      </c>
      <c r="H222" s="80" t="s">
        <v>1899</v>
      </c>
      <c r="I222" s="177"/>
      <c r="J222" s="81">
        <v>31.254854824232627</v>
      </c>
      <c r="K222" s="81">
        <v>4.3151973486868433</v>
      </c>
      <c r="L222" s="81">
        <v>4.4134856774998612</v>
      </c>
      <c r="M222" s="81">
        <v>77.744540481481053</v>
      </c>
      <c r="N222" s="81">
        <v>105.63765922596085</v>
      </c>
      <c r="O222" s="81">
        <v>91.237543307235896</v>
      </c>
      <c r="P222" s="81">
        <v>54.470180901209673</v>
      </c>
      <c r="Q222" s="81">
        <v>4.4481179494710901</v>
      </c>
      <c r="R222" s="81">
        <v>0</v>
      </c>
      <c r="S222" s="81">
        <v>9.1087072670165323</v>
      </c>
      <c r="T222" s="82"/>
      <c r="U222" s="81">
        <v>6927177</v>
      </c>
      <c r="V222" s="81">
        <v>2020</v>
      </c>
      <c r="W222" s="81">
        <v>75</v>
      </c>
      <c r="X222" s="81">
        <v>15823</v>
      </c>
      <c r="Y222" s="81">
        <v>28246</v>
      </c>
      <c r="Z222" s="81">
        <v>46728</v>
      </c>
      <c r="AA222" s="81">
        <v>10679</v>
      </c>
      <c r="AB222" s="81">
        <v>72683</v>
      </c>
      <c r="AC222" s="81">
        <v>0</v>
      </c>
      <c r="AD222" s="81">
        <v>9.1087072670165323</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1904</v>
      </c>
      <c r="B223" s="80">
        <v>23</v>
      </c>
      <c r="C223" s="80">
        <v>6</v>
      </c>
      <c r="D223" s="80">
        <v>2</v>
      </c>
      <c r="E223" s="80">
        <v>2009</v>
      </c>
      <c r="F223" s="80" t="s">
        <v>85</v>
      </c>
      <c r="G223" s="80" t="s">
        <v>1898</v>
      </c>
      <c r="H223" s="80" t="s">
        <v>1899</v>
      </c>
      <c r="I223" s="177"/>
      <c r="J223" s="81">
        <v>35.767968699261708</v>
      </c>
      <c r="K223" s="81">
        <v>4.4821006330186135</v>
      </c>
      <c r="L223" s="81">
        <v>6.0270823011772956</v>
      </c>
      <c r="M223" s="81">
        <v>84.357993079745285</v>
      </c>
      <c r="N223" s="81">
        <v>96.444599404061506</v>
      </c>
      <c r="O223" s="81">
        <v>93.293217405056268</v>
      </c>
      <c r="P223" s="81">
        <v>51.920374379060263</v>
      </c>
      <c r="Q223" s="81">
        <v>4.2600256589043513</v>
      </c>
      <c r="R223" s="81">
        <v>0</v>
      </c>
      <c r="S223" s="81">
        <v>11.329603065634331</v>
      </c>
      <c r="T223" s="82"/>
      <c r="U223" s="81">
        <v>5931484</v>
      </c>
      <c r="V223" s="81">
        <v>2084</v>
      </c>
      <c r="W223" s="81">
        <v>175</v>
      </c>
      <c r="X223" s="81">
        <v>17854</v>
      </c>
      <c r="Y223" s="81">
        <v>28631</v>
      </c>
      <c r="Z223" s="81">
        <v>47162</v>
      </c>
      <c r="AA223" s="81">
        <v>10450</v>
      </c>
      <c r="AB223" s="81">
        <v>73073</v>
      </c>
      <c r="AC223" s="81">
        <v>0</v>
      </c>
      <c r="AD223" s="81">
        <v>11.329603065634331</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0</v>
      </c>
      <c r="BJ223" s="81">
        <v>0</v>
      </c>
      <c r="BK223" s="81">
        <v>3.43</v>
      </c>
      <c r="BL223" s="81">
        <v>0</v>
      </c>
      <c r="BM223" s="82"/>
      <c r="BN223" s="81">
        <v>0</v>
      </c>
      <c r="BO223" s="81">
        <v>0</v>
      </c>
      <c r="BP223" s="81">
        <v>0</v>
      </c>
      <c r="BQ223" s="81">
        <v>0</v>
      </c>
      <c r="BR223" s="81">
        <v>1</v>
      </c>
      <c r="BS223" s="81">
        <v>0</v>
      </c>
      <c r="BT223"/>
      <c r="BU223" s="80"/>
      <c r="BV223" s="80"/>
      <c r="BW223" s="80"/>
      <c r="BX223" s="80"/>
      <c r="BY223" s="80"/>
      <c r="BZ223" s="80"/>
      <c r="CA223" s="80"/>
      <c r="CB223" s="80"/>
      <c r="CC223" s="80"/>
    </row>
    <row r="224" spans="1:81">
      <c r="A224" s="80" t="s">
        <v>1905</v>
      </c>
      <c r="B224" s="80">
        <v>24</v>
      </c>
      <c r="C224" s="80">
        <v>7</v>
      </c>
      <c r="D224" s="80">
        <v>2</v>
      </c>
      <c r="E224" s="80">
        <v>2010</v>
      </c>
      <c r="F224" s="80" t="s">
        <v>86</v>
      </c>
      <c r="G224" s="80" t="s">
        <v>1898</v>
      </c>
      <c r="H224" s="80" t="s">
        <v>1899</v>
      </c>
      <c r="I224" s="177"/>
      <c r="J224" s="81">
        <v>30.490943193974179</v>
      </c>
      <c r="K224" s="81">
        <v>4.7032368375943925</v>
      </c>
      <c r="L224" s="81">
        <v>5.6772406597048546</v>
      </c>
      <c r="M224" s="81">
        <v>87.351336521667179</v>
      </c>
      <c r="N224" s="81">
        <v>95.283765226014097</v>
      </c>
      <c r="O224" s="81">
        <v>93.495723819529275</v>
      </c>
      <c r="P224" s="81">
        <v>52.159745906046112</v>
      </c>
      <c r="Q224" s="81">
        <v>4.4618556392997668</v>
      </c>
      <c r="R224" s="81">
        <v>0</v>
      </c>
      <c r="S224" s="81">
        <v>9.5738046379889088</v>
      </c>
      <c r="T224" s="82"/>
      <c r="U224" s="81">
        <v>5977785</v>
      </c>
      <c r="V224" s="81">
        <v>2084</v>
      </c>
      <c r="W224" s="81">
        <v>175</v>
      </c>
      <c r="X224" s="81">
        <v>17854</v>
      </c>
      <c r="Y224" s="81">
        <v>29068</v>
      </c>
      <c r="Z224" s="81">
        <v>47484</v>
      </c>
      <c r="AA224" s="81">
        <v>10236</v>
      </c>
      <c r="AB224" s="81">
        <v>73336</v>
      </c>
      <c r="AC224" s="81">
        <v>0</v>
      </c>
      <c r="AD224" s="81">
        <v>9.5738046379889088</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0</v>
      </c>
      <c r="BJ224" s="81">
        <v>0</v>
      </c>
      <c r="BK224" s="81">
        <v>3.05</v>
      </c>
      <c r="BL224" s="81">
        <v>0</v>
      </c>
      <c r="BM224" s="82"/>
      <c r="BN224" s="81">
        <v>0</v>
      </c>
      <c r="BO224" s="81">
        <v>0</v>
      </c>
      <c r="BP224" s="81">
        <v>0</v>
      </c>
      <c r="BQ224" s="81">
        <v>0</v>
      </c>
      <c r="BR224" s="81">
        <v>1</v>
      </c>
      <c r="BS224" s="81">
        <v>0</v>
      </c>
      <c r="BT224"/>
      <c r="BU224" s="80">
        <v>3.05</v>
      </c>
      <c r="BV224" s="80">
        <v>0</v>
      </c>
      <c r="BW224" s="80">
        <v>0</v>
      </c>
      <c r="BX224" s="80">
        <v>0</v>
      </c>
      <c r="BY224" s="80">
        <v>0</v>
      </c>
      <c r="BZ224" s="80">
        <v>0</v>
      </c>
      <c r="CA224" s="80">
        <v>0</v>
      </c>
      <c r="CB224" s="80">
        <v>0</v>
      </c>
      <c r="CC224" s="80">
        <v>0</v>
      </c>
    </row>
    <row r="225" spans="1:81">
      <c r="A225" s="80" t="s">
        <v>1906</v>
      </c>
      <c r="B225" s="80">
        <v>25</v>
      </c>
      <c r="C225" s="80">
        <v>8</v>
      </c>
      <c r="D225" s="80">
        <v>2</v>
      </c>
      <c r="E225" s="80">
        <v>2011</v>
      </c>
      <c r="F225" s="80" t="s">
        <v>87</v>
      </c>
      <c r="G225" s="80" t="s">
        <v>1898</v>
      </c>
      <c r="H225" s="80" t="s">
        <v>1899</v>
      </c>
      <c r="I225" s="177"/>
      <c r="J225" s="81">
        <v>61.26010631112608</v>
      </c>
      <c r="K225" s="81">
        <v>5.4302206578903069</v>
      </c>
      <c r="L225" s="81">
        <v>5.951828756804427</v>
      </c>
      <c r="M225" s="81">
        <v>99.417904607437279</v>
      </c>
      <c r="N225" s="81">
        <v>110.66261152578709</v>
      </c>
      <c r="O225" s="81">
        <v>92.388415517524578</v>
      </c>
      <c r="P225" s="81">
        <v>49.915090635832208</v>
      </c>
      <c r="Q225" s="81">
        <v>5.1263154321310305</v>
      </c>
      <c r="R225" s="81">
        <v>0</v>
      </c>
      <c r="S225" s="81">
        <v>9.0998439158634774</v>
      </c>
      <c r="T225" s="82"/>
      <c r="U225" s="81">
        <v>13008303</v>
      </c>
      <c r="V225" s="81">
        <v>2084</v>
      </c>
      <c r="W225" s="81">
        <v>175</v>
      </c>
      <c r="X225" s="81">
        <v>17854</v>
      </c>
      <c r="Y225" s="81">
        <v>29167</v>
      </c>
      <c r="Z225" s="81">
        <v>47941</v>
      </c>
      <c r="AA225" s="81">
        <v>10087</v>
      </c>
      <c r="AB225" s="81">
        <v>73047</v>
      </c>
      <c r="AC225" s="81">
        <v>0</v>
      </c>
      <c r="AD225" s="81">
        <v>9.0998439158634774</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0</v>
      </c>
      <c r="BJ225" s="81">
        <v>0</v>
      </c>
      <c r="BK225" s="81">
        <v>2.214</v>
      </c>
      <c r="BL225" s="81">
        <v>0</v>
      </c>
      <c r="BM225" s="82"/>
      <c r="BN225" s="81">
        <v>0</v>
      </c>
      <c r="BO225" s="81">
        <v>0</v>
      </c>
      <c r="BP225" s="81">
        <v>0</v>
      </c>
      <c r="BQ225" s="81">
        <v>0</v>
      </c>
      <c r="BR225" s="81">
        <v>1</v>
      </c>
      <c r="BS225" s="81">
        <v>0</v>
      </c>
      <c r="BT225"/>
      <c r="BU225" s="80">
        <v>2.214</v>
      </c>
      <c r="BV225" s="80">
        <v>0</v>
      </c>
      <c r="BW225" s="80">
        <v>0</v>
      </c>
      <c r="BX225" s="80">
        <v>0</v>
      </c>
      <c r="BY225" s="80">
        <v>0</v>
      </c>
      <c r="BZ225" s="80">
        <v>0</v>
      </c>
      <c r="CA225" s="80">
        <v>0</v>
      </c>
      <c r="CB225" s="80">
        <v>0</v>
      </c>
      <c r="CC225" s="80">
        <v>0</v>
      </c>
    </row>
    <row r="226" spans="1:81">
      <c r="A226" s="80" t="s">
        <v>1907</v>
      </c>
      <c r="B226" s="80">
        <v>26</v>
      </c>
      <c r="C226" s="80">
        <v>9</v>
      </c>
      <c r="D226" s="80">
        <v>2</v>
      </c>
      <c r="E226" s="80">
        <v>2012</v>
      </c>
      <c r="F226" s="80" t="s">
        <v>88</v>
      </c>
      <c r="G226" s="80" t="s">
        <v>1898</v>
      </c>
      <c r="H226" s="80" t="s">
        <v>1899</v>
      </c>
      <c r="I226" s="177"/>
      <c r="J226" s="81">
        <v>33.289225682158971</v>
      </c>
      <c r="K226" s="81">
        <v>5.1988374699564659</v>
      </c>
      <c r="L226" s="81">
        <v>5.8645929653845545</v>
      </c>
      <c r="M226" s="81">
        <v>97.822541787049474</v>
      </c>
      <c r="N226" s="81">
        <v>130.08793260538843</v>
      </c>
      <c r="O226" s="81">
        <v>93.552324220375851</v>
      </c>
      <c r="P226" s="81">
        <v>50.258808123548519</v>
      </c>
      <c r="Q226" s="81">
        <v>5.6707227934446616</v>
      </c>
      <c r="R226" s="81">
        <v>0</v>
      </c>
      <c r="S226" s="81">
        <v>8.5621507321620864</v>
      </c>
      <c r="T226" s="82"/>
      <c r="U226" s="81">
        <v>5563122</v>
      </c>
      <c r="V226" s="81">
        <v>2084</v>
      </c>
      <c r="W226" s="81">
        <v>175</v>
      </c>
      <c r="X226" s="81">
        <v>17854</v>
      </c>
      <c r="Y226" s="81">
        <v>30017</v>
      </c>
      <c r="Z226" s="81">
        <v>48930</v>
      </c>
      <c r="AA226" s="81">
        <v>10099</v>
      </c>
      <c r="AB226" s="81">
        <v>74373</v>
      </c>
      <c r="AC226" s="81">
        <v>0</v>
      </c>
      <c r="AD226" s="81">
        <v>8.5621507321620864</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0</v>
      </c>
      <c r="BJ226" s="81">
        <v>0</v>
      </c>
      <c r="BK226" s="81">
        <v>2.7480000000000002</v>
      </c>
      <c r="BL226" s="81">
        <v>0</v>
      </c>
      <c r="BM226" s="82"/>
      <c r="BN226" s="81">
        <v>0</v>
      </c>
      <c r="BO226" s="81">
        <v>0</v>
      </c>
      <c r="BP226" s="81">
        <v>0</v>
      </c>
      <c r="BQ226" s="81">
        <v>0</v>
      </c>
      <c r="BR226" s="81">
        <v>1</v>
      </c>
      <c r="BS226" s="81">
        <v>0</v>
      </c>
      <c r="BT226"/>
      <c r="BU226" s="80">
        <v>2.7480000000000002</v>
      </c>
      <c r="BV226" s="80">
        <v>0</v>
      </c>
      <c r="BW226" s="80">
        <v>0</v>
      </c>
      <c r="BX226" s="80">
        <v>0</v>
      </c>
      <c r="BY226" s="80">
        <v>0</v>
      </c>
      <c r="BZ226" s="80">
        <v>0</v>
      </c>
      <c r="CA226" s="80">
        <v>0</v>
      </c>
      <c r="CB226" s="80">
        <v>0</v>
      </c>
      <c r="CC226" s="80">
        <v>0</v>
      </c>
    </row>
    <row r="227" spans="1:81">
      <c r="A227" s="80" t="s">
        <v>1908</v>
      </c>
      <c r="B227" s="80">
        <v>27</v>
      </c>
      <c r="C227" s="80">
        <v>10</v>
      </c>
      <c r="D227" s="80">
        <v>2</v>
      </c>
      <c r="E227" s="80">
        <v>2013</v>
      </c>
      <c r="F227" s="80" t="s">
        <v>89</v>
      </c>
      <c r="G227" s="80" t="s">
        <v>1898</v>
      </c>
      <c r="H227" s="80" t="s">
        <v>1899</v>
      </c>
      <c r="I227" s="177"/>
      <c r="J227" s="81">
        <v>37.714301624933995</v>
      </c>
      <c r="K227" s="81">
        <v>5.0907131468959825</v>
      </c>
      <c r="L227" s="81">
        <v>4.8138367962797286</v>
      </c>
      <c r="M227" s="81">
        <v>101.1520890165076</v>
      </c>
      <c r="N227" s="81">
        <v>120.52529044290021</v>
      </c>
      <c r="O227" s="81">
        <v>90.857041688678436</v>
      </c>
      <c r="P227" s="81">
        <v>50.463163997921512</v>
      </c>
      <c r="Q227" s="81">
        <v>5.7791281573482083</v>
      </c>
      <c r="R227" s="81">
        <v>0</v>
      </c>
      <c r="S227" s="81">
        <v>8.4005755111999267</v>
      </c>
      <c r="T227" s="82"/>
      <c r="U227" s="81">
        <v>5444261</v>
      </c>
      <c r="V227" s="81">
        <v>2084</v>
      </c>
      <c r="W227" s="81">
        <v>175</v>
      </c>
      <c r="X227" s="81">
        <v>17854</v>
      </c>
      <c r="Y227" s="81">
        <v>30365</v>
      </c>
      <c r="Z227" s="81">
        <v>49642</v>
      </c>
      <c r="AA227" s="81">
        <v>10102</v>
      </c>
      <c r="AB227" s="81">
        <v>74708</v>
      </c>
      <c r="AC227" s="81">
        <v>0</v>
      </c>
      <c r="AD227" s="81">
        <v>8.4005755111999267</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82.903000000000006</v>
      </c>
      <c r="BJ227" s="81">
        <v>0</v>
      </c>
      <c r="BK227" s="81">
        <v>3.202</v>
      </c>
      <c r="BL227" s="81">
        <v>0</v>
      </c>
      <c r="BM227" s="82"/>
      <c r="BN227" s="81">
        <v>0</v>
      </c>
      <c r="BO227" s="81">
        <v>0</v>
      </c>
      <c r="BP227" s="81">
        <v>1</v>
      </c>
      <c r="BQ227" s="81">
        <v>0</v>
      </c>
      <c r="BR227" s="81">
        <v>1</v>
      </c>
      <c r="BS227" s="81">
        <v>0</v>
      </c>
      <c r="BT227"/>
      <c r="BU227" s="80">
        <v>77.573999999999998</v>
      </c>
      <c r="BV227" s="80">
        <v>0</v>
      </c>
      <c r="BW227" s="80">
        <v>0</v>
      </c>
      <c r="BX227" s="80">
        <v>0</v>
      </c>
      <c r="BY227" s="80">
        <v>0</v>
      </c>
      <c r="BZ227" s="80">
        <v>0</v>
      </c>
      <c r="CA227" s="80">
        <v>4.3609999999999998</v>
      </c>
      <c r="CB227" s="80">
        <v>4.17</v>
      </c>
      <c r="CC227" s="80">
        <v>0</v>
      </c>
    </row>
    <row r="228" spans="1:81">
      <c r="A228" s="80" t="s">
        <v>1909</v>
      </c>
      <c r="B228" s="80">
        <v>28</v>
      </c>
      <c r="C228" s="80">
        <v>11</v>
      </c>
      <c r="D228" s="80">
        <v>2</v>
      </c>
      <c r="E228" s="80">
        <v>2014</v>
      </c>
      <c r="F228" s="80" t="s">
        <v>90</v>
      </c>
      <c r="G228" s="80" t="s">
        <v>1898</v>
      </c>
      <c r="H228" s="80" t="s">
        <v>1899</v>
      </c>
      <c r="I228" s="177"/>
      <c r="J228" s="81">
        <v>19.490258633524476</v>
      </c>
      <c r="K228" s="81">
        <v>4.9037307856879941</v>
      </c>
      <c r="L228" s="81">
        <v>5.1238643686855951</v>
      </c>
      <c r="M228" s="81">
        <v>102.20657820031043</v>
      </c>
      <c r="N228" s="81">
        <v>103.83220715324788</v>
      </c>
      <c r="O228" s="81">
        <v>87.415356067430253</v>
      </c>
      <c r="P228" s="81">
        <v>50.780861991634403</v>
      </c>
      <c r="Q228" s="81">
        <v>5.5524571449789564</v>
      </c>
      <c r="R228" s="81">
        <v>0</v>
      </c>
      <c r="S228" s="81">
        <v>10.001611282423561</v>
      </c>
      <c r="T228" s="82"/>
      <c r="U228" s="81">
        <v>3491553</v>
      </c>
      <c r="V228" s="81">
        <v>1851</v>
      </c>
      <c r="W228" s="81">
        <v>179</v>
      </c>
      <c r="X228" s="81">
        <v>18747</v>
      </c>
      <c r="Y228" s="81">
        <v>30772</v>
      </c>
      <c r="Z228" s="81">
        <v>50303</v>
      </c>
      <c r="AA228" s="81">
        <v>10113</v>
      </c>
      <c r="AB228" s="81">
        <v>74811</v>
      </c>
      <c r="AC228" s="81">
        <v>0</v>
      </c>
      <c r="AD228" s="81">
        <v>10.001611282423561</v>
      </c>
      <c r="AE228" s="82"/>
      <c r="AF228" s="81">
        <v>27766557.51420733</v>
      </c>
      <c r="AG228" s="81">
        <v>3977638.9926828309</v>
      </c>
      <c r="AH228" s="81">
        <v>1339645.4418765528</v>
      </c>
      <c r="AI228" s="81">
        <v>126387641.8185543</v>
      </c>
      <c r="AJ228" s="81">
        <v>137828236.65192223</v>
      </c>
      <c r="AK228" s="81">
        <v>0</v>
      </c>
      <c r="AL228" s="81">
        <v>0</v>
      </c>
      <c r="AM228" s="81">
        <v>10270432.383145064</v>
      </c>
      <c r="AN228" s="81">
        <v>0</v>
      </c>
      <c r="AO228" s="81">
        <v>0</v>
      </c>
      <c r="AP228" s="82"/>
      <c r="AQ228" s="81">
        <v>2270</v>
      </c>
      <c r="AR228" s="81">
        <v>355</v>
      </c>
      <c r="AS228" s="81">
        <v>0</v>
      </c>
      <c r="AT228" s="81">
        <v>0</v>
      </c>
      <c r="AU228" s="81">
        <v>0</v>
      </c>
      <c r="AV228" s="81">
        <v>0</v>
      </c>
      <c r="AW228" s="81" t="s">
        <v>564</v>
      </c>
      <c r="AX228" s="82"/>
      <c r="AY228" s="81">
        <v>9458.7999999999993</v>
      </c>
      <c r="AZ228" s="81">
        <v>14545.5</v>
      </c>
      <c r="BA228" s="81">
        <v>0</v>
      </c>
      <c r="BB228" s="81">
        <v>0</v>
      </c>
      <c r="BC228" s="81">
        <v>0</v>
      </c>
      <c r="BD228" s="81">
        <v>0</v>
      </c>
      <c r="BE228" s="81" t="s">
        <v>564</v>
      </c>
      <c r="BF228" s="82"/>
      <c r="BG228" s="81">
        <v>0</v>
      </c>
      <c r="BH228" s="81">
        <v>0</v>
      </c>
      <c r="BI228" s="81">
        <v>0</v>
      </c>
      <c r="BJ228" s="81">
        <v>0</v>
      </c>
      <c r="BK228" s="81">
        <v>3.1989999999999998</v>
      </c>
      <c r="BL228" s="81">
        <v>0</v>
      </c>
      <c r="BM228" s="82"/>
      <c r="BN228" s="81">
        <v>0</v>
      </c>
      <c r="BO228" s="81">
        <v>0</v>
      </c>
      <c r="BP228" s="81">
        <v>0</v>
      </c>
      <c r="BQ228" s="81">
        <v>0</v>
      </c>
      <c r="BR228" s="81">
        <v>1</v>
      </c>
      <c r="BS228" s="81">
        <v>0</v>
      </c>
      <c r="BT228"/>
      <c r="BU228" s="80">
        <v>3.1989999999999998</v>
      </c>
      <c r="BV228" s="80">
        <v>0</v>
      </c>
      <c r="BW228" s="80">
        <v>0</v>
      </c>
      <c r="BX228" s="80">
        <v>0</v>
      </c>
      <c r="BY228" s="80">
        <v>0</v>
      </c>
      <c r="BZ228" s="80">
        <v>0</v>
      </c>
      <c r="CA228" s="80">
        <v>0</v>
      </c>
      <c r="CB228" s="80">
        <v>0</v>
      </c>
      <c r="CC228" s="80">
        <v>0</v>
      </c>
    </row>
    <row r="229" spans="1:81">
      <c r="A229" s="80" t="s">
        <v>1910</v>
      </c>
      <c r="B229" s="80">
        <v>29</v>
      </c>
      <c r="C229" s="80">
        <v>12</v>
      </c>
      <c r="D229" s="80">
        <v>2</v>
      </c>
      <c r="E229" s="80">
        <v>2015</v>
      </c>
      <c r="F229" s="80" t="s">
        <v>91</v>
      </c>
      <c r="G229" s="80" t="s">
        <v>1898</v>
      </c>
      <c r="H229" s="80" t="s">
        <v>1899</v>
      </c>
      <c r="I229" s="177"/>
      <c r="J229" s="81">
        <v>18.810085828941236</v>
      </c>
      <c r="K229" s="81">
        <v>4.5483032277758735</v>
      </c>
      <c r="L229" s="81">
        <v>5.1696725968869792</v>
      </c>
      <c r="M229" s="81">
        <v>91.881173765833665</v>
      </c>
      <c r="N229" s="81">
        <v>110.89861343272311</v>
      </c>
      <c r="O229" s="81">
        <v>87.417666995069723</v>
      </c>
      <c r="P229" s="81">
        <v>50.438894739232943</v>
      </c>
      <c r="Q229" s="81">
        <v>5.447641046042059</v>
      </c>
      <c r="R229" s="81">
        <v>0</v>
      </c>
      <c r="S229" s="81">
        <v>9.2252623685944286</v>
      </c>
      <c r="T229" s="82"/>
      <c r="U229" s="81">
        <v>3817165</v>
      </c>
      <c r="V229" s="81">
        <v>1851</v>
      </c>
      <c r="W229" s="81">
        <v>179</v>
      </c>
      <c r="X229" s="81">
        <v>18747</v>
      </c>
      <c r="Y229" s="81">
        <v>31187</v>
      </c>
      <c r="Z229" s="81">
        <v>50789</v>
      </c>
      <c r="AA229" s="81">
        <v>10037</v>
      </c>
      <c r="AB229" s="81">
        <v>74977</v>
      </c>
      <c r="AC229" s="81">
        <v>0</v>
      </c>
      <c r="AD229" s="81">
        <v>9.2252623685944286</v>
      </c>
      <c r="AE229" s="82"/>
      <c r="AF229" s="81">
        <v>28573823.322476968</v>
      </c>
      <c r="AG229" s="81">
        <v>3402448.5256041596</v>
      </c>
      <c r="AH229" s="81">
        <v>1086194.0809044014</v>
      </c>
      <c r="AI229" s="81">
        <v>120102851.61842592</v>
      </c>
      <c r="AJ229" s="81">
        <v>156667248.2771301</v>
      </c>
      <c r="AK229" s="81">
        <v>0</v>
      </c>
      <c r="AL229" s="81">
        <v>0</v>
      </c>
      <c r="AM229" s="81">
        <v>10275283.333314201</v>
      </c>
      <c r="AN229" s="81">
        <v>0</v>
      </c>
      <c r="AO229" s="81">
        <v>0</v>
      </c>
      <c r="AP229" s="82"/>
      <c r="AQ229" s="81">
        <v>2450</v>
      </c>
      <c r="AR229" s="81">
        <v>554</v>
      </c>
      <c r="AS229" s="81">
        <v>0</v>
      </c>
      <c r="AT229" s="81">
        <v>0</v>
      </c>
      <c r="AU229" s="81">
        <v>0</v>
      </c>
      <c r="AV229" s="81">
        <v>0</v>
      </c>
      <c r="AW229" s="81" t="s">
        <v>564</v>
      </c>
      <c r="AX229" s="82"/>
      <c r="AY229" s="81">
        <v>10387.1</v>
      </c>
      <c r="AZ229" s="81">
        <v>21787.9</v>
      </c>
      <c r="BA229" s="81">
        <v>0</v>
      </c>
      <c r="BB229" s="81">
        <v>0</v>
      </c>
      <c r="BC229" s="81">
        <v>0</v>
      </c>
      <c r="BD229" s="81">
        <v>0</v>
      </c>
      <c r="BE229" s="81" t="s">
        <v>564</v>
      </c>
      <c r="BF229" s="82"/>
      <c r="BG229" s="81">
        <v>0</v>
      </c>
      <c r="BH229" s="81">
        <v>0</v>
      </c>
      <c r="BI229" s="81">
        <v>0</v>
      </c>
      <c r="BJ229" s="81">
        <v>0</v>
      </c>
      <c r="BK229" s="81">
        <v>3.1030000000000002</v>
      </c>
      <c r="BL229" s="81">
        <v>0</v>
      </c>
      <c r="BM229" s="82"/>
      <c r="BN229" s="81">
        <v>0</v>
      </c>
      <c r="BO229" s="81">
        <v>0</v>
      </c>
      <c r="BP229" s="81">
        <v>0</v>
      </c>
      <c r="BQ229" s="81">
        <v>0</v>
      </c>
      <c r="BR229" s="81">
        <v>1</v>
      </c>
      <c r="BS229" s="81">
        <v>0</v>
      </c>
      <c r="BT229"/>
      <c r="BU229" s="80">
        <v>3.1030000000000002</v>
      </c>
      <c r="BV229" s="80">
        <v>0</v>
      </c>
      <c r="BW229" s="80">
        <v>0</v>
      </c>
      <c r="BX229" s="80">
        <v>0</v>
      </c>
      <c r="BY229" s="80">
        <v>0</v>
      </c>
      <c r="BZ229" s="80">
        <v>0</v>
      </c>
      <c r="CA229" s="80">
        <v>0</v>
      </c>
      <c r="CB229" s="80">
        <v>0</v>
      </c>
      <c r="CC229" s="80">
        <v>0</v>
      </c>
    </row>
    <row r="230" spans="1:81">
      <c r="A230" s="80" t="s">
        <v>1911</v>
      </c>
      <c r="B230" s="80">
        <v>30</v>
      </c>
      <c r="C230" s="80">
        <v>13</v>
      </c>
      <c r="D230" s="80">
        <v>2</v>
      </c>
      <c r="E230" s="80">
        <v>2016</v>
      </c>
      <c r="F230" s="80" t="s">
        <v>92</v>
      </c>
      <c r="G230" s="80" t="s">
        <v>1898</v>
      </c>
      <c r="H230" s="80" t="s">
        <v>1899</v>
      </c>
      <c r="I230" s="177"/>
      <c r="J230" s="81">
        <v>19.00247308287738</v>
      </c>
      <c r="K230" s="81">
        <v>4.9748327008066457</v>
      </c>
      <c r="L230" s="81">
        <v>6.0077588708291589</v>
      </c>
      <c r="M230" s="81">
        <v>78.03403206182729</v>
      </c>
      <c r="N230" s="81">
        <v>104.89928596788361</v>
      </c>
      <c r="O230" s="81">
        <v>87.439201021698736</v>
      </c>
      <c r="P230" s="81">
        <v>48.849590325046464</v>
      </c>
      <c r="Q230" s="81">
        <v>5.3237478352364933</v>
      </c>
      <c r="R230" s="81">
        <v>0</v>
      </c>
      <c r="S230" s="81">
        <v>9.2323811504585311</v>
      </c>
      <c r="T230" s="82"/>
      <c r="U230" s="81">
        <v>3685093</v>
      </c>
      <c r="V230" s="81">
        <v>1851</v>
      </c>
      <c r="W230" s="81">
        <v>179</v>
      </c>
      <c r="X230" s="81">
        <v>18747</v>
      </c>
      <c r="Y230" s="81">
        <v>31685</v>
      </c>
      <c r="Z230" s="81">
        <v>51426</v>
      </c>
      <c r="AA230" s="81">
        <v>10054</v>
      </c>
      <c r="AB230" s="81">
        <v>75373</v>
      </c>
      <c r="AC230" s="81">
        <v>0</v>
      </c>
      <c r="AD230" s="81">
        <v>9.2323811504585311</v>
      </c>
      <c r="AE230" s="82"/>
      <c r="AF230" s="81">
        <v>28591817.251337819</v>
      </c>
      <c r="AG230" s="81">
        <v>3737377.459358573</v>
      </c>
      <c r="AH230" s="81">
        <v>1028797.397590965</v>
      </c>
      <c r="AI230" s="81">
        <v>120041021.11288489</v>
      </c>
      <c r="AJ230" s="81">
        <v>144879759.3467806</v>
      </c>
      <c r="AK230" s="81">
        <v>0</v>
      </c>
      <c r="AL230" s="81">
        <v>0</v>
      </c>
      <c r="AM230" s="81">
        <v>10337578.521677841</v>
      </c>
      <c r="AN230" s="81">
        <v>0</v>
      </c>
      <c r="AO230" s="81">
        <v>0</v>
      </c>
      <c r="AP230" s="82"/>
      <c r="AQ230" s="81">
        <v>2617</v>
      </c>
      <c r="AR230" s="81">
        <v>652</v>
      </c>
      <c r="AS230" s="81">
        <v>0</v>
      </c>
      <c r="AT230" s="81">
        <v>0</v>
      </c>
      <c r="AU230" s="81">
        <v>0</v>
      </c>
      <c r="AV230" s="81">
        <v>0</v>
      </c>
      <c r="AW230" s="81" t="s">
        <v>564</v>
      </c>
      <c r="AX230" s="82"/>
      <c r="AY230" s="81">
        <v>11255.1</v>
      </c>
      <c r="AZ230" s="81">
        <v>24008</v>
      </c>
      <c r="BA230" s="81">
        <v>0</v>
      </c>
      <c r="BB230" s="81">
        <v>0</v>
      </c>
      <c r="BC230" s="81">
        <v>0</v>
      </c>
      <c r="BD230" s="81">
        <v>0</v>
      </c>
      <c r="BE230" s="81" t="s">
        <v>564</v>
      </c>
      <c r="BF230" s="82"/>
      <c r="BG230" s="81">
        <v>0</v>
      </c>
      <c r="BH230" s="81">
        <v>0</v>
      </c>
      <c r="BI230" s="81">
        <v>0</v>
      </c>
      <c r="BJ230" s="81">
        <v>0</v>
      </c>
      <c r="BK230" s="81">
        <v>3.3980000000000001</v>
      </c>
      <c r="BL230" s="81">
        <v>0</v>
      </c>
      <c r="BM230" s="82"/>
      <c r="BN230" s="81">
        <v>0</v>
      </c>
      <c r="BO230" s="81">
        <v>0</v>
      </c>
      <c r="BP230" s="81">
        <v>0</v>
      </c>
      <c r="BQ230" s="81">
        <v>0</v>
      </c>
      <c r="BR230" s="81">
        <v>1</v>
      </c>
      <c r="BS230" s="81">
        <v>0</v>
      </c>
      <c r="BT230"/>
      <c r="BU230" s="80">
        <v>3.3980000000000001</v>
      </c>
      <c r="BV230" s="80">
        <v>0</v>
      </c>
      <c r="BW230" s="80">
        <v>0</v>
      </c>
      <c r="BX230" s="80">
        <v>0</v>
      </c>
      <c r="BY230" s="80">
        <v>0</v>
      </c>
      <c r="BZ230" s="80">
        <v>0</v>
      </c>
      <c r="CA230" s="80">
        <v>0</v>
      </c>
      <c r="CB230" s="80">
        <v>0</v>
      </c>
      <c r="CC230" s="80">
        <v>0</v>
      </c>
    </row>
    <row r="231" spans="1:81">
      <c r="A231" s="80" t="s">
        <v>1912</v>
      </c>
      <c r="B231" s="80">
        <v>31</v>
      </c>
      <c r="C231" s="80">
        <v>14</v>
      </c>
      <c r="D231" s="80">
        <v>2</v>
      </c>
      <c r="E231" s="80">
        <v>2017</v>
      </c>
      <c r="F231" s="80" t="s">
        <v>71</v>
      </c>
      <c r="G231" s="80" t="s">
        <v>1898</v>
      </c>
      <c r="H231" s="80" t="s">
        <v>1899</v>
      </c>
      <c r="I231" s="177"/>
      <c r="J231" s="81">
        <v>18.146288103880732</v>
      </c>
      <c r="K231" s="81">
        <v>4.9800667185486951</v>
      </c>
      <c r="L231" s="81">
        <v>5.6007894310472564</v>
      </c>
      <c r="M231" s="81">
        <v>78.869695517316103</v>
      </c>
      <c r="N231" s="81">
        <v>114.9749388022618</v>
      </c>
      <c r="O231" s="81">
        <v>86.510820609831498</v>
      </c>
      <c r="P231" s="81">
        <v>48.284264599619057</v>
      </c>
      <c r="Q231" s="81">
        <v>5.159773273990397</v>
      </c>
      <c r="R231" s="81">
        <v>0</v>
      </c>
      <c r="S231" s="81">
        <v>9.820849926444378</v>
      </c>
      <c r="T231" s="82"/>
      <c r="U231" s="81">
        <v>4190661</v>
      </c>
      <c r="V231" s="81">
        <v>1851</v>
      </c>
      <c r="W231" s="81">
        <v>179</v>
      </c>
      <c r="X231" s="81">
        <v>18747</v>
      </c>
      <c r="Y231" s="81">
        <v>32158</v>
      </c>
      <c r="Z231" s="81">
        <v>51724</v>
      </c>
      <c r="AA231" s="81">
        <v>10001</v>
      </c>
      <c r="AB231" s="81">
        <v>75545</v>
      </c>
      <c r="AC231" s="81">
        <v>0</v>
      </c>
      <c r="AD231" s="81">
        <v>9.820849926444378</v>
      </c>
      <c r="AE231" s="82"/>
      <c r="AF231" s="81">
        <v>28477049.792511638</v>
      </c>
      <c r="AG231" s="81">
        <v>3797199.5198923941</v>
      </c>
      <c r="AH231" s="81">
        <v>1230791.601062004</v>
      </c>
      <c r="AI231" s="81">
        <v>124696805.47743981</v>
      </c>
      <c r="AJ231" s="81">
        <v>161196881.31171259</v>
      </c>
      <c r="AK231" s="81">
        <v>0</v>
      </c>
      <c r="AL231" s="81">
        <v>0</v>
      </c>
      <c r="AM231" s="81">
        <v>10377381.113942791</v>
      </c>
      <c r="AN231" s="81">
        <v>0</v>
      </c>
      <c r="AO231" s="81">
        <v>0</v>
      </c>
      <c r="AP231" s="82"/>
      <c r="AQ231" s="81">
        <v>2755</v>
      </c>
      <c r="AR231" s="81">
        <v>718</v>
      </c>
      <c r="AS231" s="81">
        <v>0</v>
      </c>
      <c r="AT231" s="81">
        <v>0</v>
      </c>
      <c r="AU231" s="81">
        <v>0</v>
      </c>
      <c r="AV231" s="81">
        <v>0</v>
      </c>
      <c r="AW231" s="81" t="s">
        <v>564</v>
      </c>
      <c r="AX231" s="82"/>
      <c r="AY231" s="81">
        <v>11952.3</v>
      </c>
      <c r="AZ231" s="81">
        <v>25541.800000000021</v>
      </c>
      <c r="BA231" s="81">
        <v>0</v>
      </c>
      <c r="BB231" s="81">
        <v>0</v>
      </c>
      <c r="BC231" s="81">
        <v>0</v>
      </c>
      <c r="BD231" s="81">
        <v>0</v>
      </c>
      <c r="BE231" s="81" t="s">
        <v>564</v>
      </c>
      <c r="BF231" s="82"/>
      <c r="BG231" s="81">
        <v>0</v>
      </c>
      <c r="BH231" s="81">
        <v>0</v>
      </c>
      <c r="BI231" s="81">
        <v>0</v>
      </c>
      <c r="BJ231" s="81">
        <v>0</v>
      </c>
      <c r="BK231" s="81">
        <v>3.2469999999999999</v>
      </c>
      <c r="BL231" s="81">
        <v>0</v>
      </c>
      <c r="BM231" s="82"/>
      <c r="BN231" s="81">
        <v>0</v>
      </c>
      <c r="BO231" s="81">
        <v>0</v>
      </c>
      <c r="BP231" s="81">
        <v>0</v>
      </c>
      <c r="BQ231" s="81">
        <v>0</v>
      </c>
      <c r="BR231" s="81">
        <v>1</v>
      </c>
      <c r="BS231" s="81">
        <v>0</v>
      </c>
      <c r="BT231"/>
      <c r="BU231" s="80">
        <v>3.2469999999999999</v>
      </c>
      <c r="BV231" s="80">
        <v>0</v>
      </c>
      <c r="BW231" s="80">
        <v>0</v>
      </c>
      <c r="BX231" s="80">
        <v>0</v>
      </c>
      <c r="BY231" s="80">
        <v>0</v>
      </c>
      <c r="BZ231" s="80">
        <v>0</v>
      </c>
      <c r="CA231" s="80">
        <v>0</v>
      </c>
      <c r="CB231" s="80">
        <v>0</v>
      </c>
      <c r="CC231" s="80">
        <v>0</v>
      </c>
    </row>
    <row r="232" spans="1:81">
      <c r="A232" s="80" t="s">
        <v>1913</v>
      </c>
      <c r="B232" s="80">
        <v>32</v>
      </c>
      <c r="C232" s="80">
        <v>15</v>
      </c>
      <c r="D232" s="80">
        <v>2</v>
      </c>
      <c r="E232" s="80">
        <v>2018</v>
      </c>
      <c r="F232" s="80" t="s">
        <v>93</v>
      </c>
      <c r="G232" s="80" t="s">
        <v>1898</v>
      </c>
      <c r="H232" s="80" t="s">
        <v>1899</v>
      </c>
      <c r="I232" s="177"/>
      <c r="J232" s="81">
        <v>18.412470999368878</v>
      </c>
      <c r="K232" s="81">
        <v>4.7548299279334767</v>
      </c>
      <c r="L232" s="81">
        <v>4.9561880364427751</v>
      </c>
      <c r="M232" s="81">
        <v>73.309500752507461</v>
      </c>
      <c r="N232" s="81">
        <v>107.43807646609199</v>
      </c>
      <c r="O232" s="81">
        <v>85.773318900487396</v>
      </c>
      <c r="P232" s="81">
        <v>47.990047090758907</v>
      </c>
      <c r="Q232" s="81">
        <v>4.8023329873545846</v>
      </c>
      <c r="R232" s="81">
        <v>0</v>
      </c>
      <c r="S232" s="81">
        <v>11.463973175782037</v>
      </c>
      <c r="T232" s="82"/>
      <c r="U232" s="81">
        <v>4316041</v>
      </c>
      <c r="V232" s="81">
        <v>1851</v>
      </c>
      <c r="W232" s="81">
        <v>179</v>
      </c>
      <c r="X232" s="81">
        <v>18747</v>
      </c>
      <c r="Y232" s="81">
        <v>32588</v>
      </c>
      <c r="Z232" s="81">
        <v>52265</v>
      </c>
      <c r="AA232" s="81">
        <v>10040</v>
      </c>
      <c r="AB232" s="81">
        <v>75771</v>
      </c>
      <c r="AC232" s="81">
        <v>0</v>
      </c>
      <c r="AD232" s="81">
        <v>11.463973175782041</v>
      </c>
      <c r="AE232" s="82"/>
      <c r="AF232" s="81">
        <v>28168048.273437921</v>
      </c>
      <c r="AG232" s="81">
        <v>3426846.1515694</v>
      </c>
      <c r="AH232" s="81">
        <v>1150217.4654384791</v>
      </c>
      <c r="AI232" s="81">
        <v>114461333.8154954</v>
      </c>
      <c r="AJ232" s="81">
        <v>153973120.079797</v>
      </c>
      <c r="AK232" s="81">
        <v>0</v>
      </c>
      <c r="AL232" s="81">
        <v>0</v>
      </c>
      <c r="AM232" s="81">
        <v>10429962.30973234</v>
      </c>
      <c r="AN232" s="81">
        <v>0</v>
      </c>
      <c r="AO232" s="81">
        <v>0</v>
      </c>
      <c r="AP232" s="82"/>
      <c r="AQ232" s="81">
        <v>2920</v>
      </c>
      <c r="AR232" s="81">
        <v>810</v>
      </c>
      <c r="AS232" s="81">
        <v>0</v>
      </c>
      <c r="AT232" s="81">
        <v>0</v>
      </c>
      <c r="AU232" s="81">
        <v>0</v>
      </c>
      <c r="AV232" s="81">
        <v>0</v>
      </c>
      <c r="AW232" s="81" t="s">
        <v>564</v>
      </c>
      <c r="AX232" s="82"/>
      <c r="AY232" s="81">
        <v>12861.7</v>
      </c>
      <c r="AZ232" s="81">
        <v>29559.3</v>
      </c>
      <c r="BA232" s="81">
        <v>0</v>
      </c>
      <c r="BB232" s="81">
        <v>0</v>
      </c>
      <c r="BC232" s="81">
        <v>0</v>
      </c>
      <c r="BD232" s="81">
        <v>0</v>
      </c>
      <c r="BE232" s="81" t="s">
        <v>564</v>
      </c>
      <c r="BF232" s="82"/>
      <c r="BG232" s="81">
        <v>0</v>
      </c>
      <c r="BH232" s="81">
        <v>0</v>
      </c>
      <c r="BI232" s="81">
        <v>0</v>
      </c>
      <c r="BJ232" s="81">
        <v>0</v>
      </c>
      <c r="BK232" s="81">
        <v>2.9260000000000002</v>
      </c>
      <c r="BL232" s="81">
        <v>0</v>
      </c>
      <c r="BM232" s="82"/>
      <c r="BN232" s="81">
        <v>0</v>
      </c>
      <c r="BO232" s="81">
        <v>0</v>
      </c>
      <c r="BP232" s="81">
        <v>0</v>
      </c>
      <c r="BQ232" s="81">
        <v>0</v>
      </c>
      <c r="BR232" s="81">
        <v>1</v>
      </c>
      <c r="BS232" s="81">
        <v>0</v>
      </c>
      <c r="BT232"/>
      <c r="BU232" s="80">
        <v>2.9260000000000002</v>
      </c>
      <c r="BV232" s="80">
        <v>0</v>
      </c>
      <c r="BW232" s="80">
        <v>0</v>
      </c>
      <c r="BX232" s="80">
        <v>0</v>
      </c>
      <c r="BY232" s="80">
        <v>0</v>
      </c>
      <c r="BZ232" s="80">
        <v>0</v>
      </c>
      <c r="CA232" s="80">
        <v>0</v>
      </c>
      <c r="CB232" s="80">
        <v>0</v>
      </c>
      <c r="CC232" s="80">
        <v>0</v>
      </c>
    </row>
    <row r="233" spans="1:81">
      <c r="A233" s="80" t="s">
        <v>1914</v>
      </c>
      <c r="B233" s="80">
        <v>33</v>
      </c>
      <c r="C233" s="80">
        <v>16</v>
      </c>
      <c r="D233" s="80">
        <v>2</v>
      </c>
      <c r="E233" s="80">
        <v>2019</v>
      </c>
      <c r="F233" s="80" t="s">
        <v>73</v>
      </c>
      <c r="G233" s="80" t="s">
        <v>1898</v>
      </c>
      <c r="H233" s="80" t="s">
        <v>1899</v>
      </c>
      <c r="I233" s="177"/>
      <c r="J233" s="81">
        <v>18.050076652669944</v>
      </c>
      <c r="K233" s="81">
        <v>4.2897449848664646</v>
      </c>
      <c r="L233" s="81">
        <v>4.9959079853789135</v>
      </c>
      <c r="M233" s="81">
        <v>71.254147335518184</v>
      </c>
      <c r="N233" s="81">
        <v>95.135682033918741</v>
      </c>
      <c r="O233" s="81">
        <v>84.307065649458096</v>
      </c>
      <c r="P233" s="81">
        <v>48.135217811707371</v>
      </c>
      <c r="Q233" s="81">
        <v>4.6801797539626016</v>
      </c>
      <c r="R233" s="81">
        <v>0</v>
      </c>
      <c r="S233" s="81">
        <v>8.6866914904487587</v>
      </c>
      <c r="T233" s="82"/>
      <c r="U233" s="81">
        <v>4237059</v>
      </c>
      <c r="V233" s="81">
        <v>1851</v>
      </c>
      <c r="W233" s="81">
        <v>179</v>
      </c>
      <c r="X233" s="81">
        <v>18747</v>
      </c>
      <c r="Y233" s="81">
        <v>33006</v>
      </c>
      <c r="Z233" s="81">
        <v>52782</v>
      </c>
      <c r="AA233" s="81">
        <v>9995</v>
      </c>
      <c r="AB233" s="81">
        <v>75843</v>
      </c>
      <c r="AC233" s="81">
        <v>0</v>
      </c>
      <c r="AD233" s="81">
        <v>8.6866914904487587</v>
      </c>
      <c r="AE233" s="82"/>
      <c r="AF233" s="81">
        <v>28341086.138921641</v>
      </c>
      <c r="AG233" s="81">
        <v>3204699.977617003</v>
      </c>
      <c r="AH233" s="81">
        <v>1225172.497452826</v>
      </c>
      <c r="AI233" s="81">
        <v>114620127.0057717</v>
      </c>
      <c r="AJ233" s="81">
        <v>134368158.86314857</v>
      </c>
      <c r="AK233" s="81">
        <v>0</v>
      </c>
      <c r="AL233" s="81">
        <v>0</v>
      </c>
      <c r="AM233" s="81">
        <v>10329245.654201683</v>
      </c>
      <c r="AN233" s="81">
        <v>0</v>
      </c>
      <c r="AO233" s="81">
        <v>0</v>
      </c>
      <c r="AP233" s="82"/>
      <c r="AQ233" s="81">
        <v>3097</v>
      </c>
      <c r="AR233" s="81">
        <v>866</v>
      </c>
      <c r="AS233" s="81">
        <v>0</v>
      </c>
      <c r="AT233" s="81">
        <v>0</v>
      </c>
      <c r="AU233" s="81">
        <v>0</v>
      </c>
      <c r="AV233" s="81">
        <v>0</v>
      </c>
      <c r="AW233" s="81" t="s">
        <v>564</v>
      </c>
      <c r="AX233" s="82"/>
      <c r="AY233" s="81">
        <v>13811.59999999998</v>
      </c>
      <c r="AZ233" s="81">
        <v>31013.200000000001</v>
      </c>
      <c r="BA233" s="81">
        <v>0</v>
      </c>
      <c r="BB233" s="81">
        <v>0</v>
      </c>
      <c r="BC233" s="81">
        <v>0</v>
      </c>
      <c r="BD233" s="81">
        <v>0</v>
      </c>
      <c r="BE233" s="81" t="s">
        <v>564</v>
      </c>
      <c r="BF233" s="82"/>
      <c r="BG233" s="81">
        <v>0</v>
      </c>
      <c r="BH233" s="81">
        <v>0</v>
      </c>
      <c r="BI233" s="81">
        <v>0</v>
      </c>
      <c r="BJ233" s="81">
        <v>0</v>
      </c>
      <c r="BK233" s="81">
        <v>2.4249999999999998</v>
      </c>
      <c r="BL233" s="81">
        <v>0</v>
      </c>
      <c r="BM233" s="82"/>
      <c r="BN233" s="81">
        <v>0</v>
      </c>
      <c r="BO233" s="81">
        <v>0</v>
      </c>
      <c r="BP233" s="81">
        <v>0</v>
      </c>
      <c r="BQ233" s="81">
        <v>0</v>
      </c>
      <c r="BR233" s="81">
        <v>1</v>
      </c>
      <c r="BS233" s="81">
        <v>0</v>
      </c>
      <c r="BT233"/>
      <c r="BU233" s="80">
        <v>2.4249999999999998</v>
      </c>
      <c r="BV233" s="80">
        <v>0</v>
      </c>
      <c r="BW233" s="80">
        <v>0</v>
      </c>
      <c r="BX233" s="80">
        <v>0</v>
      </c>
      <c r="BY233" s="80">
        <v>0</v>
      </c>
      <c r="BZ233" s="80">
        <v>0</v>
      </c>
      <c r="CA233" s="80">
        <v>0</v>
      </c>
      <c r="CB233" s="80">
        <v>0</v>
      </c>
      <c r="CC233" s="80">
        <v>0</v>
      </c>
    </row>
    <row r="234" spans="1:81">
      <c r="A234" s="80" t="s">
        <v>1915</v>
      </c>
      <c r="B234" s="80">
        <v>34</v>
      </c>
      <c r="C234" s="80">
        <v>17</v>
      </c>
      <c r="D234" s="80">
        <v>2</v>
      </c>
      <c r="E234" s="80">
        <v>2020</v>
      </c>
      <c r="F234" s="80" t="s">
        <v>218</v>
      </c>
      <c r="G234" s="80" t="s">
        <v>1898</v>
      </c>
      <c r="H234" s="80" t="s">
        <v>1899</v>
      </c>
      <c r="I234" s="177"/>
      <c r="J234" s="81">
        <v>16.837271350277138</v>
      </c>
      <c r="K234" s="81">
        <v>4.8883061391429168</v>
      </c>
      <c r="L234" s="81">
        <v>6.1183723873969296</v>
      </c>
      <c r="M234" s="81">
        <v>72.217950378832754</v>
      </c>
      <c r="N234" s="81">
        <v>94.920512037815328</v>
      </c>
      <c r="O234" s="81">
        <v>74.841723935125273</v>
      </c>
      <c r="P234" s="81">
        <v>45.043939208991361</v>
      </c>
      <c r="Q234" s="81">
        <v>4.4834416004670352</v>
      </c>
      <c r="R234" s="81">
        <v>0</v>
      </c>
      <c r="S234" s="81">
        <v>7.0598809149267909</v>
      </c>
      <c r="T234" s="82"/>
      <c r="U234" s="81">
        <v>4204499</v>
      </c>
      <c r="V234" s="81">
        <v>1826</v>
      </c>
      <c r="W234" s="81">
        <v>243</v>
      </c>
      <c r="X234" s="81">
        <v>19414</v>
      </c>
      <c r="Y234" s="81">
        <v>33474</v>
      </c>
      <c r="Z234" s="81">
        <v>53480</v>
      </c>
      <c r="AA234" s="81">
        <v>10162</v>
      </c>
      <c r="AB234" s="81">
        <v>76038</v>
      </c>
      <c r="AC234" s="81">
        <v>0</v>
      </c>
      <c r="AD234" s="81">
        <v>7.0598809149267909</v>
      </c>
      <c r="AE234" s="82"/>
      <c r="AF234" s="81">
        <v>27212101.94345222</v>
      </c>
      <c r="AG234" s="81">
        <v>3741753.8691500253</v>
      </c>
      <c r="AH234" s="81">
        <v>1589661.0484093472</v>
      </c>
      <c r="AI234" s="81">
        <v>118378975.87005854</v>
      </c>
      <c r="AJ234" s="81">
        <v>138393650.74217793</v>
      </c>
      <c r="AK234" s="81"/>
      <c r="AL234" s="81"/>
      <c r="AM234" s="81">
        <v>9923803.799800029</v>
      </c>
      <c r="AN234" s="81"/>
      <c r="AO234" s="81"/>
      <c r="AP234" s="82"/>
      <c r="AQ234" s="81">
        <v>3296</v>
      </c>
      <c r="AR234" s="81">
        <v>903</v>
      </c>
      <c r="AS234" s="81">
        <v>0</v>
      </c>
      <c r="AT234" s="81">
        <v>0</v>
      </c>
      <c r="AU234" s="81">
        <v>0</v>
      </c>
      <c r="AV234" s="81">
        <v>0</v>
      </c>
      <c r="AW234" s="81">
        <v>0</v>
      </c>
      <c r="AX234" s="82"/>
      <c r="AY234" s="81">
        <v>15027.39999999998</v>
      </c>
      <c r="AZ234" s="81">
        <v>71718.999999999985</v>
      </c>
      <c r="BA234" s="81">
        <v>0</v>
      </c>
      <c r="BB234" s="81">
        <v>0</v>
      </c>
      <c r="BC234" s="81">
        <v>0</v>
      </c>
      <c r="BD234" s="81">
        <v>0</v>
      </c>
      <c r="BE234" s="81">
        <v>0</v>
      </c>
      <c r="BF234" s="82"/>
      <c r="BG234" s="81">
        <v>0</v>
      </c>
      <c r="BH234" s="81">
        <v>0</v>
      </c>
      <c r="BI234" s="81">
        <v>0</v>
      </c>
      <c r="BJ234" s="81">
        <v>0</v>
      </c>
      <c r="BK234" s="81">
        <v>2.4329999999999998</v>
      </c>
      <c r="BL234" s="81">
        <v>0</v>
      </c>
      <c r="BM234" s="82"/>
      <c r="BN234" s="81">
        <v>0</v>
      </c>
      <c r="BO234" s="81">
        <v>0</v>
      </c>
      <c r="BP234" s="81">
        <v>0</v>
      </c>
      <c r="BQ234" s="81">
        <v>0</v>
      </c>
      <c r="BR234" s="81">
        <v>1</v>
      </c>
      <c r="BS234" s="81">
        <v>0</v>
      </c>
      <c r="BT234"/>
      <c r="BU234" s="80">
        <v>2.4329999999999998</v>
      </c>
      <c r="BV234" s="80">
        <v>0</v>
      </c>
      <c r="BW234" s="80">
        <v>0</v>
      </c>
      <c r="BX234" s="80">
        <v>0</v>
      </c>
      <c r="BY234" s="80">
        <v>0</v>
      </c>
      <c r="BZ234" s="80">
        <v>0</v>
      </c>
      <c r="CA234" s="80">
        <v>0</v>
      </c>
      <c r="CB234" s="80">
        <v>0</v>
      </c>
      <c r="CC234" s="80">
        <v>0</v>
      </c>
    </row>
    <row r="235" spans="1:81">
      <c r="A235" s="80" t="s">
        <v>1916</v>
      </c>
      <c r="B235" s="80">
        <v>34</v>
      </c>
      <c r="C235" s="80">
        <v>18</v>
      </c>
      <c r="D235" s="80">
        <v>2</v>
      </c>
      <c r="E235" s="80">
        <v>2021</v>
      </c>
      <c r="F235" s="80" t="s">
        <v>75</v>
      </c>
      <c r="G235" s="174" t="s">
        <v>1898</v>
      </c>
      <c r="H235" s="80" t="s">
        <v>1899</v>
      </c>
      <c r="I235" s="177"/>
      <c r="J235" s="81">
        <v>16.030856095983314</v>
      </c>
      <c r="K235" s="81">
        <v>5.1142561831755282</v>
      </c>
      <c r="L235" s="81">
        <v>5.5509468793568484</v>
      </c>
      <c r="M235" s="81">
        <v>80.490755280200446</v>
      </c>
      <c r="N235" s="81">
        <v>91.494884155259228</v>
      </c>
      <c r="O235" s="81">
        <v>73.037438683696607</v>
      </c>
      <c r="P235" s="81">
        <v>46.611968555310213</v>
      </c>
      <c r="Q235" s="81">
        <v>4.5554461222451765</v>
      </c>
      <c r="R235" s="81">
        <v>0</v>
      </c>
      <c r="S235" s="81">
        <v>7.9124035581531</v>
      </c>
      <c r="T235" s="82"/>
      <c r="U235" s="81">
        <v>4267718</v>
      </c>
      <c r="V235" s="81">
        <v>1826</v>
      </c>
      <c r="W235" s="81">
        <v>243</v>
      </c>
      <c r="X235" s="81">
        <v>19414</v>
      </c>
      <c r="Y235" s="81">
        <v>34066</v>
      </c>
      <c r="Z235" s="81">
        <v>53740</v>
      </c>
      <c r="AA235" s="81">
        <v>10255</v>
      </c>
      <c r="AB235" s="81">
        <v>76343</v>
      </c>
      <c r="AC235" s="81">
        <v>0</v>
      </c>
      <c r="AD235" s="81">
        <v>7.9124035581531</v>
      </c>
      <c r="AE235" s="82"/>
      <c r="AF235" s="81">
        <v>25790739.757780772</v>
      </c>
      <c r="AG235" s="81">
        <v>3619361.1552525759</v>
      </c>
      <c r="AH235" s="81">
        <v>1395004.5250627787</v>
      </c>
      <c r="AI235" s="81">
        <v>130497090.73478115</v>
      </c>
      <c r="AJ235" s="81">
        <v>123852849.74641587</v>
      </c>
      <c r="AK235" s="81">
        <v>0</v>
      </c>
      <c r="AL235" s="81">
        <v>0</v>
      </c>
      <c r="AM235" s="81">
        <v>10021078.986911098</v>
      </c>
      <c r="AN235" s="81">
        <v>0</v>
      </c>
      <c r="AO235" s="81">
        <v>0</v>
      </c>
      <c r="AP235" s="82"/>
      <c r="AQ235" s="81">
        <v>3499</v>
      </c>
      <c r="AR235" s="81">
        <v>918</v>
      </c>
      <c r="AS235" s="81">
        <v>0</v>
      </c>
      <c r="AT235" s="81">
        <v>0</v>
      </c>
      <c r="AU235" s="81">
        <v>0</v>
      </c>
      <c r="AV235" s="81">
        <v>0</v>
      </c>
      <c r="AW235" s="81"/>
      <c r="AX235" s="82"/>
      <c r="AY235" s="81">
        <v>16232.59999999998</v>
      </c>
      <c r="AZ235" s="81">
        <v>86168.4</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1917</v>
      </c>
      <c r="B236" s="80">
        <v>34</v>
      </c>
      <c r="C236" s="80">
        <v>19</v>
      </c>
      <c r="D236" s="80">
        <v>2</v>
      </c>
      <c r="E236" s="80">
        <v>2022</v>
      </c>
      <c r="F236" s="80" t="s">
        <v>568</v>
      </c>
      <c r="G236" s="174" t="s">
        <v>1898</v>
      </c>
      <c r="H236" s="80" t="s">
        <v>1899</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3731</v>
      </c>
      <c r="AR236" s="81">
        <v>923</v>
      </c>
      <c r="AS236" s="81">
        <v>0</v>
      </c>
      <c r="AT236" s="81">
        <v>0</v>
      </c>
      <c r="AU236" s="81">
        <v>0</v>
      </c>
      <c r="AV236" s="81">
        <v>0</v>
      </c>
      <c r="AW236" s="81"/>
      <c r="AX236" s="82"/>
      <c r="AY236" s="81">
        <v>17581.899999999954</v>
      </c>
      <c r="AZ236" s="81">
        <v>86286.9</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1918</v>
      </c>
      <c r="B237" s="80">
        <v>443</v>
      </c>
      <c r="C237" s="80">
        <v>1</v>
      </c>
      <c r="D237" s="80">
        <v>27</v>
      </c>
      <c r="E237" s="80">
        <v>1990</v>
      </c>
      <c r="F237" s="80" t="s">
        <v>562</v>
      </c>
      <c r="G237" s="80" t="s">
        <v>1919</v>
      </c>
      <c r="H237" s="80" t="s">
        <v>1920</v>
      </c>
      <c r="I237" s="177"/>
      <c r="J237" s="81">
        <v>125.8934958553148</v>
      </c>
      <c r="K237" s="81">
        <v>23.14202664527474</v>
      </c>
      <c r="L237" s="81">
        <v>26.578143853154678</v>
      </c>
      <c r="M237" s="81">
        <v>62.753851975180034</v>
      </c>
      <c r="N237" s="81">
        <v>117.26042691867839</v>
      </c>
      <c r="O237" s="81">
        <v>67.90956937277268</v>
      </c>
      <c r="P237" s="81">
        <v>115.4889573021</v>
      </c>
      <c r="Q237" s="81">
        <v>6.3784277246077306</v>
      </c>
      <c r="R237" s="81">
        <v>0</v>
      </c>
      <c r="S237" s="81">
        <v>6.8722151083115142</v>
      </c>
      <c r="T237" s="82"/>
      <c r="U237" s="81">
        <v>9431216</v>
      </c>
      <c r="V237" s="81">
        <v>5626</v>
      </c>
      <c r="W237" s="81">
        <v>491</v>
      </c>
      <c r="X237" s="81">
        <v>24935</v>
      </c>
      <c r="Y237" s="81">
        <v>27144</v>
      </c>
      <c r="Z237" s="81">
        <v>27932</v>
      </c>
      <c r="AA237" s="81">
        <v>28042</v>
      </c>
      <c r="AB237" s="81">
        <v>103564</v>
      </c>
      <c r="AC237" s="81">
        <v>0</v>
      </c>
      <c r="AD237" s="81">
        <v>6.8722151083115142</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1921</v>
      </c>
      <c r="B238" s="80">
        <v>444</v>
      </c>
      <c r="C238" s="80">
        <v>2</v>
      </c>
      <c r="D238" s="80">
        <v>27</v>
      </c>
      <c r="E238" s="80">
        <v>2005</v>
      </c>
      <c r="F238" s="80" t="s">
        <v>565</v>
      </c>
      <c r="G238" s="80" t="s">
        <v>1919</v>
      </c>
      <c r="H238" s="80" t="s">
        <v>1920</v>
      </c>
      <c r="I238" s="177"/>
      <c r="J238" s="81">
        <v>207.94291841661894</v>
      </c>
      <c r="K238" s="81">
        <v>22.35486644993135</v>
      </c>
      <c r="L238" s="81">
        <v>33.611236106272592</v>
      </c>
      <c r="M238" s="81">
        <v>125.54471039554646</v>
      </c>
      <c r="N238" s="81">
        <v>175.64374319256405</v>
      </c>
      <c r="O238" s="81">
        <v>103.9107716357133</v>
      </c>
      <c r="P238" s="81">
        <v>116.03138178438161</v>
      </c>
      <c r="Q238" s="81">
        <v>5.6060380693372229</v>
      </c>
      <c r="R238" s="81">
        <v>0</v>
      </c>
      <c r="S238" s="81">
        <v>7.8570596009589755</v>
      </c>
      <c r="T238" s="82"/>
      <c r="U238" s="81">
        <v>11845914</v>
      </c>
      <c r="V238" s="81">
        <v>5592</v>
      </c>
      <c r="W238" s="81">
        <v>355</v>
      </c>
      <c r="X238" s="81">
        <v>20543</v>
      </c>
      <c r="Y238" s="81">
        <v>30391</v>
      </c>
      <c r="Z238" s="81">
        <v>49458</v>
      </c>
      <c r="AA238" s="81">
        <v>23074</v>
      </c>
      <c r="AB238" s="81">
        <v>95155</v>
      </c>
      <c r="AC238" s="81">
        <v>0</v>
      </c>
      <c r="AD238" s="81">
        <v>7.8570596009589755</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1922</v>
      </c>
      <c r="B239" s="80">
        <v>445</v>
      </c>
      <c r="C239" s="80">
        <v>3</v>
      </c>
      <c r="D239" s="80">
        <v>27</v>
      </c>
      <c r="E239" s="80">
        <v>2006</v>
      </c>
      <c r="F239" s="80" t="s">
        <v>566</v>
      </c>
      <c r="G239" s="80" t="s">
        <v>1919</v>
      </c>
      <c r="H239" s="80" t="s">
        <v>1920</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1923</v>
      </c>
      <c r="B240" s="80">
        <v>446</v>
      </c>
      <c r="C240" s="80">
        <v>4</v>
      </c>
      <c r="D240" s="80">
        <v>27</v>
      </c>
      <c r="E240" s="80">
        <v>2007</v>
      </c>
      <c r="F240" s="80" t="s">
        <v>567</v>
      </c>
      <c r="G240" s="80" t="s">
        <v>1919</v>
      </c>
      <c r="H240" s="80" t="s">
        <v>1920</v>
      </c>
      <c r="I240" s="177"/>
      <c r="J240" s="81">
        <v>143.34013517135185</v>
      </c>
      <c r="K240" s="81">
        <v>16.55217011917437</v>
      </c>
      <c r="L240" s="81">
        <v>43.556429376379441</v>
      </c>
      <c r="M240" s="81">
        <v>135.180583758344</v>
      </c>
      <c r="N240" s="81">
        <v>177.85112726281841</v>
      </c>
      <c r="O240" s="81">
        <v>99.947193910884351</v>
      </c>
      <c r="P240" s="81">
        <v>112.57282359199871</v>
      </c>
      <c r="Q240" s="81">
        <v>5.7914261824691131</v>
      </c>
      <c r="R240" s="81">
        <v>0</v>
      </c>
      <c r="S240" s="81">
        <v>7.7675127287906989</v>
      </c>
      <c r="T240" s="82"/>
      <c r="U240" s="81">
        <v>11336252</v>
      </c>
      <c r="V240" s="81">
        <v>5528</v>
      </c>
      <c r="W240" s="81">
        <v>504</v>
      </c>
      <c r="X240" s="81">
        <v>28279</v>
      </c>
      <c r="Y240" s="81">
        <v>30548</v>
      </c>
      <c r="Z240" s="81">
        <v>49453</v>
      </c>
      <c r="AA240" s="81">
        <v>22045</v>
      </c>
      <c r="AB240" s="81">
        <v>93103</v>
      </c>
      <c r="AC240" s="81">
        <v>0</v>
      </c>
      <c r="AD240" s="81">
        <v>7.7675127287906989</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1924</v>
      </c>
      <c r="B241" s="80">
        <v>447</v>
      </c>
      <c r="C241" s="80">
        <v>5</v>
      </c>
      <c r="D241" s="80">
        <v>27</v>
      </c>
      <c r="E241" s="80">
        <v>2008</v>
      </c>
      <c r="F241" s="80" t="s">
        <v>84</v>
      </c>
      <c r="G241" s="80" t="s">
        <v>1919</v>
      </c>
      <c r="H241" s="80" t="s">
        <v>1920</v>
      </c>
      <c r="I241" s="177"/>
      <c r="J241" s="81">
        <v>132.89345022035943</v>
      </c>
      <c r="K241" s="81">
        <v>12.521230017103699</v>
      </c>
      <c r="L241" s="81">
        <v>39.24705991800711</v>
      </c>
      <c r="M241" s="81">
        <v>141.30961582628564</v>
      </c>
      <c r="N241" s="81">
        <v>146.5127204512315</v>
      </c>
      <c r="O241" s="81">
        <v>96.210622035268969</v>
      </c>
      <c r="P241" s="81">
        <v>109.38922180048156</v>
      </c>
      <c r="Q241" s="81">
        <v>5.6440051975292951</v>
      </c>
      <c r="R241" s="81">
        <v>0</v>
      </c>
      <c r="S241" s="81">
        <v>8.9077286790097112</v>
      </c>
      <c r="T241" s="82"/>
      <c r="U241" s="81">
        <v>10841092</v>
      </c>
      <c r="V241" s="81">
        <v>5528</v>
      </c>
      <c r="W241" s="81">
        <v>504</v>
      </c>
      <c r="X241" s="81">
        <v>28279</v>
      </c>
      <c r="Y241" s="81">
        <v>30678</v>
      </c>
      <c r="Z241" s="81">
        <v>49275</v>
      </c>
      <c r="AA241" s="81">
        <v>21446</v>
      </c>
      <c r="AB241" s="81">
        <v>92224</v>
      </c>
      <c r="AC241" s="81">
        <v>0</v>
      </c>
      <c r="AD241" s="81">
        <v>8.9077286790097112</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1925</v>
      </c>
      <c r="B242" s="80">
        <v>448</v>
      </c>
      <c r="C242" s="80">
        <v>6</v>
      </c>
      <c r="D242" s="80">
        <v>27</v>
      </c>
      <c r="E242" s="80">
        <v>2009</v>
      </c>
      <c r="F242" s="80" t="s">
        <v>85</v>
      </c>
      <c r="G242" s="80" t="s">
        <v>1919</v>
      </c>
      <c r="H242" s="80" t="s">
        <v>1920</v>
      </c>
      <c r="I242" s="177"/>
      <c r="J242" s="81">
        <v>100.70043404224674</v>
      </c>
      <c r="K242" s="81">
        <v>13.08470143783288</v>
      </c>
      <c r="L242" s="81">
        <v>48.8915196625628</v>
      </c>
      <c r="M242" s="81">
        <v>149.3300491357607</v>
      </c>
      <c r="N242" s="81">
        <v>145.43108826846228</v>
      </c>
      <c r="O242" s="81">
        <v>97.910205009979748</v>
      </c>
      <c r="P242" s="81">
        <v>104.26306759278273</v>
      </c>
      <c r="Q242" s="81">
        <v>5.3230936578933186</v>
      </c>
      <c r="R242" s="81">
        <v>0</v>
      </c>
      <c r="S242" s="81">
        <v>7.7489137107697408</v>
      </c>
      <c r="T242" s="82"/>
      <c r="U242" s="81">
        <v>6044460</v>
      </c>
      <c r="V242" s="81">
        <v>5020</v>
      </c>
      <c r="W242" s="81">
        <v>1042</v>
      </c>
      <c r="X242" s="81">
        <v>28642</v>
      </c>
      <c r="Y242" s="81">
        <v>30732</v>
      </c>
      <c r="Z242" s="81">
        <v>49496</v>
      </c>
      <c r="AA242" s="81">
        <v>20985</v>
      </c>
      <c r="AB242" s="81">
        <v>91308</v>
      </c>
      <c r="AC242" s="81">
        <v>0</v>
      </c>
      <c r="AD242" s="81">
        <v>7.7489137107697408</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16.22</v>
      </c>
      <c r="BJ242" s="81">
        <v>0</v>
      </c>
      <c r="BK242" s="81">
        <v>32.100999999999999</v>
      </c>
      <c r="BL242" s="81">
        <v>0</v>
      </c>
      <c r="BM242" s="82"/>
      <c r="BN242" s="81">
        <v>0</v>
      </c>
      <c r="BO242" s="81">
        <v>0</v>
      </c>
      <c r="BP242" s="81">
        <v>2</v>
      </c>
      <c r="BQ242" s="81">
        <v>0</v>
      </c>
      <c r="BR242" s="81">
        <v>4</v>
      </c>
      <c r="BS242" s="81">
        <v>0</v>
      </c>
      <c r="BT242"/>
      <c r="BU242" s="80"/>
      <c r="BV242" s="80"/>
      <c r="BW242" s="80"/>
      <c r="BX242" s="80"/>
      <c r="BY242" s="80"/>
      <c r="BZ242" s="80"/>
      <c r="CA242" s="80"/>
      <c r="CB242" s="80"/>
      <c r="CC242" s="80"/>
    </row>
    <row r="243" spans="1:81">
      <c r="A243" s="80" t="s">
        <v>1926</v>
      </c>
      <c r="B243" s="80">
        <v>449</v>
      </c>
      <c r="C243" s="80">
        <v>7</v>
      </c>
      <c r="D243" s="80">
        <v>27</v>
      </c>
      <c r="E243" s="80">
        <v>2010</v>
      </c>
      <c r="F243" s="80" t="s">
        <v>86</v>
      </c>
      <c r="G243" s="80" t="s">
        <v>1919</v>
      </c>
      <c r="H243" s="80" t="s">
        <v>1920</v>
      </c>
      <c r="I243" s="177"/>
      <c r="J243" s="81">
        <v>103.65852948276516</v>
      </c>
      <c r="K243" s="81">
        <v>12.970085601704817</v>
      </c>
      <c r="L243" s="81">
        <v>47.099540756261121</v>
      </c>
      <c r="M243" s="81">
        <v>140.2549174631946</v>
      </c>
      <c r="N243" s="81">
        <v>170.91096178310127</v>
      </c>
      <c r="O243" s="81">
        <v>97.414022412757788</v>
      </c>
      <c r="P243" s="81">
        <v>105.0634663043043</v>
      </c>
      <c r="Q243" s="81">
        <v>5.5004161793189521</v>
      </c>
      <c r="R243" s="81">
        <v>0</v>
      </c>
      <c r="S243" s="81">
        <v>7.547757842688311</v>
      </c>
      <c r="T243" s="82"/>
      <c r="U243" s="81">
        <v>7277950</v>
      </c>
      <c r="V243" s="81">
        <v>5020</v>
      </c>
      <c r="W243" s="81">
        <v>1042</v>
      </c>
      <c r="X243" s="81">
        <v>28642</v>
      </c>
      <c r="Y243" s="81">
        <v>30872</v>
      </c>
      <c r="Z243" s="81">
        <v>49474</v>
      </c>
      <c r="AA243" s="81">
        <v>20618</v>
      </c>
      <c r="AB243" s="81">
        <v>90406</v>
      </c>
      <c r="AC243" s="81">
        <v>0</v>
      </c>
      <c r="AD243" s="81">
        <v>7.547757842688311</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16.838999999999999</v>
      </c>
      <c r="BJ243" s="81">
        <v>0</v>
      </c>
      <c r="BK243" s="81">
        <v>58.488999999999997</v>
      </c>
      <c r="BL243" s="81">
        <v>0</v>
      </c>
      <c r="BM243" s="82"/>
      <c r="BN243" s="81">
        <v>0</v>
      </c>
      <c r="BO243" s="81">
        <v>0</v>
      </c>
      <c r="BP243" s="81">
        <v>2</v>
      </c>
      <c r="BQ243" s="81">
        <v>0</v>
      </c>
      <c r="BR243" s="81">
        <v>5</v>
      </c>
      <c r="BS243" s="81">
        <v>0</v>
      </c>
      <c r="BT243"/>
      <c r="BU243" s="80">
        <v>31.189</v>
      </c>
      <c r="BV243" s="80">
        <v>17.053999999999998</v>
      </c>
      <c r="BW243" s="80">
        <v>0</v>
      </c>
      <c r="BX243" s="80">
        <v>27.085000000000001</v>
      </c>
      <c r="BY243" s="80">
        <v>0</v>
      </c>
      <c r="BZ243" s="80">
        <v>0</v>
      </c>
      <c r="CA243" s="80">
        <v>0</v>
      </c>
      <c r="CB243" s="80">
        <v>0</v>
      </c>
      <c r="CC243" s="80">
        <v>0</v>
      </c>
    </row>
    <row r="244" spans="1:81">
      <c r="A244" s="80" t="s">
        <v>1927</v>
      </c>
      <c r="B244" s="80">
        <v>450</v>
      </c>
      <c r="C244" s="80">
        <v>8</v>
      </c>
      <c r="D244" s="80">
        <v>27</v>
      </c>
      <c r="E244" s="80">
        <v>2011</v>
      </c>
      <c r="F244" s="80" t="s">
        <v>87</v>
      </c>
      <c r="G244" s="80" t="s">
        <v>1919</v>
      </c>
      <c r="H244" s="80" t="s">
        <v>1920</v>
      </c>
      <c r="I244" s="177"/>
      <c r="J244" s="81">
        <v>125.17159494337808</v>
      </c>
      <c r="K244" s="81">
        <v>17.618572292748844</v>
      </c>
      <c r="L244" s="81">
        <v>40.200349695433893</v>
      </c>
      <c r="M244" s="81">
        <v>161.96516069134003</v>
      </c>
      <c r="N244" s="81">
        <v>159.57183780469882</v>
      </c>
      <c r="O244" s="81">
        <v>96.101990050852422</v>
      </c>
      <c r="P244" s="81">
        <v>100.09739797577217</v>
      </c>
      <c r="Q244" s="81">
        <v>6.2662218152008951</v>
      </c>
      <c r="R244" s="81">
        <v>0</v>
      </c>
      <c r="S244" s="81">
        <v>8.8574301882039084</v>
      </c>
      <c r="T244" s="82"/>
      <c r="U244" s="81">
        <v>6783818</v>
      </c>
      <c r="V244" s="81">
        <v>5020</v>
      </c>
      <c r="W244" s="81">
        <v>1042</v>
      </c>
      <c r="X244" s="81">
        <v>28642</v>
      </c>
      <c r="Y244" s="81">
        <v>30908</v>
      </c>
      <c r="Z244" s="81">
        <v>49868</v>
      </c>
      <c r="AA244" s="81">
        <v>20228</v>
      </c>
      <c r="AB244" s="81">
        <v>89290</v>
      </c>
      <c r="AC244" s="81">
        <v>0</v>
      </c>
      <c r="AD244" s="81">
        <v>8.8574301882039084</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13.685</v>
      </c>
      <c r="BJ244" s="81">
        <v>0</v>
      </c>
      <c r="BK244" s="81">
        <v>53.031999999999996</v>
      </c>
      <c r="BL244" s="81">
        <v>0</v>
      </c>
      <c r="BM244" s="82"/>
      <c r="BN244" s="81">
        <v>0</v>
      </c>
      <c r="BO244" s="81">
        <v>0</v>
      </c>
      <c r="BP244" s="81">
        <v>2</v>
      </c>
      <c r="BQ244" s="81">
        <v>0</v>
      </c>
      <c r="BR244" s="81">
        <v>5</v>
      </c>
      <c r="BS244" s="81">
        <v>0</v>
      </c>
      <c r="BT244"/>
      <c r="BU244" s="80">
        <v>25.891999999999999</v>
      </c>
      <c r="BV244" s="80">
        <v>17.556000000000001</v>
      </c>
      <c r="BW244" s="80">
        <v>0</v>
      </c>
      <c r="BX244" s="80">
        <v>23.268999999999998</v>
      </c>
      <c r="BY244" s="80">
        <v>0</v>
      </c>
      <c r="BZ244" s="80">
        <v>0</v>
      </c>
      <c r="CA244" s="80">
        <v>0</v>
      </c>
      <c r="CB244" s="80">
        <v>0</v>
      </c>
      <c r="CC244" s="80">
        <v>0</v>
      </c>
    </row>
    <row r="245" spans="1:81">
      <c r="A245" s="80" t="s">
        <v>1928</v>
      </c>
      <c r="B245" s="80">
        <v>451</v>
      </c>
      <c r="C245" s="80">
        <v>9</v>
      </c>
      <c r="D245" s="80">
        <v>27</v>
      </c>
      <c r="E245" s="80">
        <v>2012</v>
      </c>
      <c r="F245" s="80" t="s">
        <v>88</v>
      </c>
      <c r="G245" s="80" t="s">
        <v>1919</v>
      </c>
      <c r="H245" s="80" t="s">
        <v>1920</v>
      </c>
      <c r="I245" s="177"/>
      <c r="J245" s="81">
        <v>96.216490999513312</v>
      </c>
      <c r="K245" s="81">
        <v>16.379385700146251</v>
      </c>
      <c r="L245" s="81">
        <v>39.695838345897563</v>
      </c>
      <c r="M245" s="81">
        <v>161.14897513051022</v>
      </c>
      <c r="N245" s="81">
        <v>171.23935721892798</v>
      </c>
      <c r="O245" s="81">
        <v>96.349525330827717</v>
      </c>
      <c r="P245" s="81">
        <v>99.950282439186893</v>
      </c>
      <c r="Q245" s="81">
        <v>6.7264396234506423</v>
      </c>
      <c r="R245" s="81">
        <v>0</v>
      </c>
      <c r="S245" s="81">
        <v>8.5992440314574274</v>
      </c>
      <c r="T245" s="82"/>
      <c r="U245" s="81">
        <v>6056342</v>
      </c>
      <c r="V245" s="81">
        <v>5020</v>
      </c>
      <c r="W245" s="81">
        <v>1042</v>
      </c>
      <c r="X245" s="81">
        <v>28642</v>
      </c>
      <c r="Y245" s="81">
        <v>31042</v>
      </c>
      <c r="Z245" s="81">
        <v>50393</v>
      </c>
      <c r="AA245" s="81">
        <v>20084</v>
      </c>
      <c r="AB245" s="81">
        <v>88219</v>
      </c>
      <c r="AC245" s="81">
        <v>0</v>
      </c>
      <c r="AD245" s="81">
        <v>8.5992440314574274</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10.955</v>
      </c>
      <c r="BJ245" s="81">
        <v>0</v>
      </c>
      <c r="BK245" s="81">
        <v>58.635000000000005</v>
      </c>
      <c r="BL245" s="81">
        <v>0</v>
      </c>
      <c r="BM245" s="82"/>
      <c r="BN245" s="81">
        <v>0</v>
      </c>
      <c r="BO245" s="81">
        <v>0</v>
      </c>
      <c r="BP245" s="81">
        <v>2</v>
      </c>
      <c r="BQ245" s="81">
        <v>0</v>
      </c>
      <c r="BR245" s="81">
        <v>5</v>
      </c>
      <c r="BS245" s="81">
        <v>0</v>
      </c>
      <c r="BT245"/>
      <c r="BU245" s="80">
        <v>22.524000000000001</v>
      </c>
      <c r="BV245" s="80">
        <v>20.905000000000001</v>
      </c>
      <c r="BW245" s="80">
        <v>0</v>
      </c>
      <c r="BX245" s="80">
        <v>26.161000000000001</v>
      </c>
      <c r="BY245" s="80">
        <v>0</v>
      </c>
      <c r="BZ245" s="80">
        <v>0</v>
      </c>
      <c r="CA245" s="80">
        <v>0</v>
      </c>
      <c r="CB245" s="80">
        <v>0</v>
      </c>
      <c r="CC245" s="80">
        <v>0</v>
      </c>
    </row>
    <row r="246" spans="1:81">
      <c r="A246" s="80" t="s">
        <v>1929</v>
      </c>
      <c r="B246" s="80">
        <v>452</v>
      </c>
      <c r="C246" s="80">
        <v>10</v>
      </c>
      <c r="D246" s="80">
        <v>27</v>
      </c>
      <c r="E246" s="80">
        <v>2013</v>
      </c>
      <c r="F246" s="80" t="s">
        <v>89</v>
      </c>
      <c r="G246" s="80" t="s">
        <v>1919</v>
      </c>
      <c r="H246" s="80" t="s">
        <v>1920</v>
      </c>
      <c r="I246" s="177"/>
      <c r="J246" s="81">
        <v>100.00818280554346</v>
      </c>
      <c r="K246" s="81">
        <v>14.86368864199263</v>
      </c>
      <c r="L246" s="81">
        <v>31.437540071143591</v>
      </c>
      <c r="M246" s="81">
        <v>159.00805483431333</v>
      </c>
      <c r="N246" s="81">
        <v>195.95609666425557</v>
      </c>
      <c r="O246" s="81">
        <v>93.316891493875303</v>
      </c>
      <c r="P246" s="81">
        <v>100.44677308158838</v>
      </c>
      <c r="Q246" s="81">
        <v>6.7899418269962917</v>
      </c>
      <c r="R246" s="81">
        <v>0</v>
      </c>
      <c r="S246" s="81">
        <v>12.021930830433545</v>
      </c>
      <c r="T246" s="82"/>
      <c r="U246" s="81">
        <v>5990704</v>
      </c>
      <c r="V246" s="81">
        <v>5020</v>
      </c>
      <c r="W246" s="81">
        <v>1042</v>
      </c>
      <c r="X246" s="81">
        <v>28642</v>
      </c>
      <c r="Y246" s="81">
        <v>31144</v>
      </c>
      <c r="Z246" s="81">
        <v>50986</v>
      </c>
      <c r="AA246" s="81">
        <v>20108</v>
      </c>
      <c r="AB246" s="81">
        <v>87775</v>
      </c>
      <c r="AC246" s="81">
        <v>0</v>
      </c>
      <c r="AD246" s="81">
        <v>12.021930830433545</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8.3640000000000008</v>
      </c>
      <c r="BJ246" s="81">
        <v>0</v>
      </c>
      <c r="BK246" s="81">
        <v>73.653000000000006</v>
      </c>
      <c r="BL246" s="81">
        <v>0</v>
      </c>
      <c r="BM246" s="82"/>
      <c r="BN246" s="81">
        <v>0</v>
      </c>
      <c r="BO246" s="81">
        <v>0</v>
      </c>
      <c r="BP246" s="81">
        <v>1</v>
      </c>
      <c r="BQ246" s="81">
        <v>0</v>
      </c>
      <c r="BR246" s="81">
        <v>5</v>
      </c>
      <c r="BS246" s="81">
        <v>0</v>
      </c>
      <c r="BT246"/>
      <c r="BU246" s="80">
        <v>20.774000000000001</v>
      </c>
      <c r="BV246" s="80">
        <v>30.597999999999999</v>
      </c>
      <c r="BW246" s="80">
        <v>0</v>
      </c>
      <c r="BX246" s="80">
        <v>30.645</v>
      </c>
      <c r="BY246" s="80">
        <v>0</v>
      </c>
      <c r="BZ246" s="80">
        <v>0</v>
      </c>
      <c r="CA246" s="80">
        <v>0</v>
      </c>
      <c r="CB246" s="80">
        <v>0</v>
      </c>
      <c r="CC246" s="80">
        <v>0</v>
      </c>
    </row>
    <row r="247" spans="1:81">
      <c r="A247" s="80" t="s">
        <v>1930</v>
      </c>
      <c r="B247" s="80">
        <v>453</v>
      </c>
      <c r="C247" s="80">
        <v>11</v>
      </c>
      <c r="D247" s="80">
        <v>27</v>
      </c>
      <c r="E247" s="80">
        <v>2014</v>
      </c>
      <c r="F247" s="80" t="s">
        <v>90</v>
      </c>
      <c r="G247" s="80" t="s">
        <v>1919</v>
      </c>
      <c r="H247" s="80" t="s">
        <v>1920</v>
      </c>
      <c r="I247" s="177"/>
      <c r="J247" s="81">
        <v>82.046866522704917</v>
      </c>
      <c r="K247" s="81">
        <v>13.312524165614612</v>
      </c>
      <c r="L247" s="81">
        <v>45.817052246927929</v>
      </c>
      <c r="M247" s="81">
        <v>144.28419087458192</v>
      </c>
      <c r="N247" s="81">
        <v>158.85682051421452</v>
      </c>
      <c r="O247" s="81">
        <v>88.869874744814098</v>
      </c>
      <c r="P247" s="81">
        <v>99.698804988025415</v>
      </c>
      <c r="Q247" s="81">
        <v>6.4306999888994492</v>
      </c>
      <c r="R247" s="81">
        <v>0</v>
      </c>
      <c r="S247" s="81">
        <v>10.506965901054734</v>
      </c>
      <c r="T247" s="82"/>
      <c r="U247" s="81">
        <v>6469476</v>
      </c>
      <c r="V247" s="81">
        <v>4210</v>
      </c>
      <c r="W247" s="81">
        <v>939</v>
      </c>
      <c r="X247" s="81">
        <v>26611</v>
      </c>
      <c r="Y247" s="81">
        <v>31170</v>
      </c>
      <c r="Z247" s="81">
        <v>51140</v>
      </c>
      <c r="AA247" s="81">
        <v>19855</v>
      </c>
      <c r="AB247" s="81">
        <v>86644</v>
      </c>
      <c r="AC247" s="81">
        <v>0</v>
      </c>
      <c r="AD247" s="81">
        <v>10.506965901054734</v>
      </c>
      <c r="AE247" s="82"/>
      <c r="AF247" s="81">
        <v>84086434.56400235</v>
      </c>
      <c r="AG247" s="81">
        <v>9813963.3499289006</v>
      </c>
      <c r="AH247" s="81">
        <v>12154212.517102106</v>
      </c>
      <c r="AI247" s="81">
        <v>168534060.31549698</v>
      </c>
      <c r="AJ247" s="81">
        <v>152472907.25367627</v>
      </c>
      <c r="AK247" s="81">
        <v>0</v>
      </c>
      <c r="AL247" s="81">
        <v>0</v>
      </c>
      <c r="AM247" s="81">
        <v>11894926.460082352</v>
      </c>
      <c r="AN247" s="81">
        <v>0</v>
      </c>
      <c r="AO247" s="81">
        <v>0</v>
      </c>
      <c r="AP247" s="82"/>
      <c r="AQ247" s="81">
        <v>453</v>
      </c>
      <c r="AR247" s="81">
        <v>20</v>
      </c>
      <c r="AS247" s="81">
        <v>0</v>
      </c>
      <c r="AT247" s="81">
        <v>0</v>
      </c>
      <c r="AU247" s="81">
        <v>0</v>
      </c>
      <c r="AV247" s="81">
        <v>0</v>
      </c>
      <c r="AW247" s="81" t="s">
        <v>564</v>
      </c>
      <c r="AX247" s="82"/>
      <c r="AY247" s="81">
        <v>1949.1999999999998</v>
      </c>
      <c r="AZ247" s="81">
        <v>665.2</v>
      </c>
      <c r="BA247" s="81">
        <v>0</v>
      </c>
      <c r="BB247" s="81">
        <v>0</v>
      </c>
      <c r="BC247" s="81">
        <v>0</v>
      </c>
      <c r="BD247" s="81">
        <v>0</v>
      </c>
      <c r="BE247" s="81" t="s">
        <v>564</v>
      </c>
      <c r="BF247" s="82"/>
      <c r="BG247" s="81">
        <v>0</v>
      </c>
      <c r="BH247" s="81">
        <v>0</v>
      </c>
      <c r="BI247" s="81">
        <v>8.3879999999999999</v>
      </c>
      <c r="BJ247" s="81">
        <v>0</v>
      </c>
      <c r="BK247" s="81">
        <v>66.100999999999999</v>
      </c>
      <c r="BL247" s="81">
        <v>0</v>
      </c>
      <c r="BM247" s="82"/>
      <c r="BN247" s="81">
        <v>0</v>
      </c>
      <c r="BO247" s="81">
        <v>0</v>
      </c>
      <c r="BP247" s="81">
        <v>1</v>
      </c>
      <c r="BQ247" s="81">
        <v>0</v>
      </c>
      <c r="BR247" s="81">
        <v>4</v>
      </c>
      <c r="BS247" s="81">
        <v>0</v>
      </c>
      <c r="BT247"/>
      <c r="BU247" s="80">
        <v>16.745999999999999</v>
      </c>
      <c r="BV247" s="80">
        <v>29.766999999999999</v>
      </c>
      <c r="BW247" s="80">
        <v>0</v>
      </c>
      <c r="BX247" s="80">
        <v>27.975999999999999</v>
      </c>
      <c r="BY247" s="80">
        <v>0</v>
      </c>
      <c r="BZ247" s="80">
        <v>0</v>
      </c>
      <c r="CA247" s="80">
        <v>0</v>
      </c>
      <c r="CB247" s="80">
        <v>0</v>
      </c>
      <c r="CC247" s="80">
        <v>0</v>
      </c>
    </row>
    <row r="248" spans="1:81">
      <c r="A248" s="80" t="s">
        <v>1931</v>
      </c>
      <c r="B248" s="80">
        <v>454</v>
      </c>
      <c r="C248" s="80">
        <v>12</v>
      </c>
      <c r="D248" s="80">
        <v>27</v>
      </c>
      <c r="E248" s="80">
        <v>2015</v>
      </c>
      <c r="F248" s="80" t="s">
        <v>91</v>
      </c>
      <c r="G248" s="80" t="s">
        <v>1919</v>
      </c>
      <c r="H248" s="80" t="s">
        <v>1920</v>
      </c>
      <c r="I248" s="177"/>
      <c r="J248" s="81">
        <v>77.81098146280182</v>
      </c>
      <c r="K248" s="81">
        <v>12.555258990599221</v>
      </c>
      <c r="L248" s="81">
        <v>49.051289822957735</v>
      </c>
      <c r="M248" s="81">
        <v>137.02607577521772</v>
      </c>
      <c r="N248" s="81">
        <v>153.97594141062575</v>
      </c>
      <c r="O248" s="81">
        <v>88.12335609050335</v>
      </c>
      <c r="P248" s="81">
        <v>98.244534437780629</v>
      </c>
      <c r="Q248" s="81">
        <v>6.2061126423933803</v>
      </c>
      <c r="R248" s="81">
        <v>0</v>
      </c>
      <c r="S248" s="81">
        <v>7.891302877226348</v>
      </c>
      <c r="T248" s="82"/>
      <c r="U248" s="81">
        <v>6038496</v>
      </c>
      <c r="V248" s="81">
        <v>4210</v>
      </c>
      <c r="W248" s="81">
        <v>939</v>
      </c>
      <c r="X248" s="81">
        <v>26611</v>
      </c>
      <c r="Y248" s="81">
        <v>31214</v>
      </c>
      <c r="Z248" s="81">
        <v>51199</v>
      </c>
      <c r="AA248" s="81">
        <v>19550</v>
      </c>
      <c r="AB248" s="81">
        <v>85416</v>
      </c>
      <c r="AC248" s="81">
        <v>0</v>
      </c>
      <c r="AD248" s="81">
        <v>7.891302877226348</v>
      </c>
      <c r="AE248" s="82"/>
      <c r="AF248" s="81">
        <v>84711032.883642867</v>
      </c>
      <c r="AG248" s="81">
        <v>8829497.6282667164</v>
      </c>
      <c r="AH248" s="81">
        <v>12395483.26307472</v>
      </c>
      <c r="AI248" s="81">
        <v>170052184.94814715</v>
      </c>
      <c r="AJ248" s="81">
        <v>165723550.55644631</v>
      </c>
      <c r="AK248" s="81">
        <v>0</v>
      </c>
      <c r="AL248" s="81">
        <v>0</v>
      </c>
      <c r="AM248" s="81">
        <v>11705904.49335617</v>
      </c>
      <c r="AN248" s="81">
        <v>0</v>
      </c>
      <c r="AO248" s="81">
        <v>0</v>
      </c>
      <c r="AP248" s="82"/>
      <c r="AQ248" s="81">
        <v>490</v>
      </c>
      <c r="AR248" s="81">
        <v>32</v>
      </c>
      <c r="AS248" s="81">
        <v>0</v>
      </c>
      <c r="AT248" s="81">
        <v>0</v>
      </c>
      <c r="AU248" s="81">
        <v>0</v>
      </c>
      <c r="AV248" s="81">
        <v>0</v>
      </c>
      <c r="AW248" s="81" t="s">
        <v>564</v>
      </c>
      <c r="AX248" s="82"/>
      <c r="AY248" s="81">
        <v>2160.4</v>
      </c>
      <c r="AZ248" s="81">
        <v>3770.9</v>
      </c>
      <c r="BA248" s="81">
        <v>0</v>
      </c>
      <c r="BB248" s="81">
        <v>0</v>
      </c>
      <c r="BC248" s="81">
        <v>0</v>
      </c>
      <c r="BD248" s="81">
        <v>0</v>
      </c>
      <c r="BE248" s="81" t="s">
        <v>564</v>
      </c>
      <c r="BF248" s="82"/>
      <c r="BG248" s="81">
        <v>0</v>
      </c>
      <c r="BH248" s="81">
        <v>0</v>
      </c>
      <c r="BI248" s="81">
        <v>8.16</v>
      </c>
      <c r="BJ248" s="81">
        <v>0</v>
      </c>
      <c r="BK248" s="81">
        <v>71.536000000000001</v>
      </c>
      <c r="BL248" s="81">
        <v>0</v>
      </c>
      <c r="BM248" s="82"/>
      <c r="BN248" s="81">
        <v>0</v>
      </c>
      <c r="BO248" s="81">
        <v>0</v>
      </c>
      <c r="BP248" s="81">
        <v>1</v>
      </c>
      <c r="BQ248" s="81">
        <v>0</v>
      </c>
      <c r="BR248" s="81">
        <v>5</v>
      </c>
      <c r="BS248" s="81">
        <v>0</v>
      </c>
      <c r="BT248"/>
      <c r="BU248" s="80">
        <v>20.896000000000001</v>
      </c>
      <c r="BV248" s="80">
        <v>29.561</v>
      </c>
      <c r="BW248" s="80">
        <v>0</v>
      </c>
      <c r="BX248" s="80">
        <v>29.239000000000001</v>
      </c>
      <c r="BY248" s="80">
        <v>0</v>
      </c>
      <c r="BZ248" s="80">
        <v>0</v>
      </c>
      <c r="CA248" s="80">
        <v>0</v>
      </c>
      <c r="CB248" s="80">
        <v>0</v>
      </c>
      <c r="CC248" s="80">
        <v>0</v>
      </c>
    </row>
    <row r="249" spans="1:81">
      <c r="A249" s="80" t="s">
        <v>1932</v>
      </c>
      <c r="B249" s="80">
        <v>455</v>
      </c>
      <c r="C249" s="80">
        <v>13</v>
      </c>
      <c r="D249" s="80">
        <v>27</v>
      </c>
      <c r="E249" s="80">
        <v>2016</v>
      </c>
      <c r="F249" s="80" t="s">
        <v>92</v>
      </c>
      <c r="G249" s="80" t="s">
        <v>1919</v>
      </c>
      <c r="H249" s="80" t="s">
        <v>1920</v>
      </c>
      <c r="I249" s="177"/>
      <c r="J249" s="81">
        <v>114.58983458778053</v>
      </c>
      <c r="K249" s="81">
        <v>13.345665905942823</v>
      </c>
      <c r="L249" s="81">
        <v>46.479309424140965</v>
      </c>
      <c r="M249" s="81">
        <v>119.1060266056067</v>
      </c>
      <c r="N249" s="81">
        <v>157.21784519267288</v>
      </c>
      <c r="O249" s="81">
        <v>86.760784632952621</v>
      </c>
      <c r="P249" s="81">
        <v>98.61262037369633</v>
      </c>
      <c r="Q249" s="81">
        <v>5.9417074469075697</v>
      </c>
      <c r="R249" s="81">
        <v>0</v>
      </c>
      <c r="S249" s="81">
        <v>7.73789186528019</v>
      </c>
      <c r="T249" s="82"/>
      <c r="U249" s="81">
        <v>7014549.0000000009</v>
      </c>
      <c r="V249" s="81">
        <v>4210</v>
      </c>
      <c r="W249" s="81">
        <v>939</v>
      </c>
      <c r="X249" s="81">
        <v>26611</v>
      </c>
      <c r="Y249" s="81">
        <v>31322</v>
      </c>
      <c r="Z249" s="81">
        <v>51027</v>
      </c>
      <c r="AA249" s="81">
        <v>20296</v>
      </c>
      <c r="AB249" s="81">
        <v>84122</v>
      </c>
      <c r="AC249" s="81">
        <v>0</v>
      </c>
      <c r="AD249" s="81">
        <v>7.73789186528019</v>
      </c>
      <c r="AE249" s="82"/>
      <c r="AF249" s="81">
        <v>143598532.08897761</v>
      </c>
      <c r="AG249" s="81">
        <v>9285489.7906795517</v>
      </c>
      <c r="AH249" s="81">
        <v>8366522.8777716095</v>
      </c>
      <c r="AI249" s="81">
        <v>164527669.40458879</v>
      </c>
      <c r="AJ249" s="81">
        <v>174678475.3519673</v>
      </c>
      <c r="AK249" s="81">
        <v>0</v>
      </c>
      <c r="AL249" s="81">
        <v>0</v>
      </c>
      <c r="AM249" s="81">
        <v>11537523.78704023</v>
      </c>
      <c r="AN249" s="81">
        <v>0</v>
      </c>
      <c r="AO249" s="81">
        <v>0</v>
      </c>
      <c r="AP249" s="82"/>
      <c r="AQ249" s="81">
        <v>526</v>
      </c>
      <c r="AR249" s="81">
        <v>34</v>
      </c>
      <c r="AS249" s="81">
        <v>0</v>
      </c>
      <c r="AT249" s="81">
        <v>0</v>
      </c>
      <c r="AU249" s="81">
        <v>0</v>
      </c>
      <c r="AV249" s="81">
        <v>0</v>
      </c>
      <c r="AW249" s="81" t="s">
        <v>564</v>
      </c>
      <c r="AX249" s="82"/>
      <c r="AY249" s="81">
        <v>2373.1999999999998</v>
      </c>
      <c r="AZ249" s="81">
        <v>3869.9</v>
      </c>
      <c r="BA249" s="81">
        <v>0</v>
      </c>
      <c r="BB249" s="81">
        <v>0</v>
      </c>
      <c r="BC249" s="81">
        <v>0</v>
      </c>
      <c r="BD249" s="81">
        <v>0</v>
      </c>
      <c r="BE249" s="81" t="s">
        <v>564</v>
      </c>
      <c r="BF249" s="82"/>
      <c r="BG249" s="81">
        <v>0</v>
      </c>
      <c r="BH249" s="81">
        <v>0</v>
      </c>
      <c r="BI249" s="81">
        <v>8.3130000000000006</v>
      </c>
      <c r="BJ249" s="81">
        <v>0</v>
      </c>
      <c r="BK249" s="81">
        <v>52.8</v>
      </c>
      <c r="BL249" s="81">
        <v>0</v>
      </c>
      <c r="BM249" s="82"/>
      <c r="BN249" s="81">
        <v>0</v>
      </c>
      <c r="BO249" s="81">
        <v>0</v>
      </c>
      <c r="BP249" s="81">
        <v>1</v>
      </c>
      <c r="BQ249" s="81">
        <v>0</v>
      </c>
      <c r="BR249" s="81">
        <v>5</v>
      </c>
      <c r="BS249" s="81">
        <v>0</v>
      </c>
      <c r="BT249"/>
      <c r="BU249" s="80">
        <v>19.899000000000001</v>
      </c>
      <c r="BV249" s="80">
        <v>29.954999999999998</v>
      </c>
      <c r="BW249" s="80">
        <v>0</v>
      </c>
      <c r="BX249" s="80">
        <v>11.259</v>
      </c>
      <c r="BY249" s="80">
        <v>0</v>
      </c>
      <c r="BZ249" s="80">
        <v>0</v>
      </c>
      <c r="CA249" s="80">
        <v>0</v>
      </c>
      <c r="CB249" s="80">
        <v>0</v>
      </c>
      <c r="CC249" s="80">
        <v>0</v>
      </c>
    </row>
    <row r="250" spans="1:81">
      <c r="A250" s="80" t="s">
        <v>1933</v>
      </c>
      <c r="B250" s="80">
        <v>456</v>
      </c>
      <c r="C250" s="80">
        <v>14</v>
      </c>
      <c r="D250" s="80">
        <v>27</v>
      </c>
      <c r="E250" s="80">
        <v>2017</v>
      </c>
      <c r="F250" s="80" t="s">
        <v>71</v>
      </c>
      <c r="G250" s="80" t="s">
        <v>1919</v>
      </c>
      <c r="H250" s="80" t="s">
        <v>1920</v>
      </c>
      <c r="I250" s="177"/>
      <c r="J250" s="81">
        <v>90.735354001627357</v>
      </c>
      <c r="K250" s="81">
        <v>12.949025748259324</v>
      </c>
      <c r="L250" s="81">
        <v>44.892503958526284</v>
      </c>
      <c r="M250" s="81">
        <v>107.14008886791244</v>
      </c>
      <c r="N250" s="81">
        <v>169.28859503790716</v>
      </c>
      <c r="O250" s="81">
        <v>85.376833749312851</v>
      </c>
      <c r="P250" s="81">
        <v>96.872689650170614</v>
      </c>
      <c r="Q250" s="81">
        <v>5.6699108950564412</v>
      </c>
      <c r="R250" s="81">
        <v>0</v>
      </c>
      <c r="S250" s="81">
        <v>0</v>
      </c>
      <c r="T250" s="82"/>
      <c r="U250" s="81">
        <v>6880684</v>
      </c>
      <c r="V250" s="81">
        <v>4210</v>
      </c>
      <c r="W250" s="81">
        <v>939</v>
      </c>
      <c r="X250" s="81">
        <v>26611</v>
      </c>
      <c r="Y250" s="81">
        <v>31370</v>
      </c>
      <c r="Z250" s="81">
        <v>51046</v>
      </c>
      <c r="AA250" s="81">
        <v>20065</v>
      </c>
      <c r="AB250" s="81">
        <v>83014</v>
      </c>
      <c r="AC250" s="81">
        <v>0</v>
      </c>
      <c r="AD250" s="81">
        <v>0</v>
      </c>
      <c r="AE250" s="82"/>
      <c r="AF250" s="81">
        <v>116120815.5615336</v>
      </c>
      <c r="AG250" s="81">
        <v>8890372.8348530214</v>
      </c>
      <c r="AH250" s="81">
        <v>9708103.1451154575</v>
      </c>
      <c r="AI250" s="81">
        <v>156793068.45466051</v>
      </c>
      <c r="AJ250" s="81">
        <v>174979558.082333</v>
      </c>
      <c r="AK250" s="81">
        <v>0</v>
      </c>
      <c r="AL250" s="81">
        <v>0</v>
      </c>
      <c r="AM250" s="81">
        <v>11403374.356911071</v>
      </c>
      <c r="AN250" s="81">
        <v>0</v>
      </c>
      <c r="AO250" s="81">
        <v>0</v>
      </c>
      <c r="AP250" s="82"/>
      <c r="AQ250" s="81">
        <v>549</v>
      </c>
      <c r="AR250" s="81">
        <v>42</v>
      </c>
      <c r="AS250" s="81">
        <v>0</v>
      </c>
      <c r="AT250" s="81">
        <v>0</v>
      </c>
      <c r="AU250" s="81">
        <v>0</v>
      </c>
      <c r="AV250" s="81">
        <v>0</v>
      </c>
      <c r="AW250" s="81" t="s">
        <v>564</v>
      </c>
      <c r="AX250" s="82"/>
      <c r="AY250" s="81">
        <v>2516.1</v>
      </c>
      <c r="AZ250" s="81">
        <v>19119.7</v>
      </c>
      <c r="BA250" s="81">
        <v>0</v>
      </c>
      <c r="BB250" s="81">
        <v>0</v>
      </c>
      <c r="BC250" s="81">
        <v>0</v>
      </c>
      <c r="BD250" s="81">
        <v>0</v>
      </c>
      <c r="BE250" s="81" t="s">
        <v>564</v>
      </c>
      <c r="BF250" s="82"/>
      <c r="BG250" s="81">
        <v>0</v>
      </c>
      <c r="BH250" s="81">
        <v>0</v>
      </c>
      <c r="BI250" s="81">
        <v>8.3070000000000004</v>
      </c>
      <c r="BJ250" s="81">
        <v>0</v>
      </c>
      <c r="BK250" s="81">
        <v>55.191999999999993</v>
      </c>
      <c r="BL250" s="81">
        <v>0</v>
      </c>
      <c r="BM250" s="82"/>
      <c r="BN250" s="81">
        <v>0</v>
      </c>
      <c r="BO250" s="81">
        <v>0</v>
      </c>
      <c r="BP250" s="81">
        <v>1</v>
      </c>
      <c r="BQ250" s="81">
        <v>0</v>
      </c>
      <c r="BR250" s="81">
        <v>5</v>
      </c>
      <c r="BS250" s="81">
        <v>0</v>
      </c>
      <c r="BT250"/>
      <c r="BU250" s="80">
        <v>20.277999999999999</v>
      </c>
      <c r="BV250" s="80">
        <v>29.954999999999998</v>
      </c>
      <c r="BW250" s="80">
        <v>0</v>
      </c>
      <c r="BX250" s="80">
        <v>13.266</v>
      </c>
      <c r="BY250" s="80">
        <v>0</v>
      </c>
      <c r="BZ250" s="80">
        <v>0</v>
      </c>
      <c r="CA250" s="80">
        <v>0</v>
      </c>
      <c r="CB250" s="80">
        <v>0</v>
      </c>
      <c r="CC250" s="80">
        <v>0</v>
      </c>
    </row>
    <row r="251" spans="1:81">
      <c r="A251" s="80" t="s">
        <v>1934</v>
      </c>
      <c r="B251" s="80">
        <v>457</v>
      </c>
      <c r="C251" s="80">
        <v>15</v>
      </c>
      <c r="D251" s="80">
        <v>27</v>
      </c>
      <c r="E251" s="80">
        <v>2018</v>
      </c>
      <c r="F251" s="80" t="s">
        <v>93</v>
      </c>
      <c r="G251" s="80" t="s">
        <v>1919</v>
      </c>
      <c r="H251" s="80" t="s">
        <v>1920</v>
      </c>
      <c r="I251" s="177"/>
      <c r="J251" s="81">
        <v>106.51551668124522</v>
      </c>
      <c r="K251" s="81">
        <v>12.244687968498267</v>
      </c>
      <c r="L251" s="81">
        <v>41.143159463871065</v>
      </c>
      <c r="M251" s="81">
        <v>112.25961071370314</v>
      </c>
      <c r="N251" s="81">
        <v>144.39037189076217</v>
      </c>
      <c r="O251" s="81">
        <v>83.554519949880699</v>
      </c>
      <c r="P251" s="81">
        <v>96.008773492528221</v>
      </c>
      <c r="Q251" s="81">
        <v>5.1811526448148051</v>
      </c>
      <c r="R251" s="81">
        <v>0</v>
      </c>
      <c r="S251" s="81">
        <v>9.2829196652139174</v>
      </c>
      <c r="T251" s="82"/>
      <c r="U251" s="81">
        <v>7279145</v>
      </c>
      <c r="V251" s="81">
        <v>4210</v>
      </c>
      <c r="W251" s="81">
        <v>939</v>
      </c>
      <c r="X251" s="81">
        <v>26611</v>
      </c>
      <c r="Y251" s="81">
        <v>31399</v>
      </c>
      <c r="Z251" s="81">
        <v>50913</v>
      </c>
      <c r="AA251" s="81">
        <v>20086</v>
      </c>
      <c r="AB251" s="81">
        <v>81748</v>
      </c>
      <c r="AC251" s="81">
        <v>0</v>
      </c>
      <c r="AD251" s="81">
        <v>9.2829196652139174</v>
      </c>
      <c r="AE251" s="82"/>
      <c r="AF251" s="81">
        <v>134134621.5902331</v>
      </c>
      <c r="AG251" s="81">
        <v>8318447.3947014324</v>
      </c>
      <c r="AH251" s="81">
        <v>9355412.4542239364</v>
      </c>
      <c r="AI251" s="81">
        <v>158345180.5905627</v>
      </c>
      <c r="AJ251" s="81">
        <v>158354807.45283449</v>
      </c>
      <c r="AK251" s="81">
        <v>0</v>
      </c>
      <c r="AL251" s="81">
        <v>0</v>
      </c>
      <c r="AM251" s="81">
        <v>11252702.998455871</v>
      </c>
      <c r="AN251" s="81">
        <v>0</v>
      </c>
      <c r="AO251" s="81">
        <v>0</v>
      </c>
      <c r="AP251" s="82"/>
      <c r="AQ251" s="81">
        <v>567</v>
      </c>
      <c r="AR251" s="81">
        <v>51</v>
      </c>
      <c r="AS251" s="81">
        <v>0</v>
      </c>
      <c r="AT251" s="81">
        <v>0</v>
      </c>
      <c r="AU251" s="81">
        <v>0</v>
      </c>
      <c r="AV251" s="81">
        <v>1</v>
      </c>
      <c r="AW251" s="81" t="s">
        <v>564</v>
      </c>
      <c r="AX251" s="82"/>
      <c r="AY251" s="81">
        <v>2647.099999999999</v>
      </c>
      <c r="AZ251" s="81">
        <v>19345</v>
      </c>
      <c r="BA251" s="81">
        <v>0</v>
      </c>
      <c r="BB251" s="81">
        <v>0</v>
      </c>
      <c r="BC251" s="81">
        <v>0</v>
      </c>
      <c r="BD251" s="81">
        <v>7050</v>
      </c>
      <c r="BE251" s="81" t="s">
        <v>564</v>
      </c>
      <c r="BF251" s="82"/>
      <c r="BG251" s="81">
        <v>0</v>
      </c>
      <c r="BH251" s="81">
        <v>0</v>
      </c>
      <c r="BI251" s="81">
        <v>8.6780000000000008</v>
      </c>
      <c r="BJ251" s="81">
        <v>0</v>
      </c>
      <c r="BK251" s="81">
        <v>46.099999999999994</v>
      </c>
      <c r="BL251" s="81">
        <v>0</v>
      </c>
      <c r="BM251" s="82"/>
      <c r="BN251" s="81">
        <v>0</v>
      </c>
      <c r="BO251" s="81">
        <v>0</v>
      </c>
      <c r="BP251" s="81">
        <v>1</v>
      </c>
      <c r="BQ251" s="81">
        <v>0</v>
      </c>
      <c r="BR251" s="81">
        <v>5</v>
      </c>
      <c r="BS251" s="81">
        <v>0</v>
      </c>
      <c r="BT251"/>
      <c r="BU251" s="80">
        <v>19.792999999999999</v>
      </c>
      <c r="BV251" s="80">
        <v>21.004999999999999</v>
      </c>
      <c r="BW251" s="80">
        <v>0</v>
      </c>
      <c r="BX251" s="80">
        <v>13.98</v>
      </c>
      <c r="BY251" s="80">
        <v>0</v>
      </c>
      <c r="BZ251" s="80">
        <v>0</v>
      </c>
      <c r="CA251" s="80">
        <v>0</v>
      </c>
      <c r="CB251" s="80">
        <v>0</v>
      </c>
      <c r="CC251" s="80">
        <v>0</v>
      </c>
    </row>
    <row r="252" spans="1:81">
      <c r="A252" s="80" t="s">
        <v>1935</v>
      </c>
      <c r="B252" s="80">
        <v>458</v>
      </c>
      <c r="C252" s="80">
        <v>16</v>
      </c>
      <c r="D252" s="80">
        <v>27</v>
      </c>
      <c r="E252" s="80">
        <v>2019</v>
      </c>
      <c r="F252" s="80" t="s">
        <v>73</v>
      </c>
      <c r="G252" s="80" t="s">
        <v>1919</v>
      </c>
      <c r="H252" s="80" t="s">
        <v>1920</v>
      </c>
      <c r="I252" s="177"/>
      <c r="J252" s="81">
        <v>100.92559960788844</v>
      </c>
      <c r="K252" s="81">
        <v>11.475093567767614</v>
      </c>
      <c r="L252" s="81">
        <v>41.524145617776625</v>
      </c>
      <c r="M252" s="81">
        <v>106.09168803841332</v>
      </c>
      <c r="N252" s="81">
        <v>136.26313130586564</v>
      </c>
      <c r="O252" s="81">
        <v>81.039052760238448</v>
      </c>
      <c r="P252" s="81">
        <v>90.703220836988166</v>
      </c>
      <c r="Q252" s="81">
        <v>4.9650275282369751</v>
      </c>
      <c r="R252" s="81">
        <v>0</v>
      </c>
      <c r="S252" s="81">
        <v>6.1188674482946954</v>
      </c>
      <c r="T252" s="82"/>
      <c r="U252" s="81">
        <v>7274343</v>
      </c>
      <c r="V252" s="81">
        <v>4210</v>
      </c>
      <c r="W252" s="81">
        <v>939</v>
      </c>
      <c r="X252" s="81">
        <v>26611</v>
      </c>
      <c r="Y252" s="81">
        <v>31481</v>
      </c>
      <c r="Z252" s="81">
        <v>50736</v>
      </c>
      <c r="AA252" s="81">
        <v>18834</v>
      </c>
      <c r="AB252" s="81">
        <v>80459</v>
      </c>
      <c r="AC252" s="81">
        <v>0</v>
      </c>
      <c r="AD252" s="81">
        <v>6.1188674482946954</v>
      </c>
      <c r="AE252" s="82"/>
      <c r="AF252" s="81">
        <v>135710363.82226491</v>
      </c>
      <c r="AG252" s="81">
        <v>8003420.858676549</v>
      </c>
      <c r="AH252" s="81">
        <v>9741563.6762559041</v>
      </c>
      <c r="AI252" s="81">
        <v>153225258.19591129</v>
      </c>
      <c r="AJ252" s="81">
        <v>151143176.3302604</v>
      </c>
      <c r="AK252" s="81">
        <v>0</v>
      </c>
      <c r="AL252" s="81">
        <v>0</v>
      </c>
      <c r="AM252" s="81">
        <v>10957910.104972286</v>
      </c>
      <c r="AN252" s="81">
        <v>0</v>
      </c>
      <c r="AO252" s="81">
        <v>0</v>
      </c>
      <c r="AP252" s="82"/>
      <c r="AQ252" s="81">
        <v>598</v>
      </c>
      <c r="AR252" s="81">
        <v>54</v>
      </c>
      <c r="AS252" s="81">
        <v>0</v>
      </c>
      <c r="AT252" s="81">
        <v>1</v>
      </c>
      <c r="AU252" s="81">
        <v>0</v>
      </c>
      <c r="AV252" s="81">
        <v>1</v>
      </c>
      <c r="AW252" s="81" t="s">
        <v>564</v>
      </c>
      <c r="AX252" s="82"/>
      <c r="AY252" s="81">
        <v>2832.1</v>
      </c>
      <c r="AZ252" s="81">
        <v>19493.599999999999</v>
      </c>
      <c r="BA252" s="81">
        <v>0</v>
      </c>
      <c r="BB252" s="81">
        <v>18</v>
      </c>
      <c r="BC252" s="81">
        <v>0</v>
      </c>
      <c r="BD252" s="81">
        <v>7050</v>
      </c>
      <c r="BE252" s="81" t="s">
        <v>564</v>
      </c>
      <c r="BF252" s="82"/>
      <c r="BG252" s="81">
        <v>0</v>
      </c>
      <c r="BH252" s="81">
        <v>0</v>
      </c>
      <c r="BI252" s="81">
        <v>9.1890000000000001</v>
      </c>
      <c r="BJ252" s="81">
        <v>0</v>
      </c>
      <c r="BK252" s="81">
        <v>50.366999999999997</v>
      </c>
      <c r="BL252" s="81">
        <v>0</v>
      </c>
      <c r="BM252" s="82"/>
      <c r="BN252" s="81">
        <v>0</v>
      </c>
      <c r="BO252" s="81">
        <v>0</v>
      </c>
      <c r="BP252" s="81">
        <v>1</v>
      </c>
      <c r="BQ252" s="81">
        <v>0</v>
      </c>
      <c r="BR252" s="81">
        <v>5</v>
      </c>
      <c r="BS252" s="81">
        <v>0</v>
      </c>
      <c r="BT252"/>
      <c r="BU252" s="80">
        <v>19.922000000000001</v>
      </c>
      <c r="BV252" s="80">
        <v>24.832000000000001</v>
      </c>
      <c r="BW252" s="80">
        <v>0</v>
      </c>
      <c r="BX252" s="80">
        <v>14.802</v>
      </c>
      <c r="BY252" s="80">
        <v>0</v>
      </c>
      <c r="BZ252" s="80">
        <v>0</v>
      </c>
      <c r="CA252" s="80">
        <v>0</v>
      </c>
      <c r="CB252" s="80">
        <v>0</v>
      </c>
      <c r="CC252" s="80">
        <v>0</v>
      </c>
    </row>
    <row r="253" spans="1:81">
      <c r="A253" s="80" t="s">
        <v>1936</v>
      </c>
      <c r="B253" s="80">
        <v>459</v>
      </c>
      <c r="C253" s="80">
        <v>17</v>
      </c>
      <c r="D253" s="80">
        <v>27</v>
      </c>
      <c r="E253" s="80">
        <v>2020</v>
      </c>
      <c r="F253" s="80" t="s">
        <v>218</v>
      </c>
      <c r="G253" s="80" t="s">
        <v>1919</v>
      </c>
      <c r="H253" s="80" t="s">
        <v>1920</v>
      </c>
      <c r="I253" s="177"/>
      <c r="J253" s="81">
        <v>126.4343853124317</v>
      </c>
      <c r="K253" s="81">
        <v>12.740092448779157</v>
      </c>
      <c r="L253" s="81">
        <v>49.557364301032024</v>
      </c>
      <c r="M253" s="81">
        <v>93.156062728558823</v>
      </c>
      <c r="N253" s="81">
        <v>128.43487826228642</v>
      </c>
      <c r="O253" s="81">
        <v>70.976487556875171</v>
      </c>
      <c r="P253" s="81">
        <v>87.255455946565149</v>
      </c>
      <c r="Q253" s="81">
        <v>4.6723006373472256</v>
      </c>
      <c r="R253" s="81">
        <v>0</v>
      </c>
      <c r="S253" s="81">
        <v>6.3769479536064591</v>
      </c>
      <c r="T253" s="82"/>
      <c r="U253" s="81">
        <v>9596333</v>
      </c>
      <c r="V253" s="81">
        <v>4024</v>
      </c>
      <c r="W253" s="81">
        <v>1342</v>
      </c>
      <c r="X253" s="81">
        <v>24916</v>
      </c>
      <c r="Y253" s="81">
        <v>31542</v>
      </c>
      <c r="Z253" s="81">
        <v>50718</v>
      </c>
      <c r="AA253" s="81">
        <v>19685</v>
      </c>
      <c r="AB253" s="81">
        <v>79241</v>
      </c>
      <c r="AC253" s="81">
        <v>0</v>
      </c>
      <c r="AD253" s="81">
        <v>6.3769479536064591</v>
      </c>
      <c r="AE253" s="82"/>
      <c r="AF253" s="81">
        <v>168917185.56560871</v>
      </c>
      <c r="AG253" s="81">
        <v>9061945.6545910034</v>
      </c>
      <c r="AH253" s="81">
        <v>12015592.643469544</v>
      </c>
      <c r="AI253" s="81">
        <v>143274193.65031907</v>
      </c>
      <c r="AJ253" s="81">
        <v>146220619.40087652</v>
      </c>
      <c r="AK253" s="81"/>
      <c r="AL253" s="81"/>
      <c r="AM253" s="81">
        <v>10341830.885872249</v>
      </c>
      <c r="AN253" s="81"/>
      <c r="AO253" s="81"/>
      <c r="AP253" s="82"/>
      <c r="AQ253" s="81">
        <v>625</v>
      </c>
      <c r="AR253" s="81">
        <v>54</v>
      </c>
      <c r="AS253" s="81">
        <v>0</v>
      </c>
      <c r="AT253" s="81">
        <v>1</v>
      </c>
      <c r="AU253" s="81">
        <v>0</v>
      </c>
      <c r="AV253" s="81">
        <v>1</v>
      </c>
      <c r="AW253" s="81">
        <v>0</v>
      </c>
      <c r="AX253" s="82"/>
      <c r="AY253" s="81">
        <v>2997.400000000001</v>
      </c>
      <c r="AZ253" s="81">
        <v>19493.599999999999</v>
      </c>
      <c r="BA253" s="81">
        <v>0</v>
      </c>
      <c r="BB253" s="81">
        <v>18</v>
      </c>
      <c r="BC253" s="81">
        <v>0</v>
      </c>
      <c r="BD253" s="81">
        <v>7050</v>
      </c>
      <c r="BE253" s="81">
        <v>0</v>
      </c>
      <c r="BF253" s="82"/>
      <c r="BG253" s="81">
        <v>0</v>
      </c>
      <c r="BH253" s="81">
        <v>0</v>
      </c>
      <c r="BI253" s="81">
        <v>9.2550000000000008</v>
      </c>
      <c r="BJ253" s="81">
        <v>0</v>
      </c>
      <c r="BK253" s="81">
        <v>49.984000000000002</v>
      </c>
      <c r="BL253" s="81">
        <v>0</v>
      </c>
      <c r="BM253" s="82"/>
      <c r="BN253" s="81">
        <v>0</v>
      </c>
      <c r="BO253" s="81">
        <v>0</v>
      </c>
      <c r="BP253" s="81">
        <v>1</v>
      </c>
      <c r="BQ253" s="81">
        <v>0</v>
      </c>
      <c r="BR253" s="81">
        <v>4</v>
      </c>
      <c r="BS253" s="81">
        <v>0</v>
      </c>
      <c r="BT253"/>
      <c r="BU253" s="80">
        <v>17.306000000000001</v>
      </c>
      <c r="BV253" s="80">
        <v>31.425000000000001</v>
      </c>
      <c r="BW253" s="80">
        <v>0</v>
      </c>
      <c r="BX253" s="80">
        <v>10.507999999999999</v>
      </c>
      <c r="BY253" s="80">
        <v>0</v>
      </c>
      <c r="BZ253" s="80">
        <v>0</v>
      </c>
      <c r="CA253" s="80">
        <v>0</v>
      </c>
      <c r="CB253" s="80">
        <v>0</v>
      </c>
      <c r="CC253" s="80">
        <v>0</v>
      </c>
    </row>
    <row r="254" spans="1:81">
      <c r="A254" s="80" t="s">
        <v>1937</v>
      </c>
      <c r="B254" s="80">
        <v>459</v>
      </c>
      <c r="C254" s="80">
        <v>18</v>
      </c>
      <c r="D254" s="80">
        <v>27</v>
      </c>
      <c r="E254" s="80">
        <v>2021</v>
      </c>
      <c r="F254" s="80" t="s">
        <v>75</v>
      </c>
      <c r="G254" s="174" t="s">
        <v>1919</v>
      </c>
      <c r="H254" s="80" t="s">
        <v>1920</v>
      </c>
      <c r="I254" s="177"/>
      <c r="J254" s="81">
        <v>99.584490303764468</v>
      </c>
      <c r="K254" s="81">
        <v>12.46452290391359</v>
      </c>
      <c r="L254" s="81">
        <v>51.82516173217121</v>
      </c>
      <c r="M254" s="81">
        <v>107.63090838747296</v>
      </c>
      <c r="N254" s="81">
        <v>136.23614737784041</v>
      </c>
      <c r="O254" s="81">
        <v>68.517108928170472</v>
      </c>
      <c r="P254" s="81">
        <v>89.414982488548276</v>
      </c>
      <c r="Q254" s="81">
        <v>4.65109837764461</v>
      </c>
      <c r="R254" s="81">
        <v>0</v>
      </c>
      <c r="S254" s="81">
        <v>6.6607845337207996</v>
      </c>
      <c r="T254" s="82"/>
      <c r="U254" s="81">
        <v>7845749</v>
      </c>
      <c r="V254" s="81">
        <v>4024</v>
      </c>
      <c r="W254" s="81">
        <v>1342</v>
      </c>
      <c r="X254" s="81">
        <v>24916</v>
      </c>
      <c r="Y254" s="81">
        <v>31600</v>
      </c>
      <c r="Z254" s="81">
        <v>50414</v>
      </c>
      <c r="AA254" s="81">
        <v>19672</v>
      </c>
      <c r="AB254" s="81">
        <v>77946</v>
      </c>
      <c r="AC254" s="81">
        <v>0</v>
      </c>
      <c r="AD254" s="81">
        <v>6.6607845337207996</v>
      </c>
      <c r="AE254" s="82"/>
      <c r="AF254" s="81">
        <v>135368592.87327096</v>
      </c>
      <c r="AG254" s="81">
        <v>8508523.4652616475</v>
      </c>
      <c r="AH254" s="81">
        <v>11016566.425058581</v>
      </c>
      <c r="AI254" s="81">
        <v>162187953.4142403</v>
      </c>
      <c r="AJ254" s="81">
        <v>159882061.76887742</v>
      </c>
      <c r="AK254" s="81">
        <v>0</v>
      </c>
      <c r="AL254" s="81">
        <v>0</v>
      </c>
      <c r="AM254" s="81">
        <v>10231494.999067007</v>
      </c>
      <c r="AN254" s="81">
        <v>0</v>
      </c>
      <c r="AO254" s="81">
        <v>0</v>
      </c>
      <c r="AP254" s="82"/>
      <c r="AQ254" s="81">
        <v>656</v>
      </c>
      <c r="AR254" s="81">
        <v>63</v>
      </c>
      <c r="AS254" s="81">
        <v>0</v>
      </c>
      <c r="AT254" s="81">
        <v>1</v>
      </c>
      <c r="AU254" s="81">
        <v>0</v>
      </c>
      <c r="AV254" s="81">
        <v>1</v>
      </c>
      <c r="AW254" s="81"/>
      <c r="AX254" s="82"/>
      <c r="AY254" s="81">
        <v>3176.3000000000011</v>
      </c>
      <c r="AZ254" s="81">
        <v>19911.599999999999</v>
      </c>
      <c r="BA254" s="81">
        <v>0</v>
      </c>
      <c r="BB254" s="81">
        <v>18</v>
      </c>
      <c r="BC254" s="81">
        <v>0</v>
      </c>
      <c r="BD254" s="81">
        <v>7050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1938</v>
      </c>
      <c r="B255" s="80">
        <v>459</v>
      </c>
      <c r="C255" s="80">
        <v>19</v>
      </c>
      <c r="D255" s="80">
        <v>27</v>
      </c>
      <c r="E255" s="80">
        <v>2022</v>
      </c>
      <c r="F255" s="80" t="s">
        <v>568</v>
      </c>
      <c r="G255" s="174" t="s">
        <v>1919</v>
      </c>
      <c r="H255" s="80" t="s">
        <v>1920</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695</v>
      </c>
      <c r="AR255" s="81">
        <v>63</v>
      </c>
      <c r="AS255" s="81">
        <v>0</v>
      </c>
      <c r="AT255" s="81">
        <v>1</v>
      </c>
      <c r="AU255" s="81">
        <v>0</v>
      </c>
      <c r="AV255" s="81">
        <v>1</v>
      </c>
      <c r="AW255" s="81"/>
      <c r="AX255" s="82"/>
      <c r="AY255" s="81">
        <v>3430.4000000000033</v>
      </c>
      <c r="AZ255" s="81">
        <v>19911.599999999999</v>
      </c>
      <c r="BA255" s="81">
        <v>0</v>
      </c>
      <c r="BB255" s="81">
        <v>18</v>
      </c>
      <c r="BC255" s="81">
        <v>0</v>
      </c>
      <c r="BD255" s="81">
        <v>7050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1939</v>
      </c>
      <c r="B256" s="80">
        <v>443</v>
      </c>
      <c r="C256" s="80">
        <v>1</v>
      </c>
      <c r="D256" s="80">
        <v>27</v>
      </c>
      <c r="E256" s="80">
        <v>1990</v>
      </c>
      <c r="F256" s="80" t="s">
        <v>562</v>
      </c>
      <c r="G256" s="80" t="s">
        <v>1940</v>
      </c>
      <c r="H256" s="80" t="s">
        <v>1941</v>
      </c>
      <c r="I256" s="177"/>
      <c r="J256" s="81">
        <v>49.800345668927967</v>
      </c>
      <c r="K256" s="81">
        <v>6.3619526533034785</v>
      </c>
      <c r="L256" s="81">
        <v>1.5256258596082255</v>
      </c>
      <c r="M256" s="81">
        <v>37.793436508935422</v>
      </c>
      <c r="N256" s="81">
        <v>55.94819294147451</v>
      </c>
      <c r="O256" s="81">
        <v>39.818950565203743</v>
      </c>
      <c r="P256" s="81">
        <v>24.957673534367235</v>
      </c>
      <c r="Q256" s="81">
        <v>3.9103622365210828</v>
      </c>
      <c r="R256" s="81">
        <v>0</v>
      </c>
      <c r="S256" s="81">
        <v>4.5300654971532257</v>
      </c>
      <c r="T256" s="82"/>
      <c r="U256" s="81">
        <v>8234223</v>
      </c>
      <c r="V256" s="81">
        <v>2285</v>
      </c>
      <c r="W256" s="81">
        <v>16</v>
      </c>
      <c r="X256" s="81">
        <v>12952</v>
      </c>
      <c r="Y256" s="81">
        <v>21766</v>
      </c>
      <c r="Z256" s="81">
        <v>16378</v>
      </c>
      <c r="AA256" s="81">
        <v>6060</v>
      </c>
      <c r="AB256" s="81">
        <v>63491</v>
      </c>
      <c r="AC256" s="81">
        <v>0</v>
      </c>
      <c r="AD256" s="81">
        <v>4.5300654971532257</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1942</v>
      </c>
      <c r="B257" s="80">
        <v>444</v>
      </c>
      <c r="C257" s="80">
        <v>2</v>
      </c>
      <c r="D257" s="80">
        <v>27</v>
      </c>
      <c r="E257" s="80">
        <v>2005</v>
      </c>
      <c r="F257" s="80" t="s">
        <v>565</v>
      </c>
      <c r="G257" s="80" t="s">
        <v>1940</v>
      </c>
      <c r="H257" s="80" t="s">
        <v>1941</v>
      </c>
      <c r="I257" s="177"/>
      <c r="J257" s="81">
        <v>52.517820797909835</v>
      </c>
      <c r="K257" s="81">
        <v>4.8313119883680713</v>
      </c>
      <c r="L257" s="81">
        <v>3.3657836440909583</v>
      </c>
      <c r="M257" s="81">
        <v>64.383968442743054</v>
      </c>
      <c r="N257" s="81">
        <v>81.366412743801689</v>
      </c>
      <c r="O257" s="81">
        <v>48.219825302504269</v>
      </c>
      <c r="P257" s="81">
        <v>24.539877919206997</v>
      </c>
      <c r="Q257" s="81">
        <v>3.9500607896048847</v>
      </c>
      <c r="R257" s="81">
        <v>0</v>
      </c>
      <c r="S257" s="81">
        <v>7.0249190861028943</v>
      </c>
      <c r="T257" s="82"/>
      <c r="U257" s="81">
        <v>7957235</v>
      </c>
      <c r="V257" s="81">
        <v>2047</v>
      </c>
      <c r="W257" s="81">
        <v>45</v>
      </c>
      <c r="X257" s="81">
        <v>11918</v>
      </c>
      <c r="Y257" s="81">
        <v>27301</v>
      </c>
      <c r="Z257" s="81">
        <v>22951</v>
      </c>
      <c r="AA257" s="81">
        <v>4880</v>
      </c>
      <c r="AB257" s="81">
        <v>67047</v>
      </c>
      <c r="AC257" s="81">
        <v>0</v>
      </c>
      <c r="AD257" s="81">
        <v>7.0249190861028943</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1943</v>
      </c>
      <c r="B258" s="80">
        <v>445</v>
      </c>
      <c r="C258" s="80">
        <v>3</v>
      </c>
      <c r="D258" s="80">
        <v>27</v>
      </c>
      <c r="E258" s="80">
        <v>2006</v>
      </c>
      <c r="F258" s="80" t="s">
        <v>566</v>
      </c>
      <c r="G258" s="80" t="s">
        <v>1940</v>
      </c>
      <c r="H258" s="80" t="s">
        <v>1941</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1944</v>
      </c>
      <c r="B259" s="80">
        <v>446</v>
      </c>
      <c r="C259" s="80">
        <v>4</v>
      </c>
      <c r="D259" s="80">
        <v>27</v>
      </c>
      <c r="E259" s="80">
        <v>2007</v>
      </c>
      <c r="F259" s="80" t="s">
        <v>567</v>
      </c>
      <c r="G259" s="80" t="s">
        <v>1940</v>
      </c>
      <c r="H259" s="80" t="s">
        <v>1941</v>
      </c>
      <c r="I259" s="177"/>
      <c r="J259" s="81">
        <v>20.461612075177268</v>
      </c>
      <c r="K259" s="81">
        <v>4.077069503409172</v>
      </c>
      <c r="L259" s="81">
        <v>4.3254959357678429</v>
      </c>
      <c r="M259" s="81">
        <v>55.581288928191292</v>
      </c>
      <c r="N259" s="81">
        <v>89.379499861148489</v>
      </c>
      <c r="O259" s="81">
        <v>46.77932077449961</v>
      </c>
      <c r="P259" s="81">
        <v>25.149519446159839</v>
      </c>
      <c r="Q259" s="81">
        <v>4.2436536480481335</v>
      </c>
      <c r="R259" s="81">
        <v>0</v>
      </c>
      <c r="S259" s="81">
        <v>5.5013158194181786</v>
      </c>
      <c r="T259" s="82"/>
      <c r="U259" s="81">
        <v>3178596</v>
      </c>
      <c r="V259" s="81">
        <v>1772</v>
      </c>
      <c r="W259" s="81">
        <v>55</v>
      </c>
      <c r="X259" s="81">
        <v>12967</v>
      </c>
      <c r="Y259" s="81">
        <v>28356</v>
      </c>
      <c r="Z259" s="81">
        <v>23146</v>
      </c>
      <c r="AA259" s="81">
        <v>4925</v>
      </c>
      <c r="AB259" s="81">
        <v>68221</v>
      </c>
      <c r="AC259" s="81">
        <v>0</v>
      </c>
      <c r="AD259" s="81">
        <v>5.5013158194181786</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1945</v>
      </c>
      <c r="B260" s="80">
        <v>447</v>
      </c>
      <c r="C260" s="80">
        <v>5</v>
      </c>
      <c r="D260" s="80">
        <v>27</v>
      </c>
      <c r="E260" s="80">
        <v>2008</v>
      </c>
      <c r="F260" s="80" t="s">
        <v>84</v>
      </c>
      <c r="G260" s="80" t="s">
        <v>1940</v>
      </c>
      <c r="H260" s="80" t="s">
        <v>1941</v>
      </c>
      <c r="I260" s="177"/>
      <c r="J260" s="81">
        <v>17.334645277401297</v>
      </c>
      <c r="K260" s="81">
        <v>3.2531680699694125</v>
      </c>
      <c r="L260" s="81">
        <v>3.9136662926657175</v>
      </c>
      <c r="M260" s="81">
        <v>58.641098482578109</v>
      </c>
      <c r="N260" s="81">
        <v>91.97797498150311</v>
      </c>
      <c r="O260" s="81">
        <v>45.296605187137594</v>
      </c>
      <c r="P260" s="81">
        <v>25.044347619153431</v>
      </c>
      <c r="Q260" s="81">
        <v>4.2360638419780399</v>
      </c>
      <c r="R260" s="81">
        <v>0</v>
      </c>
      <c r="S260" s="81">
        <v>6.0346112853437752</v>
      </c>
      <c r="T260" s="82"/>
      <c r="U260" s="81">
        <v>2955375</v>
      </c>
      <c r="V260" s="81">
        <v>1772</v>
      </c>
      <c r="W260" s="81">
        <v>55</v>
      </c>
      <c r="X260" s="81">
        <v>12967</v>
      </c>
      <c r="Y260" s="81">
        <v>29067</v>
      </c>
      <c r="Z260" s="81">
        <v>23199</v>
      </c>
      <c r="AA260" s="81">
        <v>4910</v>
      </c>
      <c r="AB260" s="81">
        <v>69218</v>
      </c>
      <c r="AC260" s="81">
        <v>0</v>
      </c>
      <c r="AD260" s="81">
        <v>6.0346112853437752</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1946</v>
      </c>
      <c r="B261" s="80">
        <v>448</v>
      </c>
      <c r="C261" s="80">
        <v>6</v>
      </c>
      <c r="D261" s="80">
        <v>27</v>
      </c>
      <c r="E261" s="80">
        <v>2009</v>
      </c>
      <c r="F261" s="80" t="s">
        <v>85</v>
      </c>
      <c r="G261" s="80" t="s">
        <v>1940</v>
      </c>
      <c r="H261" s="80" t="s">
        <v>1941</v>
      </c>
      <c r="I261" s="177"/>
      <c r="J261" s="81">
        <v>13.676457095079282</v>
      </c>
      <c r="K261" s="81">
        <v>2.8867747914566007</v>
      </c>
      <c r="L261" s="81">
        <v>3.0617085619200952</v>
      </c>
      <c r="M261" s="81">
        <v>54.853310910728972</v>
      </c>
      <c r="N261" s="81">
        <v>86.703904984380188</v>
      </c>
      <c r="O261" s="81">
        <v>46.324171264823534</v>
      </c>
      <c r="P261" s="81">
        <v>23.947962153786648</v>
      </c>
      <c r="Q261" s="81">
        <v>4.0640270511390142</v>
      </c>
      <c r="R261" s="81">
        <v>0</v>
      </c>
      <c r="S261" s="81">
        <v>6.0662412695809644</v>
      </c>
      <c r="T261" s="82"/>
      <c r="U261" s="81">
        <v>2081570</v>
      </c>
      <c r="V261" s="81">
        <v>1834</v>
      </c>
      <c r="W261" s="81">
        <v>47</v>
      </c>
      <c r="X261" s="81">
        <v>14308</v>
      </c>
      <c r="Y261" s="81">
        <v>29492</v>
      </c>
      <c r="Z261" s="81">
        <v>23418</v>
      </c>
      <c r="AA261" s="81">
        <v>4820</v>
      </c>
      <c r="AB261" s="81">
        <v>69711</v>
      </c>
      <c r="AC261" s="81">
        <v>0</v>
      </c>
      <c r="AD261" s="81">
        <v>6.0662412695809644</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0</v>
      </c>
      <c r="BJ261" s="81">
        <v>0</v>
      </c>
      <c r="BK261" s="81">
        <v>9.48</v>
      </c>
      <c r="BL261" s="81">
        <v>0</v>
      </c>
      <c r="BM261" s="82"/>
      <c r="BN261" s="81">
        <v>0</v>
      </c>
      <c r="BO261" s="81">
        <v>0</v>
      </c>
      <c r="BP261" s="81">
        <v>0</v>
      </c>
      <c r="BQ261" s="81">
        <v>0</v>
      </c>
      <c r="BR261" s="81">
        <v>2</v>
      </c>
      <c r="BS261" s="81">
        <v>0</v>
      </c>
      <c r="BT261"/>
      <c r="BU261" s="80"/>
      <c r="BV261" s="80"/>
      <c r="BW261" s="80"/>
      <c r="BX261" s="80"/>
      <c r="BY261" s="80"/>
      <c r="BZ261" s="80"/>
      <c r="CA261" s="80"/>
      <c r="CB261" s="80"/>
      <c r="CC261" s="80"/>
    </row>
    <row r="262" spans="1:81">
      <c r="A262" s="80" t="s">
        <v>1947</v>
      </c>
      <c r="B262" s="80">
        <v>449</v>
      </c>
      <c r="C262" s="80">
        <v>7</v>
      </c>
      <c r="D262" s="80">
        <v>27</v>
      </c>
      <c r="E262" s="80">
        <v>2010</v>
      </c>
      <c r="F262" s="80" t="s">
        <v>86</v>
      </c>
      <c r="G262" s="80" t="s">
        <v>1940</v>
      </c>
      <c r="H262" s="80" t="s">
        <v>1941</v>
      </c>
      <c r="I262" s="177"/>
      <c r="J262" s="81">
        <v>12.046845232116539</v>
      </c>
      <c r="K262" s="81">
        <v>3.0250069327592164</v>
      </c>
      <c r="L262" s="81">
        <v>3.4169239646980989</v>
      </c>
      <c r="M262" s="81">
        <v>55.897863489822036</v>
      </c>
      <c r="N262" s="81">
        <v>96.053110758662228</v>
      </c>
      <c r="O262" s="81">
        <v>46.58837337406036</v>
      </c>
      <c r="P262" s="81">
        <v>24.398286771995782</v>
      </c>
      <c r="Q262" s="81">
        <v>4.2589499919087883</v>
      </c>
      <c r="R262" s="81">
        <v>0</v>
      </c>
      <c r="S262" s="81">
        <v>5.6947808506456807</v>
      </c>
      <c r="T262" s="82"/>
      <c r="U262" s="81">
        <v>1979296</v>
      </c>
      <c r="V262" s="81">
        <v>1834</v>
      </c>
      <c r="W262" s="81">
        <v>47</v>
      </c>
      <c r="X262" s="81">
        <v>14308</v>
      </c>
      <c r="Y262" s="81">
        <v>29845</v>
      </c>
      <c r="Z262" s="81">
        <v>23661</v>
      </c>
      <c r="AA262" s="81">
        <v>4788</v>
      </c>
      <c r="AB262" s="81">
        <v>70001</v>
      </c>
      <c r="AC262" s="81">
        <v>0</v>
      </c>
      <c r="AD262" s="81">
        <v>5.6947808506456807</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0</v>
      </c>
      <c r="BJ262" s="81">
        <v>0</v>
      </c>
      <c r="BK262" s="81">
        <v>6.3369999999999997</v>
      </c>
      <c r="BL262" s="81">
        <v>0</v>
      </c>
      <c r="BM262" s="82"/>
      <c r="BN262" s="81">
        <v>0</v>
      </c>
      <c r="BO262" s="81">
        <v>0</v>
      </c>
      <c r="BP262" s="81">
        <v>0</v>
      </c>
      <c r="BQ262" s="81">
        <v>0</v>
      </c>
      <c r="BR262" s="81">
        <v>2</v>
      </c>
      <c r="BS262" s="81">
        <v>0</v>
      </c>
      <c r="BT262"/>
      <c r="BU262" s="80">
        <v>6.3369999999999997</v>
      </c>
      <c r="BV262" s="80">
        <v>0</v>
      </c>
      <c r="BW262" s="80">
        <v>0</v>
      </c>
      <c r="BX262" s="80">
        <v>0</v>
      </c>
      <c r="BY262" s="80">
        <v>0</v>
      </c>
      <c r="BZ262" s="80">
        <v>0</v>
      </c>
      <c r="CA262" s="80">
        <v>0</v>
      </c>
      <c r="CB262" s="80">
        <v>0</v>
      </c>
      <c r="CC262" s="80">
        <v>0</v>
      </c>
    </row>
    <row r="263" spans="1:81">
      <c r="A263" s="80" t="s">
        <v>1948</v>
      </c>
      <c r="B263" s="80">
        <v>450</v>
      </c>
      <c r="C263" s="80">
        <v>8</v>
      </c>
      <c r="D263" s="80">
        <v>27</v>
      </c>
      <c r="E263" s="80">
        <v>2011</v>
      </c>
      <c r="F263" s="80" t="s">
        <v>87</v>
      </c>
      <c r="G263" s="80" t="s">
        <v>1940</v>
      </c>
      <c r="H263" s="80" t="s">
        <v>1941</v>
      </c>
      <c r="I263" s="177"/>
      <c r="J263" s="81">
        <v>13.305868502605492</v>
      </c>
      <c r="K263" s="81">
        <v>4.399206739844538</v>
      </c>
      <c r="L263" s="81">
        <v>1.9365157524272418</v>
      </c>
      <c r="M263" s="81">
        <v>70.92823510067312</v>
      </c>
      <c r="N263" s="81">
        <v>104.10430445667831</v>
      </c>
      <c r="O263" s="81">
        <v>44.961809775335645</v>
      </c>
      <c r="P263" s="81">
        <v>23.68826597340426</v>
      </c>
      <c r="Q263" s="81">
        <v>4.9451851991258398</v>
      </c>
      <c r="R263" s="81">
        <v>0</v>
      </c>
      <c r="S263" s="81">
        <v>7.0982182460381962</v>
      </c>
      <c r="T263" s="82"/>
      <c r="U263" s="81">
        <v>1899039</v>
      </c>
      <c r="V263" s="81">
        <v>1834</v>
      </c>
      <c r="W263" s="81">
        <v>47</v>
      </c>
      <c r="X263" s="81">
        <v>14308</v>
      </c>
      <c r="Y263" s="81">
        <v>30263</v>
      </c>
      <c r="Z263" s="81">
        <v>23331</v>
      </c>
      <c r="AA263" s="81">
        <v>4787</v>
      </c>
      <c r="AB263" s="81">
        <v>70466</v>
      </c>
      <c r="AC263" s="81">
        <v>0</v>
      </c>
      <c r="AD263" s="81">
        <v>7.0982182460381962</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5.1740000000000004</v>
      </c>
      <c r="BL263" s="81">
        <v>0</v>
      </c>
      <c r="BM263" s="82"/>
      <c r="BN263" s="81">
        <v>0</v>
      </c>
      <c r="BO263" s="81">
        <v>0</v>
      </c>
      <c r="BP263" s="81">
        <v>0</v>
      </c>
      <c r="BQ263" s="81">
        <v>0</v>
      </c>
      <c r="BR263" s="81">
        <v>2</v>
      </c>
      <c r="BS263" s="81">
        <v>0</v>
      </c>
      <c r="BT263"/>
      <c r="BU263" s="80">
        <v>5.1740000000000004</v>
      </c>
      <c r="BV263" s="80">
        <v>0</v>
      </c>
      <c r="BW263" s="80">
        <v>0</v>
      </c>
      <c r="BX263" s="80">
        <v>0</v>
      </c>
      <c r="BY263" s="80">
        <v>0</v>
      </c>
      <c r="BZ263" s="80">
        <v>0</v>
      </c>
      <c r="CA263" s="80">
        <v>0</v>
      </c>
      <c r="CB263" s="80">
        <v>0</v>
      </c>
      <c r="CC263" s="80">
        <v>0</v>
      </c>
    </row>
    <row r="264" spans="1:81">
      <c r="A264" s="80" t="s">
        <v>1949</v>
      </c>
      <c r="B264" s="80">
        <v>451</v>
      </c>
      <c r="C264" s="80">
        <v>9</v>
      </c>
      <c r="D264" s="80">
        <v>27</v>
      </c>
      <c r="E264" s="80">
        <v>2012</v>
      </c>
      <c r="F264" s="80" t="s">
        <v>88</v>
      </c>
      <c r="G264" s="80" t="s">
        <v>1940</v>
      </c>
      <c r="H264" s="80" t="s">
        <v>1941</v>
      </c>
      <c r="I264" s="177"/>
      <c r="J264" s="81">
        <v>14.936597653455291</v>
      </c>
      <c r="K264" s="81">
        <v>4.2898177633257841</v>
      </c>
      <c r="L264" s="81">
        <v>1.9224432641049867</v>
      </c>
      <c r="M264" s="81">
        <v>73.323145545773173</v>
      </c>
      <c r="N264" s="81">
        <v>113.50623505401836</v>
      </c>
      <c r="O264" s="81">
        <v>45.137610263532252</v>
      </c>
      <c r="P264" s="81">
        <v>23.803136870475548</v>
      </c>
      <c r="Q264" s="81">
        <v>5.5169324679988971</v>
      </c>
      <c r="R264" s="81">
        <v>0</v>
      </c>
      <c r="S264" s="81">
        <v>6.8281412365567169</v>
      </c>
      <c r="T264" s="82"/>
      <c r="U264" s="81">
        <v>2038538</v>
      </c>
      <c r="V264" s="81">
        <v>1834</v>
      </c>
      <c r="W264" s="81">
        <v>47</v>
      </c>
      <c r="X264" s="81">
        <v>14308</v>
      </c>
      <c r="Y264" s="81">
        <v>31346</v>
      </c>
      <c r="Z264" s="81">
        <v>23608</v>
      </c>
      <c r="AA264" s="81">
        <v>4783</v>
      </c>
      <c r="AB264" s="81">
        <v>72356</v>
      </c>
      <c r="AC264" s="81">
        <v>0</v>
      </c>
      <c r="AD264" s="81">
        <v>6.8281412365567169</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6.468</v>
      </c>
      <c r="BL264" s="81">
        <v>0</v>
      </c>
      <c r="BM264" s="82"/>
      <c r="BN264" s="81">
        <v>0</v>
      </c>
      <c r="BO264" s="81">
        <v>0</v>
      </c>
      <c r="BP264" s="81">
        <v>0</v>
      </c>
      <c r="BQ264" s="81">
        <v>0</v>
      </c>
      <c r="BR264" s="81">
        <v>2</v>
      </c>
      <c r="BS264" s="81">
        <v>0</v>
      </c>
      <c r="BT264"/>
      <c r="BU264" s="80">
        <v>6.468</v>
      </c>
      <c r="BV264" s="80">
        <v>0</v>
      </c>
      <c r="BW264" s="80">
        <v>0</v>
      </c>
      <c r="BX264" s="80">
        <v>0</v>
      </c>
      <c r="BY264" s="80">
        <v>0</v>
      </c>
      <c r="BZ264" s="80">
        <v>0</v>
      </c>
      <c r="CA264" s="80">
        <v>0</v>
      </c>
      <c r="CB264" s="80">
        <v>0</v>
      </c>
      <c r="CC264" s="80">
        <v>0</v>
      </c>
    </row>
    <row r="265" spans="1:81">
      <c r="A265" s="80" t="s">
        <v>1950</v>
      </c>
      <c r="B265" s="80">
        <v>452</v>
      </c>
      <c r="C265" s="80">
        <v>10</v>
      </c>
      <c r="D265" s="80">
        <v>27</v>
      </c>
      <c r="E265" s="80">
        <v>2013</v>
      </c>
      <c r="F265" s="80" t="s">
        <v>89</v>
      </c>
      <c r="G265" s="80" t="s">
        <v>1940</v>
      </c>
      <c r="H265" s="80" t="s">
        <v>1941</v>
      </c>
      <c r="I265" s="177"/>
      <c r="J265" s="81">
        <v>14.964091955884191</v>
      </c>
      <c r="K265" s="81">
        <v>3.6980093122818132</v>
      </c>
      <c r="L265" s="81">
        <v>1.9826594478663149</v>
      </c>
      <c r="M265" s="81">
        <v>70.640916468187413</v>
      </c>
      <c r="N265" s="81">
        <v>114.59655331625338</v>
      </c>
      <c r="O265" s="81">
        <v>43.570821772706147</v>
      </c>
      <c r="P265" s="81">
        <v>23.663037800252837</v>
      </c>
      <c r="Q265" s="81">
        <v>5.643986848641144</v>
      </c>
      <c r="R265" s="81">
        <v>0</v>
      </c>
      <c r="S265" s="81">
        <v>5.6264118200299631</v>
      </c>
      <c r="T265" s="82"/>
      <c r="U265" s="81">
        <v>1889877</v>
      </c>
      <c r="V265" s="81">
        <v>1834</v>
      </c>
      <c r="W265" s="81">
        <v>47</v>
      </c>
      <c r="X265" s="81">
        <v>14308</v>
      </c>
      <c r="Y265" s="81">
        <v>31689</v>
      </c>
      <c r="Z265" s="81">
        <v>23806</v>
      </c>
      <c r="AA265" s="81">
        <v>4737</v>
      </c>
      <c r="AB265" s="81">
        <v>72961</v>
      </c>
      <c r="AC265" s="81">
        <v>0</v>
      </c>
      <c r="AD265" s="81">
        <v>5.6264118200299631</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v>
      </c>
      <c r="BK265" s="81">
        <v>4.0890000000000004</v>
      </c>
      <c r="BL265" s="81">
        <v>0</v>
      </c>
      <c r="BM265" s="82"/>
      <c r="BN265" s="81">
        <v>0</v>
      </c>
      <c r="BO265" s="81">
        <v>0</v>
      </c>
      <c r="BP265" s="81">
        <v>0</v>
      </c>
      <c r="BQ265" s="81">
        <v>0</v>
      </c>
      <c r="BR265" s="81">
        <v>1</v>
      </c>
      <c r="BS265" s="81">
        <v>0</v>
      </c>
      <c r="BT265"/>
      <c r="BU265" s="80">
        <v>4.0890000000000004</v>
      </c>
      <c r="BV265" s="80">
        <v>0</v>
      </c>
      <c r="BW265" s="80">
        <v>0</v>
      </c>
      <c r="BX265" s="80">
        <v>0</v>
      </c>
      <c r="BY265" s="80">
        <v>0</v>
      </c>
      <c r="BZ265" s="80">
        <v>0</v>
      </c>
      <c r="CA265" s="80">
        <v>0</v>
      </c>
      <c r="CB265" s="80">
        <v>0</v>
      </c>
      <c r="CC265" s="80">
        <v>0</v>
      </c>
    </row>
    <row r="266" spans="1:81">
      <c r="A266" s="80" t="s">
        <v>1951</v>
      </c>
      <c r="B266" s="80">
        <v>453</v>
      </c>
      <c r="C266" s="80">
        <v>11</v>
      </c>
      <c r="D266" s="80">
        <v>27</v>
      </c>
      <c r="E266" s="80">
        <v>2014</v>
      </c>
      <c r="F266" s="80" t="s">
        <v>90</v>
      </c>
      <c r="G266" s="80" t="s">
        <v>1940</v>
      </c>
      <c r="H266" s="80" t="s">
        <v>1941</v>
      </c>
      <c r="I266" s="177"/>
      <c r="J266" s="81">
        <v>14.222100911297511</v>
      </c>
      <c r="K266" s="81">
        <v>3.3879619828071004</v>
      </c>
      <c r="L266" s="81">
        <v>2.2000062210619382</v>
      </c>
      <c r="M266" s="81">
        <v>62.221821193179196</v>
      </c>
      <c r="N266" s="81">
        <v>101.17767101677128</v>
      </c>
      <c r="O266" s="81">
        <v>41.975984052815498</v>
      </c>
      <c r="P266" s="81">
        <v>23.570193433079389</v>
      </c>
      <c r="Q266" s="81">
        <v>5.4509244642992272</v>
      </c>
      <c r="R266" s="81">
        <v>0</v>
      </c>
      <c r="S266" s="81">
        <v>6.0194180458001458</v>
      </c>
      <c r="T266" s="82"/>
      <c r="U266" s="81">
        <v>1995985</v>
      </c>
      <c r="V266" s="81">
        <v>1478</v>
      </c>
      <c r="W266" s="81">
        <v>49</v>
      </c>
      <c r="X266" s="81">
        <v>13804</v>
      </c>
      <c r="Y266" s="81">
        <v>32203</v>
      </c>
      <c r="Z266" s="81">
        <v>24155</v>
      </c>
      <c r="AA266" s="81">
        <v>4694</v>
      </c>
      <c r="AB266" s="81">
        <v>73443</v>
      </c>
      <c r="AC266" s="81">
        <v>0</v>
      </c>
      <c r="AD266" s="81">
        <v>6.0194180458001458</v>
      </c>
      <c r="AE266" s="82"/>
      <c r="AF266" s="81">
        <v>15816900.97804326</v>
      </c>
      <c r="AG266" s="81">
        <v>3019982.9087391766</v>
      </c>
      <c r="AH266" s="81">
        <v>559042.26012924477</v>
      </c>
      <c r="AI266" s="81">
        <v>89184672.730996087</v>
      </c>
      <c r="AJ266" s="81">
        <v>143275421.58795482</v>
      </c>
      <c r="AK266" s="81">
        <v>0</v>
      </c>
      <c r="AL266" s="81">
        <v>0</v>
      </c>
      <c r="AM266" s="81">
        <v>10082626.42546314</v>
      </c>
      <c r="AN266" s="81">
        <v>0</v>
      </c>
      <c r="AO266" s="81">
        <v>0</v>
      </c>
      <c r="AP266" s="82"/>
      <c r="AQ266" s="81">
        <v>648</v>
      </c>
      <c r="AR266" s="81">
        <v>33</v>
      </c>
      <c r="AS266" s="81">
        <v>0</v>
      </c>
      <c r="AT266" s="81">
        <v>0</v>
      </c>
      <c r="AU266" s="81">
        <v>0</v>
      </c>
      <c r="AV266" s="81">
        <v>0</v>
      </c>
      <c r="AW266" s="81" t="s">
        <v>564</v>
      </c>
      <c r="AX266" s="82"/>
      <c r="AY266" s="81">
        <v>2367.6</v>
      </c>
      <c r="AZ266" s="81">
        <v>563.9</v>
      </c>
      <c r="BA266" s="81">
        <v>0</v>
      </c>
      <c r="BB266" s="81">
        <v>0</v>
      </c>
      <c r="BC266" s="81">
        <v>0</v>
      </c>
      <c r="BD266" s="81">
        <v>0</v>
      </c>
      <c r="BE266" s="81" t="s">
        <v>564</v>
      </c>
      <c r="BF266" s="82"/>
      <c r="BG266" s="81">
        <v>0</v>
      </c>
      <c r="BH266" s="81">
        <v>0</v>
      </c>
      <c r="BI266" s="81">
        <v>0</v>
      </c>
      <c r="BJ266" s="81">
        <v>0</v>
      </c>
      <c r="BK266" s="81">
        <v>3.9020000000000001</v>
      </c>
      <c r="BL266" s="81">
        <v>0</v>
      </c>
      <c r="BM266" s="82"/>
      <c r="BN266" s="81">
        <v>0</v>
      </c>
      <c r="BO266" s="81">
        <v>0</v>
      </c>
      <c r="BP266" s="81">
        <v>0</v>
      </c>
      <c r="BQ266" s="81">
        <v>0</v>
      </c>
      <c r="BR266" s="81">
        <v>1</v>
      </c>
      <c r="BS266" s="81">
        <v>0</v>
      </c>
      <c r="BT266"/>
      <c r="BU266" s="80">
        <v>3.9020000000000001</v>
      </c>
      <c r="BV266" s="80">
        <v>0</v>
      </c>
      <c r="BW266" s="80">
        <v>0</v>
      </c>
      <c r="BX266" s="80">
        <v>0</v>
      </c>
      <c r="BY266" s="80">
        <v>0</v>
      </c>
      <c r="BZ266" s="80">
        <v>0</v>
      </c>
      <c r="CA266" s="80">
        <v>0</v>
      </c>
      <c r="CB266" s="80">
        <v>0</v>
      </c>
      <c r="CC266" s="80">
        <v>0</v>
      </c>
    </row>
    <row r="267" spans="1:81">
      <c r="A267" s="80" t="s">
        <v>1952</v>
      </c>
      <c r="B267" s="80">
        <v>454</v>
      </c>
      <c r="C267" s="80">
        <v>12</v>
      </c>
      <c r="D267" s="80">
        <v>27</v>
      </c>
      <c r="E267" s="80">
        <v>2015</v>
      </c>
      <c r="F267" s="80" t="s">
        <v>91</v>
      </c>
      <c r="G267" s="80" t="s">
        <v>1940</v>
      </c>
      <c r="H267" s="80" t="s">
        <v>1941</v>
      </c>
      <c r="I267" s="177"/>
      <c r="J267" s="81">
        <v>14.901202750234495</v>
      </c>
      <c r="K267" s="81">
        <v>3.2359374668673331</v>
      </c>
      <c r="L267" s="81">
        <v>2.4255874522228993</v>
      </c>
      <c r="M267" s="81">
        <v>65.202911148686027</v>
      </c>
      <c r="N267" s="81">
        <v>102.11888709293784</v>
      </c>
      <c r="O267" s="81">
        <v>41.8903931821065</v>
      </c>
      <c r="P267" s="81">
        <v>23.72944714144246</v>
      </c>
      <c r="Q267" s="81">
        <v>5.3899509945521693</v>
      </c>
      <c r="R267" s="81">
        <v>0</v>
      </c>
      <c r="S267" s="81">
        <v>6.2970211852611166</v>
      </c>
      <c r="T267" s="82"/>
      <c r="U267" s="81">
        <v>2245802</v>
      </c>
      <c r="V267" s="81">
        <v>1478</v>
      </c>
      <c r="W267" s="81">
        <v>49</v>
      </c>
      <c r="X267" s="81">
        <v>13804</v>
      </c>
      <c r="Y267" s="81">
        <v>32814</v>
      </c>
      <c r="Z267" s="81">
        <v>24338</v>
      </c>
      <c r="AA267" s="81">
        <v>4722</v>
      </c>
      <c r="AB267" s="81">
        <v>74183</v>
      </c>
      <c r="AC267" s="81">
        <v>0</v>
      </c>
      <c r="AD267" s="81">
        <v>6.2970211852611166</v>
      </c>
      <c r="AE267" s="82"/>
      <c r="AF267" s="81">
        <v>17007168.50311292</v>
      </c>
      <c r="AG267" s="81">
        <v>2672418.8316643168</v>
      </c>
      <c r="AH267" s="81">
        <v>510898.01870892529</v>
      </c>
      <c r="AI267" s="81">
        <v>97614421.811515182</v>
      </c>
      <c r="AJ267" s="81">
        <v>151570073.10559413</v>
      </c>
      <c r="AK267" s="81">
        <v>0</v>
      </c>
      <c r="AL267" s="81">
        <v>0</v>
      </c>
      <c r="AM267" s="81">
        <v>10166468.96401893</v>
      </c>
      <c r="AN267" s="81">
        <v>0</v>
      </c>
      <c r="AO267" s="81">
        <v>0</v>
      </c>
      <c r="AP267" s="82"/>
      <c r="AQ267" s="81">
        <v>717</v>
      </c>
      <c r="AR267" s="81">
        <v>50</v>
      </c>
      <c r="AS267" s="81">
        <v>0</v>
      </c>
      <c r="AT267" s="81">
        <v>0</v>
      </c>
      <c r="AU267" s="81">
        <v>0</v>
      </c>
      <c r="AV267" s="81">
        <v>0</v>
      </c>
      <c r="AW267" s="81" t="s">
        <v>564</v>
      </c>
      <c r="AX267" s="82"/>
      <c r="AY267" s="81">
        <v>2679.2</v>
      </c>
      <c r="AZ267" s="81">
        <v>798.1</v>
      </c>
      <c r="BA267" s="81">
        <v>0</v>
      </c>
      <c r="BB267" s="81">
        <v>0</v>
      </c>
      <c r="BC267" s="81">
        <v>0</v>
      </c>
      <c r="BD267" s="81">
        <v>0</v>
      </c>
      <c r="BE267" s="81" t="s">
        <v>564</v>
      </c>
      <c r="BF267" s="82"/>
      <c r="BG267" s="81">
        <v>0</v>
      </c>
      <c r="BH267" s="81">
        <v>0</v>
      </c>
      <c r="BI267" s="81">
        <v>0</v>
      </c>
      <c r="BJ267" s="81">
        <v>0</v>
      </c>
      <c r="BK267" s="81">
        <v>3.6309999999999998</v>
      </c>
      <c r="BL267" s="81">
        <v>0</v>
      </c>
      <c r="BM267" s="82"/>
      <c r="BN267" s="81">
        <v>0</v>
      </c>
      <c r="BO267" s="81">
        <v>0</v>
      </c>
      <c r="BP267" s="81">
        <v>0</v>
      </c>
      <c r="BQ267" s="81">
        <v>0</v>
      </c>
      <c r="BR267" s="81">
        <v>1</v>
      </c>
      <c r="BS267" s="81">
        <v>0</v>
      </c>
      <c r="BT267"/>
      <c r="BU267" s="80">
        <v>3.6309999999999998</v>
      </c>
      <c r="BV267" s="80">
        <v>0</v>
      </c>
      <c r="BW267" s="80">
        <v>0</v>
      </c>
      <c r="BX267" s="80">
        <v>0</v>
      </c>
      <c r="BY267" s="80">
        <v>0</v>
      </c>
      <c r="BZ267" s="80">
        <v>0</v>
      </c>
      <c r="CA267" s="80">
        <v>0</v>
      </c>
      <c r="CB267" s="80">
        <v>0</v>
      </c>
      <c r="CC267" s="80">
        <v>0</v>
      </c>
    </row>
    <row r="268" spans="1:81">
      <c r="A268" s="80" t="s">
        <v>1953</v>
      </c>
      <c r="B268" s="80">
        <v>455</v>
      </c>
      <c r="C268" s="80">
        <v>13</v>
      </c>
      <c r="D268" s="80">
        <v>27</v>
      </c>
      <c r="E268" s="80">
        <v>2016</v>
      </c>
      <c r="F268" s="80" t="s">
        <v>92</v>
      </c>
      <c r="G268" s="80" t="s">
        <v>1940</v>
      </c>
      <c r="H268" s="80" t="s">
        <v>1941</v>
      </c>
      <c r="I268" s="177"/>
      <c r="J268" s="81">
        <v>15.303548903299008</v>
      </c>
      <c r="K268" s="81">
        <v>3.2320228641076292</v>
      </c>
      <c r="L268" s="81">
        <v>2.8419893498459814</v>
      </c>
      <c r="M268" s="81">
        <v>57.063284834276736</v>
      </c>
      <c r="N268" s="81">
        <v>91.869909180863573</v>
      </c>
      <c r="O268" s="81">
        <v>41.810172930493756</v>
      </c>
      <c r="P268" s="81">
        <v>23.210114679008051</v>
      </c>
      <c r="Q268" s="81">
        <v>5.3271381725733562</v>
      </c>
      <c r="R268" s="81">
        <v>0</v>
      </c>
      <c r="S268" s="81">
        <v>6.3650304635201005</v>
      </c>
      <c r="T268" s="82"/>
      <c r="U268" s="81">
        <v>2411308</v>
      </c>
      <c r="V268" s="81">
        <v>1478</v>
      </c>
      <c r="W268" s="81">
        <v>49</v>
      </c>
      <c r="X268" s="81">
        <v>13804</v>
      </c>
      <c r="Y268" s="81">
        <v>33562</v>
      </c>
      <c r="Z268" s="81">
        <v>24590</v>
      </c>
      <c r="AA268" s="81">
        <v>4777</v>
      </c>
      <c r="AB268" s="81">
        <v>75421</v>
      </c>
      <c r="AC268" s="81">
        <v>0</v>
      </c>
      <c r="AD268" s="81">
        <v>6.3650304635200996</v>
      </c>
      <c r="AE268" s="82"/>
      <c r="AF268" s="81">
        <v>17798063.56497388</v>
      </c>
      <c r="AG268" s="81">
        <v>2569086.1739564189</v>
      </c>
      <c r="AH268" s="81">
        <v>444834.55542592669</v>
      </c>
      <c r="AI268" s="81">
        <v>91176194.040315375</v>
      </c>
      <c r="AJ268" s="81">
        <v>132046877.8328491</v>
      </c>
      <c r="AK268" s="81">
        <v>0</v>
      </c>
      <c r="AL268" s="81">
        <v>0</v>
      </c>
      <c r="AM268" s="81">
        <v>10344161.830940319</v>
      </c>
      <c r="AN268" s="81">
        <v>0</v>
      </c>
      <c r="AO268" s="81">
        <v>0</v>
      </c>
      <c r="AP268" s="82"/>
      <c r="AQ268" s="81">
        <v>787</v>
      </c>
      <c r="AR268" s="81">
        <v>72</v>
      </c>
      <c r="AS268" s="81">
        <v>0</v>
      </c>
      <c r="AT268" s="81">
        <v>0</v>
      </c>
      <c r="AU268" s="81">
        <v>0</v>
      </c>
      <c r="AV268" s="81">
        <v>0</v>
      </c>
      <c r="AW268" s="81" t="s">
        <v>564</v>
      </c>
      <c r="AX268" s="82"/>
      <c r="AY268" s="81">
        <v>3027.7</v>
      </c>
      <c r="AZ268" s="81">
        <v>1398.3</v>
      </c>
      <c r="BA268" s="81">
        <v>0</v>
      </c>
      <c r="BB268" s="81">
        <v>0</v>
      </c>
      <c r="BC268" s="81">
        <v>0</v>
      </c>
      <c r="BD268" s="81">
        <v>0</v>
      </c>
      <c r="BE268" s="81" t="s">
        <v>564</v>
      </c>
      <c r="BF268" s="82"/>
      <c r="BG268" s="81">
        <v>0</v>
      </c>
      <c r="BH268" s="81">
        <v>0</v>
      </c>
      <c r="BI268" s="81">
        <v>0</v>
      </c>
      <c r="BJ268" s="81">
        <v>0</v>
      </c>
      <c r="BK268" s="81">
        <v>4.6159999999999997</v>
      </c>
      <c r="BL268" s="81">
        <v>0</v>
      </c>
      <c r="BM268" s="82"/>
      <c r="BN268" s="81">
        <v>0</v>
      </c>
      <c r="BO268" s="81">
        <v>0</v>
      </c>
      <c r="BP268" s="81">
        <v>0</v>
      </c>
      <c r="BQ268" s="81">
        <v>0</v>
      </c>
      <c r="BR268" s="81">
        <v>1</v>
      </c>
      <c r="BS268" s="81">
        <v>0</v>
      </c>
      <c r="BT268"/>
      <c r="BU268" s="80">
        <v>4.6159999999999997</v>
      </c>
      <c r="BV268" s="80">
        <v>0</v>
      </c>
      <c r="BW268" s="80">
        <v>0</v>
      </c>
      <c r="BX268" s="80">
        <v>0</v>
      </c>
      <c r="BY268" s="80">
        <v>0</v>
      </c>
      <c r="BZ268" s="80">
        <v>0</v>
      </c>
      <c r="CA268" s="80">
        <v>0</v>
      </c>
      <c r="CB268" s="80">
        <v>0</v>
      </c>
      <c r="CC268" s="80">
        <v>0</v>
      </c>
    </row>
    <row r="269" spans="1:81">
      <c r="A269" s="80" t="s">
        <v>1954</v>
      </c>
      <c r="B269" s="80">
        <v>456</v>
      </c>
      <c r="C269" s="80">
        <v>14</v>
      </c>
      <c r="D269" s="80">
        <v>27</v>
      </c>
      <c r="E269" s="80">
        <v>2017</v>
      </c>
      <c r="F269" s="80" t="s">
        <v>71</v>
      </c>
      <c r="G269" s="80" t="s">
        <v>1940</v>
      </c>
      <c r="H269" s="80" t="s">
        <v>1941</v>
      </c>
      <c r="I269" s="177"/>
      <c r="J269" s="81">
        <v>15.172509422597631</v>
      </c>
      <c r="K269" s="81">
        <v>3.3666590245126833</v>
      </c>
      <c r="L269" s="81">
        <v>2.4863527082336381</v>
      </c>
      <c r="M269" s="81">
        <v>55.040042201636822</v>
      </c>
      <c r="N269" s="81">
        <v>100.91250868173042</v>
      </c>
      <c r="O269" s="81">
        <v>41.360414563075615</v>
      </c>
      <c r="P269" s="81">
        <v>23.024463341224205</v>
      </c>
      <c r="Q269" s="81">
        <v>5.194674910670642</v>
      </c>
      <c r="R269" s="81">
        <v>0</v>
      </c>
      <c r="S269" s="81">
        <v>6.6569019689071567</v>
      </c>
      <c r="T269" s="82"/>
      <c r="U269" s="81">
        <v>2598602</v>
      </c>
      <c r="V269" s="81">
        <v>1478</v>
      </c>
      <c r="W269" s="81">
        <v>49</v>
      </c>
      <c r="X269" s="81">
        <v>13804</v>
      </c>
      <c r="Y269" s="81">
        <v>34070</v>
      </c>
      <c r="Z269" s="81">
        <v>24729</v>
      </c>
      <c r="AA269" s="81">
        <v>4769</v>
      </c>
      <c r="AB269" s="81">
        <v>76056</v>
      </c>
      <c r="AC269" s="81">
        <v>0</v>
      </c>
      <c r="AD269" s="81">
        <v>6.6569019689071567</v>
      </c>
      <c r="AE269" s="82"/>
      <c r="AF269" s="81">
        <v>18077304.439330421</v>
      </c>
      <c r="AG269" s="81">
        <v>2665706.2505999389</v>
      </c>
      <c r="AH269" s="81">
        <v>531684.03735473589</v>
      </c>
      <c r="AI269" s="81">
        <v>91389130.326099068</v>
      </c>
      <c r="AJ269" s="81">
        <v>148143100.3427771</v>
      </c>
      <c r="AK269" s="81">
        <v>0</v>
      </c>
      <c r="AL269" s="81">
        <v>0</v>
      </c>
      <c r="AM269" s="81">
        <v>10447575.59073443</v>
      </c>
      <c r="AN269" s="81">
        <v>0</v>
      </c>
      <c r="AO269" s="81">
        <v>0</v>
      </c>
      <c r="AP269" s="82"/>
      <c r="AQ269" s="81">
        <v>847</v>
      </c>
      <c r="AR269" s="81">
        <v>76</v>
      </c>
      <c r="AS269" s="81">
        <v>0</v>
      </c>
      <c r="AT269" s="81">
        <v>0</v>
      </c>
      <c r="AU269" s="81">
        <v>0</v>
      </c>
      <c r="AV269" s="81">
        <v>0</v>
      </c>
      <c r="AW269" s="81" t="s">
        <v>564</v>
      </c>
      <c r="AX269" s="82"/>
      <c r="AY269" s="81">
        <v>3303.9</v>
      </c>
      <c r="AZ269" s="81">
        <v>1475.5</v>
      </c>
      <c r="BA269" s="81">
        <v>0</v>
      </c>
      <c r="BB269" s="81">
        <v>0</v>
      </c>
      <c r="BC269" s="81">
        <v>0</v>
      </c>
      <c r="BD269" s="81">
        <v>0</v>
      </c>
      <c r="BE269" s="81" t="s">
        <v>564</v>
      </c>
      <c r="BF269" s="82"/>
      <c r="BG269" s="81">
        <v>0</v>
      </c>
      <c r="BH269" s="81">
        <v>0</v>
      </c>
      <c r="BI269" s="81">
        <v>0</v>
      </c>
      <c r="BJ269" s="81">
        <v>0</v>
      </c>
      <c r="BK269" s="81">
        <v>4.3010000000000002</v>
      </c>
      <c r="BL269" s="81">
        <v>0</v>
      </c>
      <c r="BM269" s="82"/>
      <c r="BN269" s="81">
        <v>0</v>
      </c>
      <c r="BO269" s="81">
        <v>0</v>
      </c>
      <c r="BP269" s="81">
        <v>0</v>
      </c>
      <c r="BQ269" s="81">
        <v>0</v>
      </c>
      <c r="BR269" s="81">
        <v>1</v>
      </c>
      <c r="BS269" s="81">
        <v>0</v>
      </c>
      <c r="BT269"/>
      <c r="BU269" s="80">
        <v>4.3010000000000002</v>
      </c>
      <c r="BV269" s="80">
        <v>0</v>
      </c>
      <c r="BW269" s="80">
        <v>0</v>
      </c>
      <c r="BX269" s="80">
        <v>0</v>
      </c>
      <c r="BY269" s="80">
        <v>0</v>
      </c>
      <c r="BZ269" s="80">
        <v>0</v>
      </c>
      <c r="CA269" s="80">
        <v>0</v>
      </c>
      <c r="CB269" s="80">
        <v>0</v>
      </c>
      <c r="CC269" s="80">
        <v>0</v>
      </c>
    </row>
    <row r="270" spans="1:81">
      <c r="A270" s="80" t="s">
        <v>1955</v>
      </c>
      <c r="B270" s="80">
        <v>457</v>
      </c>
      <c r="C270" s="80">
        <v>15</v>
      </c>
      <c r="D270" s="80">
        <v>27</v>
      </c>
      <c r="E270" s="80">
        <v>2018</v>
      </c>
      <c r="F270" s="80" t="s">
        <v>93</v>
      </c>
      <c r="G270" s="80" t="s">
        <v>1940</v>
      </c>
      <c r="H270" s="80" t="s">
        <v>1941</v>
      </c>
      <c r="I270" s="177"/>
      <c r="J270" s="81">
        <v>14.981743777107418</v>
      </c>
      <c r="K270" s="81">
        <v>3.1655144137812243</v>
      </c>
      <c r="L270" s="81">
        <v>2.3292575552303565</v>
      </c>
      <c r="M270" s="81">
        <v>54.416642694178933</v>
      </c>
      <c r="N270" s="81">
        <v>96.539130025172923</v>
      </c>
      <c r="O270" s="81">
        <v>40.72940263029362</v>
      </c>
      <c r="P270" s="81">
        <v>22.900429841815328</v>
      </c>
      <c r="Q270" s="81">
        <v>4.8360509157080793</v>
      </c>
      <c r="R270" s="81">
        <v>0</v>
      </c>
      <c r="S270" s="81">
        <v>6.6851136221115137</v>
      </c>
      <c r="T270" s="82"/>
      <c r="U270" s="81">
        <v>2730063</v>
      </c>
      <c r="V270" s="81">
        <v>1478</v>
      </c>
      <c r="W270" s="81">
        <v>49</v>
      </c>
      <c r="X270" s="81">
        <v>13804</v>
      </c>
      <c r="Y270" s="81">
        <v>34591</v>
      </c>
      <c r="Z270" s="81">
        <v>24818</v>
      </c>
      <c r="AA270" s="81">
        <v>4791</v>
      </c>
      <c r="AB270" s="81">
        <v>76303</v>
      </c>
      <c r="AC270" s="81">
        <v>0</v>
      </c>
      <c r="AD270" s="81">
        <v>6.6851136221115137</v>
      </c>
      <c r="AE270" s="82"/>
      <c r="AF270" s="81">
        <v>18172216.487339251</v>
      </c>
      <c r="AG270" s="81">
        <v>2407291.68950785</v>
      </c>
      <c r="AH270" s="81">
        <v>507453.22111527488</v>
      </c>
      <c r="AI270" s="81">
        <v>89056595.113106325</v>
      </c>
      <c r="AJ270" s="81">
        <v>148853855.235367</v>
      </c>
      <c r="AK270" s="81">
        <v>0</v>
      </c>
      <c r="AL270" s="81">
        <v>0</v>
      </c>
      <c r="AM270" s="81">
        <v>10503192.70063094</v>
      </c>
      <c r="AN270" s="81">
        <v>0</v>
      </c>
      <c r="AO270" s="81">
        <v>0</v>
      </c>
      <c r="AP270" s="82"/>
      <c r="AQ270" s="81">
        <v>915</v>
      </c>
      <c r="AR270" s="81">
        <v>79</v>
      </c>
      <c r="AS270" s="81">
        <v>0</v>
      </c>
      <c r="AT270" s="81">
        <v>0</v>
      </c>
      <c r="AU270" s="81">
        <v>0</v>
      </c>
      <c r="AV270" s="81">
        <v>0</v>
      </c>
      <c r="AW270" s="81" t="s">
        <v>564</v>
      </c>
      <c r="AX270" s="82"/>
      <c r="AY270" s="81">
        <v>3619.2</v>
      </c>
      <c r="AZ270" s="81">
        <v>1526</v>
      </c>
      <c r="BA270" s="81">
        <v>0</v>
      </c>
      <c r="BB270" s="81">
        <v>0</v>
      </c>
      <c r="BC270" s="81">
        <v>0</v>
      </c>
      <c r="BD270" s="81">
        <v>0</v>
      </c>
      <c r="BE270" s="81" t="s">
        <v>564</v>
      </c>
      <c r="BF270" s="82"/>
      <c r="BG270" s="81">
        <v>0</v>
      </c>
      <c r="BH270" s="81">
        <v>0</v>
      </c>
      <c r="BI270" s="81">
        <v>0</v>
      </c>
      <c r="BJ270" s="81">
        <v>0</v>
      </c>
      <c r="BK270" s="81">
        <v>3.2749999999999999</v>
      </c>
      <c r="BL270" s="81">
        <v>0</v>
      </c>
      <c r="BM270" s="82"/>
      <c r="BN270" s="81">
        <v>0</v>
      </c>
      <c r="BO270" s="81">
        <v>0</v>
      </c>
      <c r="BP270" s="81">
        <v>0</v>
      </c>
      <c r="BQ270" s="81">
        <v>0</v>
      </c>
      <c r="BR270" s="81">
        <v>1</v>
      </c>
      <c r="BS270" s="81">
        <v>0</v>
      </c>
      <c r="BT270"/>
      <c r="BU270" s="80">
        <v>3.2749999999999999</v>
      </c>
      <c r="BV270" s="80">
        <v>0</v>
      </c>
      <c r="BW270" s="80">
        <v>0</v>
      </c>
      <c r="BX270" s="80">
        <v>0</v>
      </c>
      <c r="BY270" s="80">
        <v>0</v>
      </c>
      <c r="BZ270" s="80">
        <v>0</v>
      </c>
      <c r="CA270" s="80">
        <v>0</v>
      </c>
      <c r="CB270" s="80">
        <v>0</v>
      </c>
      <c r="CC270" s="80">
        <v>0</v>
      </c>
    </row>
    <row r="271" spans="1:81">
      <c r="A271" s="80" t="s">
        <v>1956</v>
      </c>
      <c r="B271" s="80">
        <v>458</v>
      </c>
      <c r="C271" s="80">
        <v>16</v>
      </c>
      <c r="D271" s="80">
        <v>27</v>
      </c>
      <c r="E271" s="80">
        <v>2019</v>
      </c>
      <c r="F271" s="80" t="s">
        <v>73</v>
      </c>
      <c r="G271" s="80" t="s">
        <v>1940</v>
      </c>
      <c r="H271" s="80" t="s">
        <v>1941</v>
      </c>
      <c r="I271" s="177"/>
      <c r="J271" s="81">
        <v>13.429055431616622</v>
      </c>
      <c r="K271" s="81">
        <v>2.7946310491419935</v>
      </c>
      <c r="L271" s="81">
        <v>2.3488653824165482</v>
      </c>
      <c r="M271" s="81">
        <v>51.524562406631325</v>
      </c>
      <c r="N271" s="81">
        <v>85.038111199871921</v>
      </c>
      <c r="O271" s="81">
        <v>39.631444676108408</v>
      </c>
      <c r="P271" s="81">
        <v>23.106830921517957</v>
      </c>
      <c r="Q271" s="81">
        <v>4.719118000402621</v>
      </c>
      <c r="R271" s="81">
        <v>0</v>
      </c>
      <c r="S271" s="81">
        <v>7.336304996141628</v>
      </c>
      <c r="T271" s="82"/>
      <c r="U271" s="81">
        <v>2557527</v>
      </c>
      <c r="V271" s="81">
        <v>1478</v>
      </c>
      <c r="W271" s="81">
        <v>49</v>
      </c>
      <c r="X271" s="81">
        <v>13804</v>
      </c>
      <c r="Y271" s="81">
        <v>35050</v>
      </c>
      <c r="Z271" s="81">
        <v>24812</v>
      </c>
      <c r="AA271" s="81">
        <v>4798</v>
      </c>
      <c r="AB271" s="81">
        <v>76474</v>
      </c>
      <c r="AC271" s="81">
        <v>0</v>
      </c>
      <c r="AD271" s="81">
        <v>7.336304996141628</v>
      </c>
      <c r="AE271" s="82"/>
      <c r="AF271" s="81">
        <v>16651634.6843154</v>
      </c>
      <c r="AG271" s="81">
        <v>2248003.7750190962</v>
      </c>
      <c r="AH271" s="81">
        <v>538058.58108569228</v>
      </c>
      <c r="AI271" s="81">
        <v>87840566.096510842</v>
      </c>
      <c r="AJ271" s="81">
        <v>131718369.89960161</v>
      </c>
      <c r="AK271" s="81">
        <v>0</v>
      </c>
      <c r="AL271" s="81">
        <v>0</v>
      </c>
      <c r="AM271" s="81">
        <v>10415183.104036225</v>
      </c>
      <c r="AN271" s="81">
        <v>0</v>
      </c>
      <c r="AO271" s="81">
        <v>0</v>
      </c>
      <c r="AP271" s="82"/>
      <c r="AQ271" s="81">
        <v>971</v>
      </c>
      <c r="AR271" s="81">
        <v>84</v>
      </c>
      <c r="AS271" s="81">
        <v>0</v>
      </c>
      <c r="AT271" s="81">
        <v>0</v>
      </c>
      <c r="AU271" s="81">
        <v>0</v>
      </c>
      <c r="AV271" s="81">
        <v>0</v>
      </c>
      <c r="AW271" s="81" t="s">
        <v>564</v>
      </c>
      <c r="AX271" s="82"/>
      <c r="AY271" s="81">
        <v>3872.700000000003</v>
      </c>
      <c r="AZ271" s="81">
        <v>1596</v>
      </c>
      <c r="BA271" s="81">
        <v>0</v>
      </c>
      <c r="BB271" s="81">
        <v>0</v>
      </c>
      <c r="BC271" s="81">
        <v>0</v>
      </c>
      <c r="BD271" s="81">
        <v>0</v>
      </c>
      <c r="BE271" s="81" t="s">
        <v>564</v>
      </c>
      <c r="BF271" s="82"/>
      <c r="BG271" s="81">
        <v>0</v>
      </c>
      <c r="BH271" s="81">
        <v>0</v>
      </c>
      <c r="BI271" s="81">
        <v>0</v>
      </c>
      <c r="BJ271" s="81">
        <v>0</v>
      </c>
      <c r="BK271" s="81">
        <v>2.903</v>
      </c>
      <c r="BL271" s="81">
        <v>0</v>
      </c>
      <c r="BM271" s="82"/>
      <c r="BN271" s="81">
        <v>0</v>
      </c>
      <c r="BO271" s="81">
        <v>0</v>
      </c>
      <c r="BP271" s="81">
        <v>0</v>
      </c>
      <c r="BQ271" s="81">
        <v>0</v>
      </c>
      <c r="BR271" s="81">
        <v>1</v>
      </c>
      <c r="BS271" s="81">
        <v>0</v>
      </c>
      <c r="BT271"/>
      <c r="BU271" s="80">
        <v>2.903</v>
      </c>
      <c r="BV271" s="80">
        <v>0</v>
      </c>
      <c r="BW271" s="80">
        <v>0</v>
      </c>
      <c r="BX271" s="80">
        <v>0</v>
      </c>
      <c r="BY271" s="80">
        <v>0</v>
      </c>
      <c r="BZ271" s="80">
        <v>0</v>
      </c>
      <c r="CA271" s="80">
        <v>0</v>
      </c>
      <c r="CB271" s="80">
        <v>0</v>
      </c>
      <c r="CC271" s="80">
        <v>0</v>
      </c>
    </row>
    <row r="272" spans="1:81">
      <c r="A272" s="80" t="s">
        <v>1957</v>
      </c>
      <c r="B272" s="80">
        <v>459</v>
      </c>
      <c r="C272" s="80">
        <v>17</v>
      </c>
      <c r="D272" s="80">
        <v>27</v>
      </c>
      <c r="E272" s="80">
        <v>2020</v>
      </c>
      <c r="F272" s="80" t="s">
        <v>218</v>
      </c>
      <c r="G272" s="80" t="s">
        <v>1940</v>
      </c>
      <c r="H272" s="80" t="s">
        <v>1941</v>
      </c>
      <c r="I272" s="177"/>
      <c r="J272" s="81">
        <v>12.24020303584436</v>
      </c>
      <c r="K272" s="81">
        <v>3.0836685056068824</v>
      </c>
      <c r="L272" s="81">
        <v>1.787361680461298</v>
      </c>
      <c r="M272" s="81">
        <v>51.614610284851295</v>
      </c>
      <c r="N272" s="81">
        <v>89.392225413964169</v>
      </c>
      <c r="O272" s="81">
        <v>34.879490040371394</v>
      </c>
      <c r="P272" s="81">
        <v>21.555665850553535</v>
      </c>
      <c r="Q272" s="81">
        <v>4.5081471691379056</v>
      </c>
      <c r="R272" s="81">
        <v>0</v>
      </c>
      <c r="S272" s="81">
        <v>6.57111012286334</v>
      </c>
      <c r="T272" s="82"/>
      <c r="U272" s="81">
        <v>2191374</v>
      </c>
      <c r="V272" s="81">
        <v>1489</v>
      </c>
      <c r="W272" s="81">
        <v>38</v>
      </c>
      <c r="X272" s="81">
        <v>15262</v>
      </c>
      <c r="Y272" s="81">
        <v>35381</v>
      </c>
      <c r="Z272" s="81">
        <v>24924</v>
      </c>
      <c r="AA272" s="81">
        <v>4863</v>
      </c>
      <c r="AB272" s="81">
        <v>76457</v>
      </c>
      <c r="AC272" s="81">
        <v>0</v>
      </c>
      <c r="AD272" s="81">
        <v>6.57111012286334</v>
      </c>
      <c r="AE272" s="82"/>
      <c r="AF272" s="81">
        <v>15358167.25849748</v>
      </c>
      <c r="AG272" s="81">
        <v>2351855.6961885523</v>
      </c>
      <c r="AH272" s="81">
        <v>421510.75351213204</v>
      </c>
      <c r="AI272" s="81">
        <v>88125926.139708251</v>
      </c>
      <c r="AJ272" s="81">
        <v>143501889.02319086</v>
      </c>
      <c r="AK272" s="81"/>
      <c r="AL272" s="81"/>
      <c r="AM272" s="81">
        <v>9978487.9549871217</v>
      </c>
      <c r="AN272" s="81"/>
      <c r="AO272" s="81"/>
      <c r="AP272" s="82"/>
      <c r="AQ272" s="81">
        <v>1019</v>
      </c>
      <c r="AR272" s="81">
        <v>84</v>
      </c>
      <c r="AS272" s="81">
        <v>0</v>
      </c>
      <c r="AT272" s="81">
        <v>0</v>
      </c>
      <c r="AU272" s="81">
        <v>0</v>
      </c>
      <c r="AV272" s="81">
        <v>0</v>
      </c>
      <c r="AW272" s="81">
        <v>0</v>
      </c>
      <c r="AX272" s="82"/>
      <c r="AY272" s="81">
        <v>4087.500000000005</v>
      </c>
      <c r="AZ272" s="81">
        <v>1596</v>
      </c>
      <c r="BA272" s="81">
        <v>0</v>
      </c>
      <c r="BB272" s="81">
        <v>0</v>
      </c>
      <c r="BC272" s="81">
        <v>0</v>
      </c>
      <c r="BD272" s="81">
        <v>0</v>
      </c>
      <c r="BE272" s="81">
        <v>0</v>
      </c>
      <c r="BF272" s="82"/>
      <c r="BG272" s="81">
        <v>0</v>
      </c>
      <c r="BH272" s="81">
        <v>0</v>
      </c>
      <c r="BI272" s="81">
        <v>0</v>
      </c>
      <c r="BJ272" s="81">
        <v>0</v>
      </c>
      <c r="BK272" s="81">
        <v>2.6989999999999998</v>
      </c>
      <c r="BL272" s="81">
        <v>0</v>
      </c>
      <c r="BM272" s="82"/>
      <c r="BN272" s="81">
        <v>0</v>
      </c>
      <c r="BO272" s="81">
        <v>0</v>
      </c>
      <c r="BP272" s="81">
        <v>0</v>
      </c>
      <c r="BQ272" s="81">
        <v>0</v>
      </c>
      <c r="BR272" s="81">
        <v>1</v>
      </c>
      <c r="BS272" s="81">
        <v>0</v>
      </c>
      <c r="BT272"/>
      <c r="BU272" s="80">
        <v>2.6989999999999998</v>
      </c>
      <c r="BV272" s="80">
        <v>0</v>
      </c>
      <c r="BW272" s="80">
        <v>0</v>
      </c>
      <c r="BX272" s="80">
        <v>0</v>
      </c>
      <c r="BY272" s="80">
        <v>0</v>
      </c>
      <c r="BZ272" s="80">
        <v>0</v>
      </c>
      <c r="CA272" s="80">
        <v>0</v>
      </c>
      <c r="CB272" s="80">
        <v>0</v>
      </c>
      <c r="CC272" s="80">
        <v>0</v>
      </c>
    </row>
    <row r="273" spans="1:81">
      <c r="A273" s="80" t="s">
        <v>1958</v>
      </c>
      <c r="B273" s="80">
        <v>459</v>
      </c>
      <c r="C273" s="80">
        <v>18</v>
      </c>
      <c r="D273" s="80">
        <v>27</v>
      </c>
      <c r="E273" s="80">
        <v>2021</v>
      </c>
      <c r="F273" s="80" t="s">
        <v>75</v>
      </c>
      <c r="G273" s="174" t="s">
        <v>1940</v>
      </c>
      <c r="H273" s="80" t="s">
        <v>1941</v>
      </c>
      <c r="I273" s="177"/>
      <c r="J273" s="81">
        <v>10.500638010280163</v>
      </c>
      <c r="K273" s="81">
        <v>3.4334830315375791</v>
      </c>
      <c r="L273" s="81">
        <v>1.6433703201953795</v>
      </c>
      <c r="M273" s="81">
        <v>58.193798807868312</v>
      </c>
      <c r="N273" s="81">
        <v>84.645919382677334</v>
      </c>
      <c r="O273" s="81">
        <v>34.023432080529609</v>
      </c>
      <c r="P273" s="81">
        <v>22.167388653754063</v>
      </c>
      <c r="Q273" s="81">
        <v>4.5704831580284937</v>
      </c>
      <c r="R273" s="81">
        <v>0</v>
      </c>
      <c r="S273" s="81">
        <v>5.7069172000931134</v>
      </c>
      <c r="T273" s="82"/>
      <c r="U273" s="81">
        <v>2171811</v>
      </c>
      <c r="V273" s="81">
        <v>1489</v>
      </c>
      <c r="W273" s="81">
        <v>38</v>
      </c>
      <c r="X273" s="81">
        <v>15262</v>
      </c>
      <c r="Y273" s="81">
        <v>35844</v>
      </c>
      <c r="Z273" s="81">
        <v>25034</v>
      </c>
      <c r="AA273" s="81">
        <v>4877</v>
      </c>
      <c r="AB273" s="81">
        <v>76595</v>
      </c>
      <c r="AC273" s="81">
        <v>0</v>
      </c>
      <c r="AD273" s="81">
        <v>5.7069172000931134</v>
      </c>
      <c r="AE273" s="82"/>
      <c r="AF273" s="81">
        <v>13270506.401988858</v>
      </c>
      <c r="AG273" s="81">
        <v>2647276.0194623959</v>
      </c>
      <c r="AH273" s="81">
        <v>371170.94006231095</v>
      </c>
      <c r="AI273" s="81">
        <v>98173400.937827483</v>
      </c>
      <c r="AJ273" s="81">
        <v>126613688.16825247</v>
      </c>
      <c r="AK273" s="81">
        <v>0</v>
      </c>
      <c r="AL273" s="81">
        <v>0</v>
      </c>
      <c r="AM273" s="81">
        <v>10054157.486638665</v>
      </c>
      <c r="AN273" s="81">
        <v>0</v>
      </c>
      <c r="AO273" s="81">
        <v>0</v>
      </c>
      <c r="AP273" s="82"/>
      <c r="AQ273" s="81">
        <v>1081</v>
      </c>
      <c r="AR273" s="81">
        <v>85</v>
      </c>
      <c r="AS273" s="81">
        <v>0</v>
      </c>
      <c r="AT273" s="81">
        <v>0</v>
      </c>
      <c r="AU273" s="81">
        <v>0</v>
      </c>
      <c r="AV273" s="81">
        <v>0</v>
      </c>
      <c r="AW273" s="81"/>
      <c r="AX273" s="82"/>
      <c r="AY273" s="81">
        <v>4367.5000000000036</v>
      </c>
      <c r="AZ273" s="81">
        <v>1609.200000000001</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1959</v>
      </c>
      <c r="B274" s="80">
        <v>459</v>
      </c>
      <c r="C274" s="80">
        <v>19</v>
      </c>
      <c r="D274" s="80">
        <v>27</v>
      </c>
      <c r="E274" s="80">
        <v>2022</v>
      </c>
      <c r="F274" s="80" t="s">
        <v>568</v>
      </c>
      <c r="G274" s="174" t="s">
        <v>1940</v>
      </c>
      <c r="H274" s="80" t="s">
        <v>1941</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1156</v>
      </c>
      <c r="AR274" s="81">
        <v>85</v>
      </c>
      <c r="AS274" s="81">
        <v>0</v>
      </c>
      <c r="AT274" s="81">
        <v>0</v>
      </c>
      <c r="AU274" s="81">
        <v>0</v>
      </c>
      <c r="AV274" s="81">
        <v>0</v>
      </c>
      <c r="AW274" s="81"/>
      <c r="AX274" s="82"/>
      <c r="AY274" s="81">
        <v>4700.8000000000038</v>
      </c>
      <c r="AZ274" s="81">
        <v>1609.2000000000005</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1960</v>
      </c>
      <c r="B275" s="80">
        <v>171</v>
      </c>
      <c r="C275" s="80">
        <v>1</v>
      </c>
      <c r="D275" s="80">
        <v>11</v>
      </c>
      <c r="E275" s="80">
        <v>1990</v>
      </c>
      <c r="F275" s="80" t="s">
        <v>562</v>
      </c>
      <c r="G275" s="80" t="s">
        <v>1961</v>
      </c>
      <c r="H275" s="80" t="s">
        <v>1962</v>
      </c>
      <c r="I275" s="177"/>
      <c r="J275" s="81">
        <v>233.61177594437984</v>
      </c>
      <c r="K275" s="81">
        <v>6.2527333283405255</v>
      </c>
      <c r="L275" s="81">
        <v>0.91965594527591055</v>
      </c>
      <c r="M275" s="81">
        <v>46.111411157416605</v>
      </c>
      <c r="N275" s="81">
        <v>66.274577793373439</v>
      </c>
      <c r="O275" s="81">
        <v>44.333774792800725</v>
      </c>
      <c r="P275" s="81">
        <v>40.480028575791344</v>
      </c>
      <c r="Q275" s="81">
        <v>4.2455308634311608</v>
      </c>
      <c r="R275" s="81">
        <v>0</v>
      </c>
      <c r="S275" s="81">
        <v>4.5397061792878599</v>
      </c>
      <c r="T275" s="82"/>
      <c r="U275" s="81">
        <v>14051358</v>
      </c>
      <c r="V275" s="81">
        <v>1675</v>
      </c>
      <c r="W275" s="81">
        <v>9</v>
      </c>
      <c r="X275" s="81">
        <v>14091</v>
      </c>
      <c r="Y275" s="81">
        <v>19490</v>
      </c>
      <c r="Z275" s="81">
        <v>18235</v>
      </c>
      <c r="AA275" s="81">
        <v>9829</v>
      </c>
      <c r="AB275" s="81">
        <v>68933</v>
      </c>
      <c r="AC275" s="81">
        <v>0</v>
      </c>
      <c r="AD275" s="81">
        <v>4.5397061792878599</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1963</v>
      </c>
      <c r="B276" s="80">
        <v>172</v>
      </c>
      <c r="C276" s="80">
        <v>2</v>
      </c>
      <c r="D276" s="80">
        <v>11</v>
      </c>
      <c r="E276" s="80">
        <v>2005</v>
      </c>
      <c r="F276" s="80" t="s">
        <v>565</v>
      </c>
      <c r="G276" s="80" t="s">
        <v>1961</v>
      </c>
      <c r="H276" s="80" t="s">
        <v>1962</v>
      </c>
      <c r="I276" s="177"/>
      <c r="J276" s="81">
        <v>290.97514207399684</v>
      </c>
      <c r="K276" s="81">
        <v>4.7426654503132903</v>
      </c>
      <c r="L276" s="81">
        <v>7.7686557430039871</v>
      </c>
      <c r="M276" s="81">
        <v>102.07084896059666</v>
      </c>
      <c r="N276" s="81">
        <v>124.16741406683335</v>
      </c>
      <c r="O276" s="81">
        <v>91.157761327395548</v>
      </c>
      <c r="P276" s="81">
        <v>46.842000577338766</v>
      </c>
      <c r="Q276" s="81">
        <v>4.9326418722637699</v>
      </c>
      <c r="R276" s="81">
        <v>0</v>
      </c>
      <c r="S276" s="81">
        <v>9.0252527015959512</v>
      </c>
      <c r="T276" s="82"/>
      <c r="U276" s="81">
        <v>22051256</v>
      </c>
      <c r="V276" s="81">
        <v>1633</v>
      </c>
      <c r="W276" s="81">
        <v>86</v>
      </c>
      <c r="X276" s="81">
        <v>17293</v>
      </c>
      <c r="Y276" s="81">
        <v>29933</v>
      </c>
      <c r="Z276" s="81">
        <v>43388</v>
      </c>
      <c r="AA276" s="81">
        <v>9315</v>
      </c>
      <c r="AB276" s="81">
        <v>83725</v>
      </c>
      <c r="AC276" s="81">
        <v>0</v>
      </c>
      <c r="AD276" s="81">
        <v>9.0252527015959512</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1964</v>
      </c>
      <c r="B277" s="80">
        <v>173</v>
      </c>
      <c r="C277" s="80">
        <v>3</v>
      </c>
      <c r="D277" s="80">
        <v>11</v>
      </c>
      <c r="E277" s="80">
        <v>2006</v>
      </c>
      <c r="F277" s="80" t="s">
        <v>566</v>
      </c>
      <c r="G277" s="80" t="s">
        <v>1961</v>
      </c>
      <c r="H277" s="80" t="s">
        <v>1962</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1965</v>
      </c>
      <c r="B278" s="80">
        <v>174</v>
      </c>
      <c r="C278" s="80">
        <v>4</v>
      </c>
      <c r="D278" s="80">
        <v>11</v>
      </c>
      <c r="E278" s="80">
        <v>2007</v>
      </c>
      <c r="F278" s="80" t="s">
        <v>567</v>
      </c>
      <c r="G278" s="80" t="s">
        <v>1961</v>
      </c>
      <c r="H278" s="80" t="s">
        <v>1962</v>
      </c>
      <c r="I278" s="177"/>
      <c r="J278" s="81">
        <v>279.43751230143357</v>
      </c>
      <c r="K278" s="81">
        <v>4.0056604393120638</v>
      </c>
      <c r="L278" s="81">
        <v>2.4003687419648427</v>
      </c>
      <c r="M278" s="81">
        <v>97.400319783343775</v>
      </c>
      <c r="N278" s="81">
        <v>125.96647448505995</v>
      </c>
      <c r="O278" s="81">
        <v>89.765122794409407</v>
      </c>
      <c r="P278" s="81">
        <v>46.004471206183553</v>
      </c>
      <c r="Q278" s="81">
        <v>5.1463032440204364</v>
      </c>
      <c r="R278" s="81">
        <v>0</v>
      </c>
      <c r="S278" s="81">
        <v>6.6242464386329498</v>
      </c>
      <c r="T278" s="82"/>
      <c r="U278" s="81">
        <v>24987067</v>
      </c>
      <c r="V278" s="81">
        <v>1496</v>
      </c>
      <c r="W278" s="81">
        <v>31</v>
      </c>
      <c r="X278" s="81">
        <v>20327</v>
      </c>
      <c r="Y278" s="81">
        <v>30669</v>
      </c>
      <c r="Z278" s="81">
        <v>44415</v>
      </c>
      <c r="AA278" s="81">
        <v>9009</v>
      </c>
      <c r="AB278" s="81">
        <v>82732</v>
      </c>
      <c r="AC278" s="81">
        <v>0</v>
      </c>
      <c r="AD278" s="81">
        <v>6.6242464386329498</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1966</v>
      </c>
      <c r="B279" s="80">
        <v>175</v>
      </c>
      <c r="C279" s="80">
        <v>5</v>
      </c>
      <c r="D279" s="80">
        <v>11</v>
      </c>
      <c r="E279" s="80">
        <v>2008</v>
      </c>
      <c r="F279" s="80" t="s">
        <v>84</v>
      </c>
      <c r="G279" s="80" t="s">
        <v>1961</v>
      </c>
      <c r="H279" s="80" t="s">
        <v>1962</v>
      </c>
      <c r="I279" s="177"/>
      <c r="J279" s="81">
        <v>260.64717223498343</v>
      </c>
      <c r="K279" s="81">
        <v>3.0206857202969299</v>
      </c>
      <c r="L279" s="81">
        <v>2.0527699429968962</v>
      </c>
      <c r="M279" s="81">
        <v>102.82308344113812</v>
      </c>
      <c r="N279" s="81">
        <v>110.89307326648682</v>
      </c>
      <c r="O279" s="81">
        <v>87.158720589190708</v>
      </c>
      <c r="P279" s="81">
        <v>44.120897536797798</v>
      </c>
      <c r="Q279" s="81">
        <v>5.0532524415032034</v>
      </c>
      <c r="R279" s="81">
        <v>0</v>
      </c>
      <c r="S279" s="81">
        <v>8.9398123281399933</v>
      </c>
      <c r="T279" s="82"/>
      <c r="U279" s="81">
        <v>24806691</v>
      </c>
      <c r="V279" s="81">
        <v>1496</v>
      </c>
      <c r="W279" s="81">
        <v>31</v>
      </c>
      <c r="X279" s="81">
        <v>20327</v>
      </c>
      <c r="Y279" s="81">
        <v>31111</v>
      </c>
      <c r="Z279" s="81">
        <v>44639</v>
      </c>
      <c r="AA279" s="81">
        <v>8650</v>
      </c>
      <c r="AB279" s="81">
        <v>82571</v>
      </c>
      <c r="AC279" s="81">
        <v>0</v>
      </c>
      <c r="AD279" s="81">
        <v>8.9398123281399933</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1967</v>
      </c>
      <c r="B280" s="80">
        <v>176</v>
      </c>
      <c r="C280" s="80">
        <v>6</v>
      </c>
      <c r="D280" s="80">
        <v>11</v>
      </c>
      <c r="E280" s="80">
        <v>2009</v>
      </c>
      <c r="F280" s="80" t="s">
        <v>85</v>
      </c>
      <c r="G280" s="80" t="s">
        <v>1961</v>
      </c>
      <c r="H280" s="80" t="s">
        <v>1962</v>
      </c>
      <c r="I280" s="177"/>
      <c r="J280" s="81">
        <v>240.08587475735874</v>
      </c>
      <c r="K280" s="81">
        <v>2.8834542431296901</v>
      </c>
      <c r="L280" s="81">
        <v>3.6163506425957435</v>
      </c>
      <c r="M280" s="81">
        <v>106.03369614321097</v>
      </c>
      <c r="N280" s="81">
        <v>115.50783743124158</v>
      </c>
      <c r="O280" s="81">
        <v>89.206372335745257</v>
      </c>
      <c r="P280" s="81">
        <v>41.963586794788803</v>
      </c>
      <c r="Q280" s="81">
        <v>4.7958445773966787</v>
      </c>
      <c r="R280" s="81">
        <v>0</v>
      </c>
      <c r="S280" s="81">
        <v>8.9661591397259279</v>
      </c>
      <c r="T280" s="82"/>
      <c r="U280" s="81">
        <v>19506305</v>
      </c>
      <c r="V280" s="81">
        <v>1385</v>
      </c>
      <c r="W280" s="81">
        <v>68</v>
      </c>
      <c r="X280" s="81">
        <v>21962</v>
      </c>
      <c r="Y280" s="81">
        <v>31374</v>
      </c>
      <c r="Z280" s="81">
        <v>45096</v>
      </c>
      <c r="AA280" s="81">
        <v>8446</v>
      </c>
      <c r="AB280" s="81">
        <v>82264</v>
      </c>
      <c r="AC280" s="81">
        <v>0</v>
      </c>
      <c r="AD280" s="81">
        <v>8.9661591397259279</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109.82999999999998</v>
      </c>
      <c r="BJ280" s="81">
        <v>0</v>
      </c>
      <c r="BK280" s="81">
        <v>7.33</v>
      </c>
      <c r="BL280" s="81">
        <v>0</v>
      </c>
      <c r="BM280" s="82"/>
      <c r="BN280" s="81">
        <v>0</v>
      </c>
      <c r="BO280" s="81">
        <v>0</v>
      </c>
      <c r="BP280" s="81">
        <v>15</v>
      </c>
      <c r="BQ280" s="81">
        <v>0</v>
      </c>
      <c r="BR280" s="81">
        <v>2</v>
      </c>
      <c r="BS280" s="81">
        <v>0</v>
      </c>
      <c r="BT280"/>
      <c r="BU280" s="80"/>
      <c r="BV280" s="80"/>
      <c r="BW280" s="80"/>
      <c r="BX280" s="80"/>
      <c r="BY280" s="80"/>
      <c r="BZ280" s="80"/>
      <c r="CA280" s="80"/>
      <c r="CB280" s="80"/>
      <c r="CC280" s="80"/>
    </row>
    <row r="281" spans="1:81">
      <c r="A281" s="80" t="s">
        <v>1968</v>
      </c>
      <c r="B281" s="80">
        <v>177</v>
      </c>
      <c r="C281" s="80">
        <v>7</v>
      </c>
      <c r="D281" s="80">
        <v>11</v>
      </c>
      <c r="E281" s="80">
        <v>2010</v>
      </c>
      <c r="F281" s="80" t="s">
        <v>86</v>
      </c>
      <c r="G281" s="80" t="s">
        <v>1961</v>
      </c>
      <c r="H281" s="80" t="s">
        <v>1962</v>
      </c>
      <c r="I281" s="177"/>
      <c r="J281" s="81">
        <v>257.82512588461759</v>
      </c>
      <c r="K281" s="81">
        <v>3.0147797134574206</v>
      </c>
      <c r="L281" s="81">
        <v>3.3569849842742543</v>
      </c>
      <c r="M281" s="81">
        <v>109.45258890834216</v>
      </c>
      <c r="N281" s="81">
        <v>132.37666156732982</v>
      </c>
      <c r="O281" s="81">
        <v>89.701471865181844</v>
      </c>
      <c r="P281" s="81">
        <v>42.518651801489725</v>
      </c>
      <c r="Q281" s="81">
        <v>4.9844213380827069</v>
      </c>
      <c r="R281" s="81">
        <v>0</v>
      </c>
      <c r="S281" s="81">
        <v>8.1687725075450679</v>
      </c>
      <c r="T281" s="82"/>
      <c r="U281" s="81">
        <v>21015634</v>
      </c>
      <c r="V281" s="81">
        <v>1385</v>
      </c>
      <c r="W281" s="81">
        <v>68</v>
      </c>
      <c r="X281" s="81">
        <v>21962</v>
      </c>
      <c r="Y281" s="81">
        <v>31652</v>
      </c>
      <c r="Z281" s="81">
        <v>45557</v>
      </c>
      <c r="AA281" s="81">
        <v>8344</v>
      </c>
      <c r="AB281" s="81">
        <v>81925</v>
      </c>
      <c r="AC281" s="81">
        <v>0</v>
      </c>
      <c r="AD281" s="81">
        <v>8.1687725075450679</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123.46</v>
      </c>
      <c r="BJ281" s="81">
        <v>0</v>
      </c>
      <c r="BK281" s="81">
        <v>6.6240000000000006</v>
      </c>
      <c r="BL281" s="81">
        <v>0</v>
      </c>
      <c r="BM281" s="82"/>
      <c r="BN281" s="81">
        <v>0</v>
      </c>
      <c r="BO281" s="81">
        <v>0</v>
      </c>
      <c r="BP281" s="81">
        <v>15</v>
      </c>
      <c r="BQ281" s="81">
        <v>0</v>
      </c>
      <c r="BR281" s="81">
        <v>2</v>
      </c>
      <c r="BS281" s="81">
        <v>0</v>
      </c>
      <c r="BT281"/>
      <c r="BU281" s="80">
        <v>130.084</v>
      </c>
      <c r="BV281" s="80">
        <v>0</v>
      </c>
      <c r="BW281" s="80">
        <v>0</v>
      </c>
      <c r="BX281" s="80">
        <v>0</v>
      </c>
      <c r="BY281" s="80">
        <v>0</v>
      </c>
      <c r="BZ281" s="80">
        <v>0</v>
      </c>
      <c r="CA281" s="80">
        <v>0</v>
      </c>
      <c r="CB281" s="80">
        <v>0</v>
      </c>
      <c r="CC281" s="80">
        <v>0</v>
      </c>
    </row>
    <row r="282" spans="1:81">
      <c r="A282" s="80" t="s">
        <v>1969</v>
      </c>
      <c r="B282" s="80">
        <v>178</v>
      </c>
      <c r="C282" s="80">
        <v>8</v>
      </c>
      <c r="D282" s="80">
        <v>11</v>
      </c>
      <c r="E282" s="80">
        <v>2011</v>
      </c>
      <c r="F282" s="80" t="s">
        <v>87</v>
      </c>
      <c r="G282" s="80" t="s">
        <v>1961</v>
      </c>
      <c r="H282" s="80" t="s">
        <v>1962</v>
      </c>
      <c r="I282" s="177"/>
      <c r="J282" s="81">
        <v>258.43865400301246</v>
      </c>
      <c r="K282" s="81">
        <v>4.1617413377640142</v>
      </c>
      <c r="L282" s="81">
        <v>3.3387718241061108</v>
      </c>
      <c r="M282" s="81">
        <v>127.47345084963408</v>
      </c>
      <c r="N282" s="81">
        <v>100.05938857372618</v>
      </c>
      <c r="O282" s="81">
        <v>89.239489317494645</v>
      </c>
      <c r="P282" s="81">
        <v>41.111784772726672</v>
      </c>
      <c r="Q282" s="81">
        <v>5.7378492757603352</v>
      </c>
      <c r="R282" s="81">
        <v>0</v>
      </c>
      <c r="S282" s="81">
        <v>7.4044376405829588</v>
      </c>
      <c r="T282" s="82"/>
      <c r="U282" s="81">
        <v>19536858</v>
      </c>
      <c r="V282" s="81">
        <v>1385</v>
      </c>
      <c r="W282" s="81">
        <v>68</v>
      </c>
      <c r="X282" s="81">
        <v>21962</v>
      </c>
      <c r="Y282" s="81">
        <v>23203</v>
      </c>
      <c r="Z282" s="81">
        <v>46307</v>
      </c>
      <c r="AA282" s="81">
        <v>8308</v>
      </c>
      <c r="AB282" s="81">
        <v>81761</v>
      </c>
      <c r="AC282" s="81">
        <v>0</v>
      </c>
      <c r="AD282" s="81">
        <v>7.4044376405829588</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124.916</v>
      </c>
      <c r="BJ282" s="81">
        <v>0</v>
      </c>
      <c r="BK282" s="81">
        <v>6.0169999999999995</v>
      </c>
      <c r="BL282" s="81">
        <v>0</v>
      </c>
      <c r="BM282" s="82"/>
      <c r="BN282" s="81">
        <v>0</v>
      </c>
      <c r="BO282" s="81">
        <v>0</v>
      </c>
      <c r="BP282" s="81">
        <v>15</v>
      </c>
      <c r="BQ282" s="81">
        <v>0</v>
      </c>
      <c r="BR282" s="81">
        <v>2</v>
      </c>
      <c r="BS282" s="81">
        <v>0</v>
      </c>
      <c r="BT282"/>
      <c r="BU282" s="80">
        <v>130.93299999999999</v>
      </c>
      <c r="BV282" s="80">
        <v>0</v>
      </c>
      <c r="BW282" s="80">
        <v>0</v>
      </c>
      <c r="BX282" s="80">
        <v>0</v>
      </c>
      <c r="BY282" s="80">
        <v>0</v>
      </c>
      <c r="BZ282" s="80">
        <v>0</v>
      </c>
      <c r="CA282" s="80">
        <v>0</v>
      </c>
      <c r="CB282" s="80">
        <v>0</v>
      </c>
      <c r="CC282" s="80">
        <v>0</v>
      </c>
    </row>
    <row r="283" spans="1:81">
      <c r="A283" s="80" t="s">
        <v>1970</v>
      </c>
      <c r="B283" s="80">
        <v>179</v>
      </c>
      <c r="C283" s="80">
        <v>9</v>
      </c>
      <c r="D283" s="80">
        <v>11</v>
      </c>
      <c r="E283" s="80">
        <v>2012</v>
      </c>
      <c r="F283" s="80" t="s">
        <v>88</v>
      </c>
      <c r="G283" s="80" t="s">
        <v>1961</v>
      </c>
      <c r="H283" s="80" t="s">
        <v>1962</v>
      </c>
      <c r="I283" s="177"/>
      <c r="J283" s="81">
        <v>277.96247133976487</v>
      </c>
      <c r="K283" s="81">
        <v>3.8860793098958233</v>
      </c>
      <c r="L283" s="81">
        <v>3.3879591408964571</v>
      </c>
      <c r="M283" s="81">
        <v>120.37548492234704</v>
      </c>
      <c r="N283" s="81">
        <v>132.10784594659538</v>
      </c>
      <c r="O283" s="81">
        <v>89.72457533238908</v>
      </c>
      <c r="P283" s="81">
        <v>41.057051888234014</v>
      </c>
      <c r="Q283" s="81">
        <v>6.2339598455358205</v>
      </c>
      <c r="R283" s="81">
        <v>0</v>
      </c>
      <c r="S283" s="81">
        <v>6.8564601597171766</v>
      </c>
      <c r="T283" s="82"/>
      <c r="U283" s="81">
        <v>22099690</v>
      </c>
      <c r="V283" s="81">
        <v>1385</v>
      </c>
      <c r="W283" s="81">
        <v>68</v>
      </c>
      <c r="X283" s="81">
        <v>21962</v>
      </c>
      <c r="Y283" s="81">
        <v>32628</v>
      </c>
      <c r="Z283" s="81">
        <v>46928</v>
      </c>
      <c r="AA283" s="81">
        <v>8250</v>
      </c>
      <c r="AB283" s="81">
        <v>81760</v>
      </c>
      <c r="AC283" s="81">
        <v>0</v>
      </c>
      <c r="AD283" s="81">
        <v>6.8564601597171766</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133.876</v>
      </c>
      <c r="BJ283" s="81">
        <v>0</v>
      </c>
      <c r="BK283" s="81">
        <v>6.0739999999999998</v>
      </c>
      <c r="BL283" s="81">
        <v>0</v>
      </c>
      <c r="BM283" s="82"/>
      <c r="BN283" s="81">
        <v>0</v>
      </c>
      <c r="BO283" s="81">
        <v>0</v>
      </c>
      <c r="BP283" s="81">
        <v>16</v>
      </c>
      <c r="BQ283" s="81">
        <v>0</v>
      </c>
      <c r="BR283" s="81">
        <v>2</v>
      </c>
      <c r="BS283" s="81">
        <v>0</v>
      </c>
      <c r="BT283"/>
      <c r="BU283" s="80">
        <v>139.94999999999999</v>
      </c>
      <c r="BV283" s="80">
        <v>0</v>
      </c>
      <c r="BW283" s="80">
        <v>0</v>
      </c>
      <c r="BX283" s="80">
        <v>0</v>
      </c>
      <c r="BY283" s="80">
        <v>0</v>
      </c>
      <c r="BZ283" s="80">
        <v>0</v>
      </c>
      <c r="CA283" s="80">
        <v>0</v>
      </c>
      <c r="CB283" s="80">
        <v>0</v>
      </c>
      <c r="CC283" s="80">
        <v>0</v>
      </c>
    </row>
    <row r="284" spans="1:81">
      <c r="A284" s="80" t="s">
        <v>1971</v>
      </c>
      <c r="B284" s="80">
        <v>180</v>
      </c>
      <c r="C284" s="80">
        <v>10</v>
      </c>
      <c r="D284" s="80">
        <v>11</v>
      </c>
      <c r="E284" s="80">
        <v>2013</v>
      </c>
      <c r="F284" s="80" t="s">
        <v>89</v>
      </c>
      <c r="G284" s="80" t="s">
        <v>1961</v>
      </c>
      <c r="H284" s="80" t="s">
        <v>1962</v>
      </c>
      <c r="I284" s="177"/>
      <c r="J284" s="81">
        <v>293.62280741434307</v>
      </c>
      <c r="K284" s="81">
        <v>3.4004558720204465</v>
      </c>
      <c r="L284" s="81">
        <v>3.2138325344557321</v>
      </c>
      <c r="M284" s="81">
        <v>121.20746652903937</v>
      </c>
      <c r="N284" s="81">
        <v>136.41746461710602</v>
      </c>
      <c r="O284" s="81">
        <v>87.053791766655266</v>
      </c>
      <c r="P284" s="81">
        <v>40.971972986631584</v>
      </c>
      <c r="Q284" s="81">
        <v>6.3136596073572582</v>
      </c>
      <c r="R284" s="81">
        <v>0</v>
      </c>
      <c r="S284" s="81">
        <v>7.3099733413280239</v>
      </c>
      <c r="T284" s="82"/>
      <c r="U284" s="81">
        <v>23426959</v>
      </c>
      <c r="V284" s="81">
        <v>1385</v>
      </c>
      <c r="W284" s="81">
        <v>68</v>
      </c>
      <c r="X284" s="81">
        <v>21962</v>
      </c>
      <c r="Y284" s="81">
        <v>32905</v>
      </c>
      <c r="Z284" s="81">
        <v>47564</v>
      </c>
      <c r="AA284" s="81">
        <v>8202</v>
      </c>
      <c r="AB284" s="81">
        <v>81618</v>
      </c>
      <c r="AC284" s="81">
        <v>0</v>
      </c>
      <c r="AD284" s="81">
        <v>7.3099733413280239</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135.35900000000001</v>
      </c>
      <c r="BJ284" s="81">
        <v>0</v>
      </c>
      <c r="BK284" s="81">
        <v>6.4640000000000004</v>
      </c>
      <c r="BL284" s="81">
        <v>0</v>
      </c>
      <c r="BM284" s="82"/>
      <c r="BN284" s="81">
        <v>0</v>
      </c>
      <c r="BO284" s="81">
        <v>0</v>
      </c>
      <c r="BP284" s="81">
        <v>16</v>
      </c>
      <c r="BQ284" s="81">
        <v>0</v>
      </c>
      <c r="BR284" s="81">
        <v>2</v>
      </c>
      <c r="BS284" s="81">
        <v>0</v>
      </c>
      <c r="BT284"/>
      <c r="BU284" s="80">
        <v>141.82300000000001</v>
      </c>
      <c r="BV284" s="80">
        <v>0</v>
      </c>
      <c r="BW284" s="80">
        <v>0</v>
      </c>
      <c r="BX284" s="80">
        <v>0</v>
      </c>
      <c r="BY284" s="80">
        <v>0</v>
      </c>
      <c r="BZ284" s="80">
        <v>0</v>
      </c>
      <c r="CA284" s="80">
        <v>0</v>
      </c>
      <c r="CB284" s="80">
        <v>0</v>
      </c>
      <c r="CC284" s="80">
        <v>0</v>
      </c>
    </row>
    <row r="285" spans="1:81">
      <c r="A285" s="80" t="s">
        <v>1972</v>
      </c>
      <c r="B285" s="80">
        <v>181</v>
      </c>
      <c r="C285" s="80">
        <v>11</v>
      </c>
      <c r="D285" s="80">
        <v>11</v>
      </c>
      <c r="E285" s="80">
        <v>2014</v>
      </c>
      <c r="F285" s="80" t="s">
        <v>90</v>
      </c>
      <c r="G285" s="80" t="s">
        <v>1961</v>
      </c>
      <c r="H285" s="80" t="s">
        <v>1962</v>
      </c>
      <c r="I285" s="177"/>
      <c r="J285" s="81">
        <v>301.50618779370069</v>
      </c>
      <c r="K285" s="81">
        <v>2.933012267260811</v>
      </c>
      <c r="L285" s="81">
        <v>6.166535999993437</v>
      </c>
      <c r="M285" s="81">
        <v>117.02833447681303</v>
      </c>
      <c r="N285" s="81">
        <v>122.71478247533909</v>
      </c>
      <c r="O285" s="81">
        <v>82.822413577196713</v>
      </c>
      <c r="P285" s="81">
        <v>40.552382225298068</v>
      </c>
      <c r="Q285" s="81">
        <v>6.0128425384412072</v>
      </c>
      <c r="R285" s="81">
        <v>0</v>
      </c>
      <c r="S285" s="81">
        <v>8.7002648307344046</v>
      </c>
      <c r="T285" s="82"/>
      <c r="U285" s="81">
        <v>25171577</v>
      </c>
      <c r="V285" s="81">
        <v>1009</v>
      </c>
      <c r="W285" s="81">
        <v>135</v>
      </c>
      <c r="X285" s="81">
        <v>20774</v>
      </c>
      <c r="Y285" s="81">
        <v>33085</v>
      </c>
      <c r="Z285" s="81">
        <v>47660</v>
      </c>
      <c r="AA285" s="81">
        <v>8076</v>
      </c>
      <c r="AB285" s="81">
        <v>81014</v>
      </c>
      <c r="AC285" s="81">
        <v>0</v>
      </c>
      <c r="AD285" s="81">
        <v>8.7002648307344046</v>
      </c>
      <c r="AE285" s="82"/>
      <c r="AF285" s="81">
        <v>210822637.05158171</v>
      </c>
      <c r="AG285" s="81">
        <v>2341529.2234201217</v>
      </c>
      <c r="AH285" s="81">
        <v>1050119.8130463606</v>
      </c>
      <c r="AI285" s="81">
        <v>155310522.47627339</v>
      </c>
      <c r="AJ285" s="81">
        <v>166258090.60416183</v>
      </c>
      <c r="AK285" s="81">
        <v>0</v>
      </c>
      <c r="AL285" s="81">
        <v>0</v>
      </c>
      <c r="AM285" s="81">
        <v>11122011.590382619</v>
      </c>
      <c r="AN285" s="81">
        <v>0</v>
      </c>
      <c r="AO285" s="81">
        <v>0</v>
      </c>
      <c r="AP285" s="82"/>
      <c r="AQ285" s="81">
        <v>1770</v>
      </c>
      <c r="AR285" s="81">
        <v>222</v>
      </c>
      <c r="AS285" s="81">
        <v>0</v>
      </c>
      <c r="AT285" s="81">
        <v>0</v>
      </c>
      <c r="AU285" s="81">
        <v>0</v>
      </c>
      <c r="AV285" s="81">
        <v>1</v>
      </c>
      <c r="AW285" s="81" t="s">
        <v>564</v>
      </c>
      <c r="AX285" s="82"/>
      <c r="AY285" s="81">
        <v>7178.7</v>
      </c>
      <c r="AZ285" s="81">
        <v>10488.7</v>
      </c>
      <c r="BA285" s="81">
        <v>0</v>
      </c>
      <c r="BB285" s="81">
        <v>0</v>
      </c>
      <c r="BC285" s="81">
        <v>0</v>
      </c>
      <c r="BD285" s="81">
        <v>30</v>
      </c>
      <c r="BE285" s="81" t="s">
        <v>564</v>
      </c>
      <c r="BF285" s="82"/>
      <c r="BG285" s="81">
        <v>0</v>
      </c>
      <c r="BH285" s="81">
        <v>0</v>
      </c>
      <c r="BI285" s="81">
        <v>135.548</v>
      </c>
      <c r="BJ285" s="81">
        <v>0</v>
      </c>
      <c r="BK285" s="81">
        <v>6.04</v>
      </c>
      <c r="BL285" s="81">
        <v>0</v>
      </c>
      <c r="BM285" s="82"/>
      <c r="BN285" s="81">
        <v>0</v>
      </c>
      <c r="BO285" s="81">
        <v>0</v>
      </c>
      <c r="BP285" s="81">
        <v>16</v>
      </c>
      <c r="BQ285" s="81">
        <v>0</v>
      </c>
      <c r="BR285" s="81">
        <v>2</v>
      </c>
      <c r="BS285" s="81">
        <v>0</v>
      </c>
      <c r="BT285"/>
      <c r="BU285" s="80">
        <v>141.58799999999999</v>
      </c>
      <c r="BV285" s="80">
        <v>0</v>
      </c>
      <c r="BW285" s="80">
        <v>0</v>
      </c>
      <c r="BX285" s="80">
        <v>0</v>
      </c>
      <c r="BY285" s="80">
        <v>0</v>
      </c>
      <c r="BZ285" s="80">
        <v>0</v>
      </c>
      <c r="CA285" s="80">
        <v>0</v>
      </c>
      <c r="CB285" s="80">
        <v>0</v>
      </c>
      <c r="CC285" s="80">
        <v>0</v>
      </c>
    </row>
    <row r="286" spans="1:81">
      <c r="A286" s="80" t="s">
        <v>1973</v>
      </c>
      <c r="B286" s="80">
        <v>182</v>
      </c>
      <c r="C286" s="80">
        <v>12</v>
      </c>
      <c r="D286" s="80">
        <v>11</v>
      </c>
      <c r="E286" s="80">
        <v>2015</v>
      </c>
      <c r="F286" s="80" t="s">
        <v>91</v>
      </c>
      <c r="G286" s="80" t="s">
        <v>1961</v>
      </c>
      <c r="H286" s="80" t="s">
        <v>1962</v>
      </c>
      <c r="I286" s="177"/>
      <c r="J286" s="81">
        <v>288.54542697824047</v>
      </c>
      <c r="K286" s="81">
        <v>2.7752899430880573</v>
      </c>
      <c r="L286" s="81">
        <v>11.416908103871705</v>
      </c>
      <c r="M286" s="81">
        <v>95.656680924358696</v>
      </c>
      <c r="N286" s="81">
        <v>115.664233694337</v>
      </c>
      <c r="O286" s="81">
        <v>82.345311472526049</v>
      </c>
      <c r="P286" s="81">
        <v>40.137038186933701</v>
      </c>
      <c r="Q286" s="81">
        <v>5.8476205592055832</v>
      </c>
      <c r="R286" s="81">
        <v>0</v>
      </c>
      <c r="S286" s="81">
        <v>8.0771101990873575</v>
      </c>
      <c r="T286" s="82"/>
      <c r="U286" s="81">
        <v>25107898</v>
      </c>
      <c r="V286" s="81">
        <v>1009</v>
      </c>
      <c r="W286" s="81">
        <v>135</v>
      </c>
      <c r="X286" s="81">
        <v>20774</v>
      </c>
      <c r="Y286" s="81">
        <v>33283</v>
      </c>
      <c r="Z286" s="81">
        <v>47842</v>
      </c>
      <c r="AA286" s="81">
        <v>7987</v>
      </c>
      <c r="AB286" s="81">
        <v>80482</v>
      </c>
      <c r="AC286" s="81">
        <v>0</v>
      </c>
      <c r="AD286" s="81">
        <v>8.0771101990873575</v>
      </c>
      <c r="AE286" s="82"/>
      <c r="AF286" s="81">
        <v>196629281.26760632</v>
      </c>
      <c r="AG286" s="81">
        <v>2067814.6894079298</v>
      </c>
      <c r="AH286" s="81">
        <v>1839153.7426073693</v>
      </c>
      <c r="AI286" s="81">
        <v>137301492.20986038</v>
      </c>
      <c r="AJ286" s="81">
        <v>164997420.77612409</v>
      </c>
      <c r="AK286" s="81">
        <v>0</v>
      </c>
      <c r="AL286" s="81">
        <v>0</v>
      </c>
      <c r="AM286" s="81">
        <v>11029720.490707727</v>
      </c>
      <c r="AN286" s="81">
        <v>0</v>
      </c>
      <c r="AO286" s="81">
        <v>0</v>
      </c>
      <c r="AP286" s="82"/>
      <c r="AQ286" s="81">
        <v>1923</v>
      </c>
      <c r="AR286" s="81">
        <v>385</v>
      </c>
      <c r="AS286" s="81">
        <v>0</v>
      </c>
      <c r="AT286" s="81">
        <v>0</v>
      </c>
      <c r="AU286" s="81">
        <v>0</v>
      </c>
      <c r="AV286" s="81">
        <v>1</v>
      </c>
      <c r="AW286" s="81" t="s">
        <v>564</v>
      </c>
      <c r="AX286" s="82"/>
      <c r="AY286" s="81">
        <v>7969.9</v>
      </c>
      <c r="AZ286" s="81">
        <v>18178.099999999999</v>
      </c>
      <c r="BA286" s="81">
        <v>0</v>
      </c>
      <c r="BB286" s="81">
        <v>0</v>
      </c>
      <c r="BC286" s="81">
        <v>0</v>
      </c>
      <c r="BD286" s="81">
        <v>30</v>
      </c>
      <c r="BE286" s="81" t="s">
        <v>564</v>
      </c>
      <c r="BF286" s="82"/>
      <c r="BG286" s="81">
        <v>0</v>
      </c>
      <c r="BH286" s="81">
        <v>0</v>
      </c>
      <c r="BI286" s="81">
        <v>98.242000000000004</v>
      </c>
      <c r="BJ286" s="81">
        <v>0</v>
      </c>
      <c r="BK286" s="81">
        <v>3.2949999999999999</v>
      </c>
      <c r="BL286" s="81">
        <v>0</v>
      </c>
      <c r="BM286" s="82"/>
      <c r="BN286" s="81">
        <v>0</v>
      </c>
      <c r="BO286" s="81">
        <v>0</v>
      </c>
      <c r="BP286" s="81">
        <v>14</v>
      </c>
      <c r="BQ286" s="81">
        <v>0</v>
      </c>
      <c r="BR286" s="81">
        <v>1</v>
      </c>
      <c r="BS286" s="81">
        <v>0</v>
      </c>
      <c r="BT286"/>
      <c r="BU286" s="80">
        <v>101.53700000000001</v>
      </c>
      <c r="BV286" s="80">
        <v>0</v>
      </c>
      <c r="BW286" s="80">
        <v>0</v>
      </c>
      <c r="BX286" s="80">
        <v>0</v>
      </c>
      <c r="BY286" s="80">
        <v>0</v>
      </c>
      <c r="BZ286" s="80">
        <v>0</v>
      </c>
      <c r="CA286" s="80">
        <v>0</v>
      </c>
      <c r="CB286" s="80">
        <v>0</v>
      </c>
      <c r="CC286" s="80">
        <v>0</v>
      </c>
    </row>
    <row r="287" spans="1:81">
      <c r="A287" s="80" t="s">
        <v>1974</v>
      </c>
      <c r="B287" s="80">
        <v>183</v>
      </c>
      <c r="C287" s="80">
        <v>13</v>
      </c>
      <c r="D287" s="80">
        <v>11</v>
      </c>
      <c r="E287" s="80">
        <v>2016</v>
      </c>
      <c r="F287" s="80" t="s">
        <v>92</v>
      </c>
      <c r="G287" s="80" t="s">
        <v>1961</v>
      </c>
      <c r="H287" s="80" t="s">
        <v>1962</v>
      </c>
      <c r="I287" s="177"/>
      <c r="J287" s="81">
        <v>340.34351440838287</v>
      </c>
      <c r="K287" s="81">
        <v>2.5977066585536281</v>
      </c>
      <c r="L287" s="81">
        <v>6.7000373248503049</v>
      </c>
      <c r="M287" s="81">
        <v>92.680157484220643</v>
      </c>
      <c r="N287" s="81">
        <v>118.44287148681654</v>
      </c>
      <c r="O287" s="81">
        <v>81.45077365036083</v>
      </c>
      <c r="P287" s="81">
        <v>38.65113298545301</v>
      </c>
      <c r="Q287" s="81">
        <v>5.6464655704891102</v>
      </c>
      <c r="R287" s="81">
        <v>0</v>
      </c>
      <c r="S287" s="81">
        <v>9.7053721548845981</v>
      </c>
      <c r="T287" s="82"/>
      <c r="U287" s="81">
        <v>27154469</v>
      </c>
      <c r="V287" s="81">
        <v>1009</v>
      </c>
      <c r="W287" s="81">
        <v>135</v>
      </c>
      <c r="X287" s="81">
        <v>20774</v>
      </c>
      <c r="Y287" s="81">
        <v>33558</v>
      </c>
      <c r="Z287" s="81">
        <v>47904</v>
      </c>
      <c r="AA287" s="81">
        <v>7955</v>
      </c>
      <c r="AB287" s="81">
        <v>79942</v>
      </c>
      <c r="AC287" s="81">
        <v>0</v>
      </c>
      <c r="AD287" s="81">
        <v>9.7053721548845981</v>
      </c>
      <c r="AE287" s="82"/>
      <c r="AF287" s="81">
        <v>236834137.43488541</v>
      </c>
      <c r="AG287" s="81">
        <v>1903149.8900437211</v>
      </c>
      <c r="AH287" s="81">
        <v>869508.04906098265</v>
      </c>
      <c r="AI287" s="81">
        <v>141211416.78616181</v>
      </c>
      <c r="AJ287" s="81">
        <v>171067802.0420287</v>
      </c>
      <c r="AK287" s="81">
        <v>0</v>
      </c>
      <c r="AL287" s="81">
        <v>0</v>
      </c>
      <c r="AM287" s="81">
        <v>10964227.272099691</v>
      </c>
      <c r="AN287" s="81">
        <v>0</v>
      </c>
      <c r="AO287" s="81">
        <v>0</v>
      </c>
      <c r="AP287" s="82"/>
      <c r="AQ287" s="81">
        <v>2039</v>
      </c>
      <c r="AR287" s="81">
        <v>493</v>
      </c>
      <c r="AS287" s="81">
        <v>0</v>
      </c>
      <c r="AT287" s="81">
        <v>1</v>
      </c>
      <c r="AU287" s="81">
        <v>0</v>
      </c>
      <c r="AV287" s="81">
        <v>1</v>
      </c>
      <c r="AW287" s="81" t="s">
        <v>564</v>
      </c>
      <c r="AX287" s="82"/>
      <c r="AY287" s="81">
        <v>8569.1</v>
      </c>
      <c r="AZ287" s="81">
        <v>21466.799999999999</v>
      </c>
      <c r="BA287" s="81">
        <v>0</v>
      </c>
      <c r="BB287" s="81">
        <v>183</v>
      </c>
      <c r="BC287" s="81">
        <v>0</v>
      </c>
      <c r="BD287" s="81">
        <v>30</v>
      </c>
      <c r="BE287" s="81" t="s">
        <v>564</v>
      </c>
      <c r="BF287" s="82"/>
      <c r="BG287" s="81">
        <v>0</v>
      </c>
      <c r="BH287" s="81">
        <v>0</v>
      </c>
      <c r="BI287" s="81">
        <v>135.18600000000001</v>
      </c>
      <c r="BJ287" s="81">
        <v>0</v>
      </c>
      <c r="BK287" s="81">
        <v>3.2850000000000001</v>
      </c>
      <c r="BL287" s="81">
        <v>0</v>
      </c>
      <c r="BM287" s="82"/>
      <c r="BN287" s="81">
        <v>0</v>
      </c>
      <c r="BO287" s="81">
        <v>0</v>
      </c>
      <c r="BP287" s="81">
        <v>17</v>
      </c>
      <c r="BQ287" s="81">
        <v>0</v>
      </c>
      <c r="BR287" s="81">
        <v>1</v>
      </c>
      <c r="BS287" s="81">
        <v>0</v>
      </c>
      <c r="BT287"/>
      <c r="BU287" s="80">
        <v>138.471</v>
      </c>
      <c r="BV287" s="80">
        <v>0</v>
      </c>
      <c r="BW287" s="80">
        <v>0</v>
      </c>
      <c r="BX287" s="80">
        <v>0</v>
      </c>
      <c r="BY287" s="80">
        <v>0</v>
      </c>
      <c r="BZ287" s="80">
        <v>0</v>
      </c>
      <c r="CA287" s="80">
        <v>0</v>
      </c>
      <c r="CB287" s="80">
        <v>0</v>
      </c>
      <c r="CC287" s="80">
        <v>0</v>
      </c>
    </row>
    <row r="288" spans="1:81">
      <c r="A288" s="80" t="s">
        <v>1975</v>
      </c>
      <c r="B288" s="80">
        <v>184</v>
      </c>
      <c r="C288" s="80">
        <v>14</v>
      </c>
      <c r="D288" s="80">
        <v>11</v>
      </c>
      <c r="E288" s="80">
        <v>2017</v>
      </c>
      <c r="F288" s="80" t="s">
        <v>71</v>
      </c>
      <c r="G288" s="80" t="s">
        <v>1961</v>
      </c>
      <c r="H288" s="80" t="s">
        <v>1962</v>
      </c>
      <c r="I288" s="177"/>
      <c r="J288" s="81">
        <v>313.44570608247864</v>
      </c>
      <c r="K288" s="81">
        <v>2.6225861515227034</v>
      </c>
      <c r="L288" s="81">
        <v>6.5472107503544974</v>
      </c>
      <c r="M288" s="81">
        <v>87.562046399244039</v>
      </c>
      <c r="N288" s="81">
        <v>115.39217067178078</v>
      </c>
      <c r="O288" s="81">
        <v>80.287273252914346</v>
      </c>
      <c r="P288" s="81">
        <v>38.613893437431578</v>
      </c>
      <c r="Q288" s="81">
        <v>5.4147396335351212</v>
      </c>
      <c r="R288" s="81">
        <v>0</v>
      </c>
      <c r="S288" s="81">
        <v>10.25054019813193</v>
      </c>
      <c r="T288" s="82"/>
      <c r="U288" s="81">
        <v>26724736</v>
      </c>
      <c r="V288" s="81">
        <v>1009</v>
      </c>
      <c r="W288" s="81">
        <v>135</v>
      </c>
      <c r="X288" s="81">
        <v>20774</v>
      </c>
      <c r="Y288" s="81">
        <v>33727</v>
      </c>
      <c r="Z288" s="81">
        <v>48003</v>
      </c>
      <c r="AA288" s="81">
        <v>7998</v>
      </c>
      <c r="AB288" s="81">
        <v>79278</v>
      </c>
      <c r="AC288" s="81">
        <v>0</v>
      </c>
      <c r="AD288" s="81">
        <v>10.25054019813193</v>
      </c>
      <c r="AE288" s="82"/>
      <c r="AF288" s="81">
        <v>237930927.94068769</v>
      </c>
      <c r="AG288" s="81">
        <v>2004711.4258296441</v>
      </c>
      <c r="AH288" s="81">
        <v>1064411.4197315951</v>
      </c>
      <c r="AI288" s="81">
        <v>138832498.56281981</v>
      </c>
      <c r="AJ288" s="81">
        <v>162253347.91816729</v>
      </c>
      <c r="AK288" s="81">
        <v>0</v>
      </c>
      <c r="AL288" s="81">
        <v>0</v>
      </c>
      <c r="AM288" s="81">
        <v>10890171.68510367</v>
      </c>
      <c r="AN288" s="81">
        <v>0</v>
      </c>
      <c r="AO288" s="81">
        <v>0</v>
      </c>
      <c r="AP288" s="82"/>
      <c r="AQ288" s="81">
        <v>2142</v>
      </c>
      <c r="AR288" s="81">
        <v>575</v>
      </c>
      <c r="AS288" s="81">
        <v>0</v>
      </c>
      <c r="AT288" s="81">
        <v>1</v>
      </c>
      <c r="AU288" s="81">
        <v>0</v>
      </c>
      <c r="AV288" s="81">
        <v>1</v>
      </c>
      <c r="AW288" s="81" t="s">
        <v>564</v>
      </c>
      <c r="AX288" s="82"/>
      <c r="AY288" s="81">
        <v>9086.0999999999985</v>
      </c>
      <c r="AZ288" s="81">
        <v>24451.500000000011</v>
      </c>
      <c r="BA288" s="81">
        <v>0</v>
      </c>
      <c r="BB288" s="81">
        <v>183</v>
      </c>
      <c r="BC288" s="81">
        <v>0</v>
      </c>
      <c r="BD288" s="81">
        <v>30</v>
      </c>
      <c r="BE288" s="81" t="s">
        <v>564</v>
      </c>
      <c r="BF288" s="82"/>
      <c r="BG288" s="81">
        <v>0</v>
      </c>
      <c r="BH288" s="81">
        <v>0</v>
      </c>
      <c r="BI288" s="81">
        <v>141.91800000000001</v>
      </c>
      <c r="BJ288" s="81">
        <v>0</v>
      </c>
      <c r="BK288" s="81">
        <v>3.2949999999999999</v>
      </c>
      <c r="BL288" s="81">
        <v>0</v>
      </c>
      <c r="BM288" s="82"/>
      <c r="BN288" s="81">
        <v>0</v>
      </c>
      <c r="BO288" s="81">
        <v>0</v>
      </c>
      <c r="BP288" s="81">
        <v>17</v>
      </c>
      <c r="BQ288" s="81">
        <v>0</v>
      </c>
      <c r="BR288" s="81">
        <v>1</v>
      </c>
      <c r="BS288" s="81">
        <v>0</v>
      </c>
      <c r="BT288"/>
      <c r="BU288" s="80">
        <v>145.21299999999999</v>
      </c>
      <c r="BV288" s="80">
        <v>0</v>
      </c>
      <c r="BW288" s="80">
        <v>0</v>
      </c>
      <c r="BX288" s="80">
        <v>0</v>
      </c>
      <c r="BY288" s="80">
        <v>0</v>
      </c>
      <c r="BZ288" s="80">
        <v>0</v>
      </c>
      <c r="CA288" s="80">
        <v>0</v>
      </c>
      <c r="CB288" s="80">
        <v>0</v>
      </c>
      <c r="CC288" s="80">
        <v>0</v>
      </c>
    </row>
    <row r="289" spans="1:81">
      <c r="A289" s="80" t="s">
        <v>1976</v>
      </c>
      <c r="B289" s="80">
        <v>185</v>
      </c>
      <c r="C289" s="80">
        <v>15</v>
      </c>
      <c r="D289" s="80">
        <v>11</v>
      </c>
      <c r="E289" s="80">
        <v>2018</v>
      </c>
      <c r="F289" s="80" t="s">
        <v>93</v>
      </c>
      <c r="G289" s="80" t="s">
        <v>1961</v>
      </c>
      <c r="H289" s="80" t="s">
        <v>1962</v>
      </c>
      <c r="I289" s="177"/>
      <c r="J289" s="81">
        <v>334.650243951535</v>
      </c>
      <c r="K289" s="81">
        <v>2.429150289632894</v>
      </c>
      <c r="L289" s="81">
        <v>6.020559625478648</v>
      </c>
      <c r="M289" s="81">
        <v>90.62094732882791</v>
      </c>
      <c r="N289" s="81">
        <v>105.28049208359093</v>
      </c>
      <c r="O289" s="81">
        <v>78.480166136806801</v>
      </c>
      <c r="P289" s="81">
        <v>38.133923873513396</v>
      </c>
      <c r="Q289" s="81">
        <v>5.0003941266490779</v>
      </c>
      <c r="R289" s="81">
        <v>0</v>
      </c>
      <c r="S289" s="81">
        <v>9.6229257014458511</v>
      </c>
      <c r="T289" s="82"/>
      <c r="U289" s="81">
        <v>29741801</v>
      </c>
      <c r="V289" s="81">
        <v>1009</v>
      </c>
      <c r="W289" s="81">
        <v>135</v>
      </c>
      <c r="X289" s="81">
        <v>20774</v>
      </c>
      <c r="Y289" s="81">
        <v>34119</v>
      </c>
      <c r="Z289" s="81">
        <v>47821</v>
      </c>
      <c r="AA289" s="81">
        <v>7978</v>
      </c>
      <c r="AB289" s="81">
        <v>78896</v>
      </c>
      <c r="AC289" s="81">
        <v>0</v>
      </c>
      <c r="AD289" s="81">
        <v>9.6229257014458511</v>
      </c>
      <c r="AE289" s="82"/>
      <c r="AF289" s="81">
        <v>269251463.77811909</v>
      </c>
      <c r="AG289" s="81">
        <v>1817124.389043025</v>
      </c>
      <c r="AH289" s="81">
        <v>985112.6845269521</v>
      </c>
      <c r="AI289" s="81">
        <v>141294729.7176455</v>
      </c>
      <c r="AJ289" s="81">
        <v>161141529.94135931</v>
      </c>
      <c r="AK289" s="81">
        <v>0</v>
      </c>
      <c r="AL289" s="81">
        <v>0</v>
      </c>
      <c r="AM289" s="81">
        <v>10860122.030706249</v>
      </c>
      <c r="AN289" s="81">
        <v>0</v>
      </c>
      <c r="AO289" s="81">
        <v>0</v>
      </c>
      <c r="AP289" s="82"/>
      <c r="AQ289" s="81">
        <v>2224</v>
      </c>
      <c r="AR289" s="81">
        <v>663</v>
      </c>
      <c r="AS289" s="81">
        <v>0</v>
      </c>
      <c r="AT289" s="81">
        <v>1</v>
      </c>
      <c r="AU289" s="81">
        <v>0</v>
      </c>
      <c r="AV289" s="81">
        <v>1</v>
      </c>
      <c r="AW289" s="81" t="s">
        <v>564</v>
      </c>
      <c r="AX289" s="82"/>
      <c r="AY289" s="81">
        <v>9477.7000000000007</v>
      </c>
      <c r="AZ289" s="81">
        <v>27373</v>
      </c>
      <c r="BA289" s="81">
        <v>0</v>
      </c>
      <c r="BB289" s="81">
        <v>183</v>
      </c>
      <c r="BC289" s="81">
        <v>0</v>
      </c>
      <c r="BD289" s="81">
        <v>30</v>
      </c>
      <c r="BE289" s="81" t="s">
        <v>564</v>
      </c>
      <c r="BF289" s="82"/>
      <c r="BG289" s="81">
        <v>0</v>
      </c>
      <c r="BH289" s="81">
        <v>0</v>
      </c>
      <c r="BI289" s="81">
        <v>138.39500000000001</v>
      </c>
      <c r="BJ289" s="81">
        <v>0</v>
      </c>
      <c r="BK289" s="81">
        <v>3.056</v>
      </c>
      <c r="BL289" s="81">
        <v>0</v>
      </c>
      <c r="BM289" s="82"/>
      <c r="BN289" s="81">
        <v>0</v>
      </c>
      <c r="BO289" s="81">
        <v>0</v>
      </c>
      <c r="BP289" s="81">
        <v>17</v>
      </c>
      <c r="BQ289" s="81">
        <v>0</v>
      </c>
      <c r="BR289" s="81">
        <v>1</v>
      </c>
      <c r="BS289" s="81">
        <v>0</v>
      </c>
      <c r="BT289"/>
      <c r="BU289" s="80">
        <v>141.45099999999999</v>
      </c>
      <c r="BV289" s="80">
        <v>0</v>
      </c>
      <c r="BW289" s="80">
        <v>0</v>
      </c>
      <c r="BX289" s="80">
        <v>0</v>
      </c>
      <c r="BY289" s="80">
        <v>0</v>
      </c>
      <c r="BZ289" s="80">
        <v>0</v>
      </c>
      <c r="CA289" s="80">
        <v>0</v>
      </c>
      <c r="CB289" s="80">
        <v>0</v>
      </c>
      <c r="CC289" s="80">
        <v>0</v>
      </c>
    </row>
    <row r="290" spans="1:81">
      <c r="A290" s="80" t="s">
        <v>1977</v>
      </c>
      <c r="B290" s="80">
        <v>186</v>
      </c>
      <c r="C290" s="80">
        <v>16</v>
      </c>
      <c r="D290" s="80">
        <v>11</v>
      </c>
      <c r="E290" s="80">
        <v>2019</v>
      </c>
      <c r="F290" s="80" t="s">
        <v>73</v>
      </c>
      <c r="G290" s="80" t="s">
        <v>1961</v>
      </c>
      <c r="H290" s="80" t="s">
        <v>1962</v>
      </c>
      <c r="I290" s="177"/>
      <c r="J290" s="81">
        <v>330.02566538105339</v>
      </c>
      <c r="K290" s="81">
        <v>2.2648003306815396</v>
      </c>
      <c r="L290" s="81">
        <v>6.0633554744187235</v>
      </c>
      <c r="M290" s="81">
        <v>80.799132316746906</v>
      </c>
      <c r="N290" s="81">
        <v>99.582176891365535</v>
      </c>
      <c r="O290" s="81">
        <v>76.271204043561696</v>
      </c>
      <c r="P290" s="81">
        <v>38.325168919016235</v>
      </c>
      <c r="Q290" s="81">
        <v>4.8378457122102239</v>
      </c>
      <c r="R290" s="81">
        <v>0</v>
      </c>
      <c r="S290" s="81">
        <v>9.7587830963262743</v>
      </c>
      <c r="T290" s="82"/>
      <c r="U290" s="81">
        <v>28863984</v>
      </c>
      <c r="V290" s="81">
        <v>1009</v>
      </c>
      <c r="W290" s="81">
        <v>135</v>
      </c>
      <c r="X290" s="81">
        <v>20774</v>
      </c>
      <c r="Y290" s="81">
        <v>34764</v>
      </c>
      <c r="Z290" s="81">
        <v>47751</v>
      </c>
      <c r="AA290" s="81">
        <v>7958</v>
      </c>
      <c r="AB290" s="81">
        <v>78398</v>
      </c>
      <c r="AC290" s="81">
        <v>0</v>
      </c>
      <c r="AD290" s="81">
        <v>9.7587830963262743</v>
      </c>
      <c r="AE290" s="82"/>
      <c r="AF290" s="81">
        <v>277109941.88380313</v>
      </c>
      <c r="AG290" s="81">
        <v>1784927.4115292239</v>
      </c>
      <c r="AH290" s="81">
        <v>1083484.2047610241</v>
      </c>
      <c r="AI290" s="81">
        <v>135572078.20543739</v>
      </c>
      <c r="AJ290" s="81">
        <v>147299271.45935944</v>
      </c>
      <c r="AK290" s="81">
        <v>0</v>
      </c>
      <c r="AL290" s="81">
        <v>0</v>
      </c>
      <c r="AM290" s="81">
        <v>10677217.42017198</v>
      </c>
      <c r="AN290" s="81">
        <v>0</v>
      </c>
      <c r="AO290" s="81">
        <v>0</v>
      </c>
      <c r="AP290" s="82"/>
      <c r="AQ290" s="81">
        <v>2333</v>
      </c>
      <c r="AR290" s="81">
        <v>733</v>
      </c>
      <c r="AS290" s="81">
        <v>0</v>
      </c>
      <c r="AT290" s="81">
        <v>1</v>
      </c>
      <c r="AU290" s="81">
        <v>0</v>
      </c>
      <c r="AV290" s="81">
        <v>1</v>
      </c>
      <c r="AW290" s="81" t="s">
        <v>564</v>
      </c>
      <c r="AX290" s="82"/>
      <c r="AY290" s="81">
        <v>10050.9</v>
      </c>
      <c r="AZ290" s="81">
        <v>29046.80000000001</v>
      </c>
      <c r="BA290" s="81">
        <v>0</v>
      </c>
      <c r="BB290" s="81">
        <v>183</v>
      </c>
      <c r="BC290" s="81">
        <v>0</v>
      </c>
      <c r="BD290" s="81">
        <v>30</v>
      </c>
      <c r="BE290" s="81" t="s">
        <v>564</v>
      </c>
      <c r="BF290" s="82"/>
      <c r="BG290" s="81">
        <v>0</v>
      </c>
      <c r="BH290" s="81">
        <v>0</v>
      </c>
      <c r="BI290" s="81">
        <v>126.46899999999999</v>
      </c>
      <c r="BJ290" s="81">
        <v>0</v>
      </c>
      <c r="BK290" s="81">
        <v>1.6779999999999999</v>
      </c>
      <c r="BL290" s="81">
        <v>0</v>
      </c>
      <c r="BM290" s="82"/>
      <c r="BN290" s="81">
        <v>0</v>
      </c>
      <c r="BO290" s="81">
        <v>0</v>
      </c>
      <c r="BP290" s="81">
        <v>17</v>
      </c>
      <c r="BQ290" s="81">
        <v>0</v>
      </c>
      <c r="BR290" s="81">
        <v>1</v>
      </c>
      <c r="BS290" s="81">
        <v>0</v>
      </c>
      <c r="BT290"/>
      <c r="BU290" s="80">
        <v>128.14699999999999</v>
      </c>
      <c r="BV290" s="80">
        <v>0</v>
      </c>
      <c r="BW290" s="80">
        <v>0</v>
      </c>
      <c r="BX290" s="80">
        <v>0</v>
      </c>
      <c r="BY290" s="80">
        <v>0</v>
      </c>
      <c r="BZ290" s="80">
        <v>0</v>
      </c>
      <c r="CA290" s="80">
        <v>0</v>
      </c>
      <c r="CB290" s="80">
        <v>0</v>
      </c>
      <c r="CC290" s="80">
        <v>0</v>
      </c>
    </row>
    <row r="291" spans="1:81">
      <c r="A291" s="80" t="s">
        <v>1978</v>
      </c>
      <c r="B291" s="80">
        <v>187</v>
      </c>
      <c r="C291" s="80">
        <v>17</v>
      </c>
      <c r="D291" s="80">
        <v>11</v>
      </c>
      <c r="E291" s="80">
        <v>2020</v>
      </c>
      <c r="F291" s="80" t="s">
        <v>218</v>
      </c>
      <c r="G291" s="80" t="s">
        <v>1961</v>
      </c>
      <c r="H291" s="80" t="s">
        <v>1962</v>
      </c>
      <c r="I291" s="177"/>
      <c r="J291" s="81">
        <v>290.05994406938089</v>
      </c>
      <c r="K291" s="81">
        <v>2.4459298544715082</v>
      </c>
      <c r="L291" s="81">
        <v>7.7168899917855649</v>
      </c>
      <c r="M291" s="81">
        <v>71.297671949569647</v>
      </c>
      <c r="N291" s="81">
        <v>98.250515409067006</v>
      </c>
      <c r="O291" s="81">
        <v>67.121047215789346</v>
      </c>
      <c r="P291" s="81">
        <v>35.451823046005998</v>
      </c>
      <c r="Q291" s="81">
        <v>4.5745986629137336</v>
      </c>
      <c r="R291" s="81">
        <v>0</v>
      </c>
      <c r="S291" s="81">
        <v>8.4403032126102442</v>
      </c>
      <c r="T291" s="82"/>
      <c r="U291" s="81">
        <v>25850315</v>
      </c>
      <c r="V291" s="81">
        <v>1037</v>
      </c>
      <c r="W291" s="81">
        <v>183</v>
      </c>
      <c r="X291" s="81">
        <v>20336</v>
      </c>
      <c r="Y291" s="81">
        <v>34524</v>
      </c>
      <c r="Z291" s="81">
        <v>47963</v>
      </c>
      <c r="AA291" s="81">
        <v>7998</v>
      </c>
      <c r="AB291" s="81">
        <v>77584</v>
      </c>
      <c r="AC291" s="81">
        <v>0</v>
      </c>
      <c r="AD291" s="81">
        <v>8.4403032126102442</v>
      </c>
      <c r="AE291" s="82"/>
      <c r="AF291" s="81">
        <v>252522031.99458131</v>
      </c>
      <c r="AG291" s="81">
        <v>1879076.9511308149</v>
      </c>
      <c r="AH291" s="81">
        <v>1438185.115884668</v>
      </c>
      <c r="AI291" s="81">
        <v>128200831.21373791</v>
      </c>
      <c r="AJ291" s="81">
        <v>168166634.93303022</v>
      </c>
      <c r="AK291" s="81"/>
      <c r="AL291" s="81"/>
      <c r="AM291" s="81">
        <v>10125573.976218278</v>
      </c>
      <c r="AN291" s="81"/>
      <c r="AO291" s="81"/>
      <c r="AP291" s="82"/>
      <c r="AQ291" s="81">
        <v>2432</v>
      </c>
      <c r="AR291" s="81">
        <v>750</v>
      </c>
      <c r="AS291" s="81">
        <v>0</v>
      </c>
      <c r="AT291" s="81">
        <v>1</v>
      </c>
      <c r="AU291" s="81">
        <v>0</v>
      </c>
      <c r="AV291" s="81">
        <v>1</v>
      </c>
      <c r="AW291" s="81">
        <v>0</v>
      </c>
      <c r="AX291" s="82"/>
      <c r="AY291" s="81">
        <v>10644.599999999989</v>
      </c>
      <c r="AZ291" s="81">
        <v>30522.30000000005</v>
      </c>
      <c r="BA291" s="81">
        <v>0</v>
      </c>
      <c r="BB291" s="81">
        <v>183</v>
      </c>
      <c r="BC291" s="81">
        <v>0</v>
      </c>
      <c r="BD291" s="81">
        <v>30</v>
      </c>
      <c r="BE291" s="81">
        <v>0</v>
      </c>
      <c r="BF291" s="82"/>
      <c r="BG291" s="81">
        <v>0</v>
      </c>
      <c r="BH291" s="81">
        <v>0</v>
      </c>
      <c r="BI291" s="81">
        <v>116.904</v>
      </c>
      <c r="BJ291" s="81">
        <v>0</v>
      </c>
      <c r="BK291" s="81">
        <v>2.7629999999999999</v>
      </c>
      <c r="BL291" s="81">
        <v>0</v>
      </c>
      <c r="BM291" s="82"/>
      <c r="BN291" s="81">
        <v>0</v>
      </c>
      <c r="BO291" s="81">
        <v>0</v>
      </c>
      <c r="BP291" s="81">
        <v>19</v>
      </c>
      <c r="BQ291" s="81">
        <v>0</v>
      </c>
      <c r="BR291" s="81">
        <v>1</v>
      </c>
      <c r="BS291" s="81">
        <v>0</v>
      </c>
      <c r="BT291"/>
      <c r="BU291" s="80">
        <v>119.667</v>
      </c>
      <c r="BV291" s="80">
        <v>0</v>
      </c>
      <c r="BW291" s="80">
        <v>0</v>
      </c>
      <c r="BX291" s="80">
        <v>0</v>
      </c>
      <c r="BY291" s="80">
        <v>0</v>
      </c>
      <c r="BZ291" s="80">
        <v>0</v>
      </c>
      <c r="CA291" s="80">
        <v>0</v>
      </c>
      <c r="CB291" s="80">
        <v>0</v>
      </c>
      <c r="CC291" s="80">
        <v>0</v>
      </c>
    </row>
    <row r="292" spans="1:81">
      <c r="A292" s="80" t="s">
        <v>1979</v>
      </c>
      <c r="B292" s="80">
        <v>187</v>
      </c>
      <c r="C292" s="80">
        <v>18</v>
      </c>
      <c r="D292" s="80">
        <v>11</v>
      </c>
      <c r="E292" s="80">
        <v>2021</v>
      </c>
      <c r="F292" s="80" t="s">
        <v>75</v>
      </c>
      <c r="G292" s="174" t="s">
        <v>1961</v>
      </c>
      <c r="H292" s="80" t="s">
        <v>1962</v>
      </c>
      <c r="I292" s="177"/>
      <c r="J292" s="81">
        <v>287.74679785277925</v>
      </c>
      <c r="K292" s="81">
        <v>2.6808091828129728</v>
      </c>
      <c r="L292" s="81">
        <v>7.3817006945842385</v>
      </c>
      <c r="M292" s="81">
        <v>81.406194326968915</v>
      </c>
      <c r="N292" s="81">
        <v>96.022906541665321</v>
      </c>
      <c r="O292" s="81">
        <v>65.267527314982559</v>
      </c>
      <c r="P292" s="81">
        <v>36.366880586156704</v>
      </c>
      <c r="Q292" s="81">
        <v>4.5892197819807228</v>
      </c>
      <c r="R292" s="81">
        <v>0</v>
      </c>
      <c r="S292" s="81">
        <v>8.486171155550279</v>
      </c>
      <c r="T292" s="82"/>
      <c r="U292" s="81">
        <v>25301523</v>
      </c>
      <c r="V292" s="81">
        <v>1037</v>
      </c>
      <c r="W292" s="81">
        <v>183</v>
      </c>
      <c r="X292" s="81">
        <v>20336</v>
      </c>
      <c r="Y292" s="81">
        <v>34663</v>
      </c>
      <c r="Z292" s="81">
        <v>48023</v>
      </c>
      <c r="AA292" s="81">
        <v>8001</v>
      </c>
      <c r="AB292" s="81">
        <v>76909</v>
      </c>
      <c r="AC292" s="81">
        <v>0</v>
      </c>
      <c r="AD292" s="81">
        <v>8.486171155550279</v>
      </c>
      <c r="AE292" s="82"/>
      <c r="AF292" s="81">
        <v>251188540.79369813</v>
      </c>
      <c r="AG292" s="81">
        <v>1991377.3559928525</v>
      </c>
      <c r="AH292" s="81">
        <v>1313938.1048889346</v>
      </c>
      <c r="AI292" s="81">
        <v>136528999.74974895</v>
      </c>
      <c r="AJ292" s="81">
        <v>156182655.25293222</v>
      </c>
      <c r="AK292" s="81">
        <v>0</v>
      </c>
      <c r="AL292" s="81">
        <v>0</v>
      </c>
      <c r="AM292" s="81">
        <v>10095374.347410316</v>
      </c>
      <c r="AN292" s="81">
        <v>0</v>
      </c>
      <c r="AO292" s="81">
        <v>0</v>
      </c>
      <c r="AP292" s="82"/>
      <c r="AQ292" s="81">
        <v>2516</v>
      </c>
      <c r="AR292" s="81">
        <v>757</v>
      </c>
      <c r="AS292" s="81">
        <v>0</v>
      </c>
      <c r="AT292" s="81">
        <v>1</v>
      </c>
      <c r="AU292" s="81">
        <v>0</v>
      </c>
      <c r="AV292" s="81">
        <v>1</v>
      </c>
      <c r="AW292" s="81"/>
      <c r="AX292" s="82"/>
      <c r="AY292" s="81">
        <v>11180.699999999981</v>
      </c>
      <c r="AZ292" s="81">
        <v>30808.30000000005</v>
      </c>
      <c r="BA292" s="81">
        <v>0</v>
      </c>
      <c r="BB292" s="81">
        <v>183</v>
      </c>
      <c r="BC292" s="81">
        <v>0</v>
      </c>
      <c r="BD292" s="81">
        <v>30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1980</v>
      </c>
      <c r="B293" s="80">
        <v>187</v>
      </c>
      <c r="C293" s="80">
        <v>19</v>
      </c>
      <c r="D293" s="80">
        <v>11</v>
      </c>
      <c r="E293" s="80">
        <v>2022</v>
      </c>
      <c r="F293" s="80" t="s">
        <v>568</v>
      </c>
      <c r="G293" s="174" t="s">
        <v>1961</v>
      </c>
      <c r="H293" s="80" t="s">
        <v>1962</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2636</v>
      </c>
      <c r="AR293" s="81">
        <v>764</v>
      </c>
      <c r="AS293" s="81">
        <v>0</v>
      </c>
      <c r="AT293" s="81">
        <v>1</v>
      </c>
      <c r="AU293" s="81">
        <v>0</v>
      </c>
      <c r="AV293" s="81">
        <v>1</v>
      </c>
      <c r="AW293" s="81"/>
      <c r="AX293" s="82"/>
      <c r="AY293" s="81">
        <v>11946.999999999967</v>
      </c>
      <c r="AZ293" s="81">
        <v>31317.900000000049</v>
      </c>
      <c r="BA293" s="81">
        <v>0</v>
      </c>
      <c r="BB293" s="81">
        <v>183</v>
      </c>
      <c r="BC293" s="81">
        <v>0</v>
      </c>
      <c r="BD293" s="81">
        <v>30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1981</v>
      </c>
      <c r="B294" s="80">
        <v>477</v>
      </c>
      <c r="C294" s="80">
        <v>1</v>
      </c>
      <c r="D294" s="80">
        <v>29</v>
      </c>
      <c r="E294" s="80">
        <v>1990</v>
      </c>
      <c r="F294" s="80" t="s">
        <v>562</v>
      </c>
      <c r="G294" s="80" t="s">
        <v>1982</v>
      </c>
      <c r="H294" s="80" t="s">
        <v>1983</v>
      </c>
      <c r="I294" s="177"/>
      <c r="J294" s="81">
        <v>6.8031659478938122</v>
      </c>
      <c r="K294" s="81">
        <v>4.729748739529902</v>
      </c>
      <c r="L294" s="81">
        <v>0</v>
      </c>
      <c r="M294" s="81">
        <v>51.558533421243453</v>
      </c>
      <c r="N294" s="81">
        <v>60.380038596631429</v>
      </c>
      <c r="O294" s="81">
        <v>42.6319024399101</v>
      </c>
      <c r="P294" s="81">
        <v>24.533475452842513</v>
      </c>
      <c r="Q294" s="81">
        <v>4.054604229211896</v>
      </c>
      <c r="R294" s="81">
        <v>0</v>
      </c>
      <c r="S294" s="81">
        <v>5.0988601144365733</v>
      </c>
      <c r="T294" s="82"/>
      <c r="U294" s="81">
        <v>1697020</v>
      </c>
      <c r="V294" s="81">
        <v>1816</v>
      </c>
      <c r="W294" s="81">
        <v>0</v>
      </c>
      <c r="X294" s="81">
        <v>21506</v>
      </c>
      <c r="Y294" s="81">
        <v>26432</v>
      </c>
      <c r="Z294" s="81">
        <v>17535</v>
      </c>
      <c r="AA294" s="81">
        <v>5957</v>
      </c>
      <c r="AB294" s="81">
        <v>65833</v>
      </c>
      <c r="AC294" s="81">
        <v>0</v>
      </c>
      <c r="AD294" s="81">
        <v>5.0988601144365733</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1984</v>
      </c>
      <c r="B295" s="80">
        <v>478</v>
      </c>
      <c r="C295" s="80">
        <v>2</v>
      </c>
      <c r="D295" s="80">
        <v>29</v>
      </c>
      <c r="E295" s="80">
        <v>2005</v>
      </c>
      <c r="F295" s="80" t="s">
        <v>565</v>
      </c>
      <c r="G295" s="80" t="s">
        <v>1982</v>
      </c>
      <c r="H295" s="80" t="s">
        <v>1983</v>
      </c>
      <c r="I295" s="177"/>
      <c r="J295" s="81">
        <v>4.0965087925312798</v>
      </c>
      <c r="K295" s="81">
        <v>2.1381294588171387</v>
      </c>
      <c r="L295" s="81">
        <v>0</v>
      </c>
      <c r="M295" s="81">
        <v>84.430129777512832</v>
      </c>
      <c r="N295" s="81">
        <v>87.917574079536877</v>
      </c>
      <c r="O295" s="81">
        <v>44.977997476188889</v>
      </c>
      <c r="P295" s="81">
        <v>24.957256990373839</v>
      </c>
      <c r="Q295" s="81">
        <v>4.23732936851391</v>
      </c>
      <c r="R295" s="81">
        <v>0</v>
      </c>
      <c r="S295" s="81">
        <v>7.0219020432928847</v>
      </c>
      <c r="T295" s="82"/>
      <c r="U295" s="81">
        <v>520570</v>
      </c>
      <c r="V295" s="81">
        <v>1002</v>
      </c>
      <c r="W295" s="81">
        <v>0</v>
      </c>
      <c r="X295" s="81">
        <v>20107</v>
      </c>
      <c r="Y295" s="81">
        <v>33217</v>
      </c>
      <c r="Z295" s="81">
        <v>21408</v>
      </c>
      <c r="AA295" s="81">
        <v>4963</v>
      </c>
      <c r="AB295" s="81">
        <v>71923</v>
      </c>
      <c r="AC295" s="81">
        <v>0</v>
      </c>
      <c r="AD295" s="81">
        <v>7.0219020432928847</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1985</v>
      </c>
      <c r="B296" s="80">
        <v>479</v>
      </c>
      <c r="C296" s="80">
        <v>3</v>
      </c>
      <c r="D296" s="80">
        <v>29</v>
      </c>
      <c r="E296" s="80">
        <v>2006</v>
      </c>
      <c r="F296" s="80" t="s">
        <v>566</v>
      </c>
      <c r="G296" s="80" t="s">
        <v>1982</v>
      </c>
      <c r="H296" s="80" t="s">
        <v>1983</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1986</v>
      </c>
      <c r="B297" s="80">
        <v>480</v>
      </c>
      <c r="C297" s="80">
        <v>4</v>
      </c>
      <c r="D297" s="80">
        <v>29</v>
      </c>
      <c r="E297" s="80">
        <v>2007</v>
      </c>
      <c r="F297" s="80" t="s">
        <v>567</v>
      </c>
      <c r="G297" s="80" t="s">
        <v>1982</v>
      </c>
      <c r="H297" s="80" t="s">
        <v>1983</v>
      </c>
      <c r="I297" s="177"/>
      <c r="J297" s="81">
        <v>6.1825588727177214</v>
      </c>
      <c r="K297" s="81">
        <v>2.7636236478595064</v>
      </c>
      <c r="L297" s="81">
        <v>0</v>
      </c>
      <c r="M297" s="81">
        <v>93.922946463806241</v>
      </c>
      <c r="N297" s="81">
        <v>94.233638666378482</v>
      </c>
      <c r="O297" s="81">
        <v>42.446180545495587</v>
      </c>
      <c r="P297" s="81">
        <v>26.226991243751662</v>
      </c>
      <c r="Q297" s="81">
        <v>4.5001850334653879</v>
      </c>
      <c r="R297" s="81">
        <v>0</v>
      </c>
      <c r="S297" s="81">
        <v>4.8294031114736482</v>
      </c>
      <c r="T297" s="82"/>
      <c r="U297" s="81">
        <v>680008</v>
      </c>
      <c r="V297" s="81">
        <v>1166</v>
      </c>
      <c r="W297" s="81">
        <v>0</v>
      </c>
      <c r="X297" s="81">
        <v>23959</v>
      </c>
      <c r="Y297" s="81">
        <v>33921</v>
      </c>
      <c r="Z297" s="81">
        <v>21002</v>
      </c>
      <c r="AA297" s="81">
        <v>5136</v>
      </c>
      <c r="AB297" s="81">
        <v>72345</v>
      </c>
      <c r="AC297" s="81">
        <v>0</v>
      </c>
      <c r="AD297" s="81">
        <v>4.8294031114736482</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1987</v>
      </c>
      <c r="B298" s="80">
        <v>481</v>
      </c>
      <c r="C298" s="80">
        <v>5</v>
      </c>
      <c r="D298" s="80">
        <v>29</v>
      </c>
      <c r="E298" s="80">
        <v>2008</v>
      </c>
      <c r="F298" s="80" t="s">
        <v>84</v>
      </c>
      <c r="G298" s="80" t="s">
        <v>1982</v>
      </c>
      <c r="H298" s="80" t="s">
        <v>1983</v>
      </c>
      <c r="I298" s="177"/>
      <c r="J298" s="81">
        <v>3.8634183382260399</v>
      </c>
      <c r="K298" s="81">
        <v>2.1922732909639335</v>
      </c>
      <c r="L298" s="81">
        <v>0</v>
      </c>
      <c r="M298" s="81">
        <v>93.725452137049416</v>
      </c>
      <c r="N298" s="81">
        <v>93.711172082345556</v>
      </c>
      <c r="O298" s="81">
        <v>40.665218165977613</v>
      </c>
      <c r="P298" s="81">
        <v>25.569717844158077</v>
      </c>
      <c r="Q298" s="81">
        <v>4.4528302629709362</v>
      </c>
      <c r="R298" s="81">
        <v>0</v>
      </c>
      <c r="S298" s="81">
        <v>5.0731609815451177</v>
      </c>
      <c r="T298" s="82"/>
      <c r="U298" s="81">
        <v>541898</v>
      </c>
      <c r="V298" s="81">
        <v>1166</v>
      </c>
      <c r="W298" s="81">
        <v>0</v>
      </c>
      <c r="X298" s="81">
        <v>23959</v>
      </c>
      <c r="Y298" s="81">
        <v>34312</v>
      </c>
      <c r="Z298" s="81">
        <v>20827</v>
      </c>
      <c r="AA298" s="81">
        <v>5013</v>
      </c>
      <c r="AB298" s="81">
        <v>72760</v>
      </c>
      <c r="AC298" s="81">
        <v>0</v>
      </c>
      <c r="AD298" s="81">
        <v>5.0731609815451177</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1988</v>
      </c>
      <c r="B299" s="80">
        <v>482</v>
      </c>
      <c r="C299" s="80">
        <v>6</v>
      </c>
      <c r="D299" s="80">
        <v>29</v>
      </c>
      <c r="E299" s="80">
        <v>2009</v>
      </c>
      <c r="F299" s="80" t="s">
        <v>85</v>
      </c>
      <c r="G299" s="80" t="s">
        <v>1982</v>
      </c>
      <c r="H299" s="80" t="s">
        <v>1983</v>
      </c>
      <c r="I299" s="177"/>
      <c r="J299" s="81">
        <v>3.5302745427616831</v>
      </c>
      <c r="K299" s="81">
        <v>2.0629162884636272</v>
      </c>
      <c r="L299" s="81">
        <v>0.41472932189472034</v>
      </c>
      <c r="M299" s="81">
        <v>93.510405051749999</v>
      </c>
      <c r="N299" s="81">
        <v>85.865005170127162</v>
      </c>
      <c r="O299" s="81">
        <v>40.977248601538115</v>
      </c>
      <c r="P299" s="81">
        <v>24.002615179448817</v>
      </c>
      <c r="Q299" s="81">
        <v>4.2498817690319033</v>
      </c>
      <c r="R299" s="81">
        <v>0</v>
      </c>
      <c r="S299" s="81">
        <v>5.4152357207031603</v>
      </c>
      <c r="T299" s="82"/>
      <c r="U299" s="81">
        <v>436107</v>
      </c>
      <c r="V299" s="81">
        <v>1265</v>
      </c>
      <c r="W299" s="81">
        <v>4</v>
      </c>
      <c r="X299" s="81">
        <v>27314</v>
      </c>
      <c r="Y299" s="81">
        <v>34451</v>
      </c>
      <c r="Z299" s="81">
        <v>20715</v>
      </c>
      <c r="AA299" s="81">
        <v>4831</v>
      </c>
      <c r="AB299" s="81">
        <v>72899</v>
      </c>
      <c r="AC299" s="81">
        <v>0</v>
      </c>
      <c r="AD299" s="81">
        <v>5.4152357207031603</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13.669999999999998</v>
      </c>
      <c r="BL299" s="81">
        <v>0</v>
      </c>
      <c r="BM299" s="82"/>
      <c r="BN299" s="81">
        <v>0</v>
      </c>
      <c r="BO299" s="81">
        <v>0</v>
      </c>
      <c r="BP299" s="81">
        <v>0</v>
      </c>
      <c r="BQ299" s="81">
        <v>0</v>
      </c>
      <c r="BR299" s="81">
        <v>2</v>
      </c>
      <c r="BS299" s="81">
        <v>0</v>
      </c>
      <c r="BT299"/>
      <c r="BU299" s="80"/>
      <c r="BV299" s="80"/>
      <c r="BW299" s="80"/>
      <c r="BX299" s="80"/>
      <c r="BY299" s="80"/>
      <c r="BZ299" s="80"/>
      <c r="CA299" s="80"/>
      <c r="CB299" s="80"/>
      <c r="CC299" s="80"/>
    </row>
    <row r="300" spans="1:81">
      <c r="A300" s="80" t="s">
        <v>1989</v>
      </c>
      <c r="B300" s="80">
        <v>483</v>
      </c>
      <c r="C300" s="80">
        <v>7</v>
      </c>
      <c r="D300" s="80">
        <v>29</v>
      </c>
      <c r="E300" s="80">
        <v>2010</v>
      </c>
      <c r="F300" s="80" t="s">
        <v>86</v>
      </c>
      <c r="G300" s="80" t="s">
        <v>1982</v>
      </c>
      <c r="H300" s="80" t="s">
        <v>1983</v>
      </c>
      <c r="I300" s="177"/>
      <c r="J300" s="81">
        <v>2.8488889883139348</v>
      </c>
      <c r="K300" s="81">
        <v>1.8493237364394894</v>
      </c>
      <c r="L300" s="81">
        <v>0.38737909500091289</v>
      </c>
      <c r="M300" s="81">
        <v>94.598185595045479</v>
      </c>
      <c r="N300" s="81">
        <v>87.076085116795753</v>
      </c>
      <c r="O300" s="81">
        <v>40.68532855873417</v>
      </c>
      <c r="P300" s="81">
        <v>23.954959506088588</v>
      </c>
      <c r="Q300" s="81">
        <v>4.4387359553391752</v>
      </c>
      <c r="R300" s="81">
        <v>0</v>
      </c>
      <c r="S300" s="81">
        <v>6.1230438466594697</v>
      </c>
      <c r="T300" s="82"/>
      <c r="U300" s="81">
        <v>376185</v>
      </c>
      <c r="V300" s="81">
        <v>1265</v>
      </c>
      <c r="W300" s="81">
        <v>4</v>
      </c>
      <c r="X300" s="81">
        <v>27314</v>
      </c>
      <c r="Y300" s="81">
        <v>34462</v>
      </c>
      <c r="Z300" s="81">
        <v>20663</v>
      </c>
      <c r="AA300" s="81">
        <v>4701</v>
      </c>
      <c r="AB300" s="81">
        <v>72956</v>
      </c>
      <c r="AC300" s="81">
        <v>0</v>
      </c>
      <c r="AD300" s="81">
        <v>6.1230438466594697</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40.177</v>
      </c>
      <c r="BL300" s="81">
        <v>0</v>
      </c>
      <c r="BM300" s="82"/>
      <c r="BN300" s="81">
        <v>0</v>
      </c>
      <c r="BO300" s="81">
        <v>0</v>
      </c>
      <c r="BP300" s="81">
        <v>0</v>
      </c>
      <c r="BQ300" s="81">
        <v>0</v>
      </c>
      <c r="BR300" s="81">
        <v>4</v>
      </c>
      <c r="BS300" s="81">
        <v>0</v>
      </c>
      <c r="BT300"/>
      <c r="BU300" s="80">
        <v>13.092000000000001</v>
      </c>
      <c r="BV300" s="80">
        <v>23.088999999999999</v>
      </c>
      <c r="BW300" s="80">
        <v>0</v>
      </c>
      <c r="BX300" s="80">
        <v>0</v>
      </c>
      <c r="BY300" s="80">
        <v>3.996</v>
      </c>
      <c r="BZ300" s="80">
        <v>0</v>
      </c>
      <c r="CA300" s="80">
        <v>0</v>
      </c>
      <c r="CB300" s="80">
        <v>0</v>
      </c>
      <c r="CC300" s="80">
        <v>0</v>
      </c>
    </row>
    <row r="301" spans="1:81">
      <c r="A301" s="80" t="s">
        <v>1990</v>
      </c>
      <c r="B301" s="80">
        <v>484</v>
      </c>
      <c r="C301" s="80">
        <v>8</v>
      </c>
      <c r="D301" s="80">
        <v>29</v>
      </c>
      <c r="E301" s="80">
        <v>2011</v>
      </c>
      <c r="F301" s="80" t="s">
        <v>87</v>
      </c>
      <c r="G301" s="80" t="s">
        <v>1982</v>
      </c>
      <c r="H301" s="80" t="s">
        <v>1983</v>
      </c>
      <c r="I301" s="177"/>
      <c r="J301" s="81">
        <v>4.7853979236429014</v>
      </c>
      <c r="K301" s="81">
        <v>2.7918339774768679</v>
      </c>
      <c r="L301" s="81">
        <v>0.17080647200947877</v>
      </c>
      <c r="M301" s="81">
        <v>120.29304346389186</v>
      </c>
      <c r="N301" s="81">
        <v>100.85538547741153</v>
      </c>
      <c r="O301" s="81">
        <v>39.941642853011295</v>
      </c>
      <c r="P301" s="81">
        <v>24.04950336969808</v>
      </c>
      <c r="Q301" s="81">
        <v>5.1166308245546199</v>
      </c>
      <c r="R301" s="81">
        <v>0</v>
      </c>
      <c r="S301" s="81">
        <v>7.3301348518753544</v>
      </c>
      <c r="T301" s="82"/>
      <c r="U301" s="81">
        <v>593704</v>
      </c>
      <c r="V301" s="81">
        <v>1265</v>
      </c>
      <c r="W301" s="81">
        <v>4</v>
      </c>
      <c r="X301" s="81">
        <v>27314</v>
      </c>
      <c r="Y301" s="81">
        <v>34556</v>
      </c>
      <c r="Z301" s="81">
        <v>20726</v>
      </c>
      <c r="AA301" s="81">
        <v>4860</v>
      </c>
      <c r="AB301" s="81">
        <v>72909</v>
      </c>
      <c r="AC301" s="81">
        <v>0</v>
      </c>
      <c r="AD301" s="81">
        <v>7.3301348518753544</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9.3670000000000009</v>
      </c>
      <c r="BL301" s="81">
        <v>0</v>
      </c>
      <c r="BM301" s="82"/>
      <c r="BN301" s="81">
        <v>0</v>
      </c>
      <c r="BO301" s="81">
        <v>0</v>
      </c>
      <c r="BP301" s="81">
        <v>0</v>
      </c>
      <c r="BQ301" s="81">
        <v>0</v>
      </c>
      <c r="BR301" s="81">
        <v>2</v>
      </c>
      <c r="BS301" s="81">
        <v>0</v>
      </c>
      <c r="BT301"/>
      <c r="BU301" s="80">
        <v>9.3670000000000009</v>
      </c>
      <c r="BV301" s="80">
        <v>0</v>
      </c>
      <c r="BW301" s="80">
        <v>0</v>
      </c>
      <c r="BX301" s="80">
        <v>0</v>
      </c>
      <c r="BY301" s="80">
        <v>0</v>
      </c>
      <c r="BZ301" s="80">
        <v>0</v>
      </c>
      <c r="CA301" s="80">
        <v>0</v>
      </c>
      <c r="CB301" s="80">
        <v>0</v>
      </c>
      <c r="CC301" s="80">
        <v>0</v>
      </c>
    </row>
    <row r="302" spans="1:81">
      <c r="A302" s="80" t="s">
        <v>1991</v>
      </c>
      <c r="B302" s="80">
        <v>485</v>
      </c>
      <c r="C302" s="80">
        <v>9</v>
      </c>
      <c r="D302" s="80">
        <v>29</v>
      </c>
      <c r="E302" s="80">
        <v>2012</v>
      </c>
      <c r="F302" s="80" t="s">
        <v>88</v>
      </c>
      <c r="G302" s="80" t="s">
        <v>1982</v>
      </c>
      <c r="H302" s="80" t="s">
        <v>1983</v>
      </c>
      <c r="I302" s="177"/>
      <c r="J302" s="81">
        <v>2.5902377076322325</v>
      </c>
      <c r="K302" s="81">
        <v>2.7539472314339983</v>
      </c>
      <c r="L302" s="81">
        <v>0.16910739732221833</v>
      </c>
      <c r="M302" s="81">
        <v>126.65822269905655</v>
      </c>
      <c r="N302" s="81">
        <v>109.03549933597014</v>
      </c>
      <c r="O302" s="81">
        <v>39.317596469810113</v>
      </c>
      <c r="P302" s="81">
        <v>24.196289246132576</v>
      </c>
      <c r="Q302" s="81">
        <v>5.671332769946182</v>
      </c>
      <c r="R302" s="81">
        <v>0</v>
      </c>
      <c r="S302" s="81">
        <v>6.5394056399942393</v>
      </c>
      <c r="T302" s="82"/>
      <c r="U302" s="81">
        <v>346525</v>
      </c>
      <c r="V302" s="81">
        <v>1265</v>
      </c>
      <c r="W302" s="81">
        <v>4</v>
      </c>
      <c r="X302" s="81">
        <v>27314</v>
      </c>
      <c r="Y302" s="81">
        <v>35385</v>
      </c>
      <c r="Z302" s="81">
        <v>20564</v>
      </c>
      <c r="AA302" s="81">
        <v>4862</v>
      </c>
      <c r="AB302" s="81">
        <v>74381</v>
      </c>
      <c r="AC302" s="81">
        <v>0</v>
      </c>
      <c r="AD302" s="81">
        <v>6.5394056399942393</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0</v>
      </c>
      <c r="BJ302" s="81">
        <v>0</v>
      </c>
      <c r="BK302" s="81">
        <v>14.426</v>
      </c>
      <c r="BL302" s="81">
        <v>0</v>
      </c>
      <c r="BM302" s="82"/>
      <c r="BN302" s="81">
        <v>0</v>
      </c>
      <c r="BO302" s="81">
        <v>0</v>
      </c>
      <c r="BP302" s="81">
        <v>0</v>
      </c>
      <c r="BQ302" s="81">
        <v>0</v>
      </c>
      <c r="BR302" s="81">
        <v>2</v>
      </c>
      <c r="BS302" s="81">
        <v>0</v>
      </c>
      <c r="BT302"/>
      <c r="BU302" s="80">
        <v>10.984</v>
      </c>
      <c r="BV302" s="80">
        <v>0</v>
      </c>
      <c r="BW302" s="80">
        <v>0</v>
      </c>
      <c r="BX302" s="80">
        <v>0</v>
      </c>
      <c r="BY302" s="80">
        <v>3.4420000000000002</v>
      </c>
      <c r="BZ302" s="80">
        <v>0</v>
      </c>
      <c r="CA302" s="80">
        <v>0</v>
      </c>
      <c r="CB302" s="80">
        <v>0</v>
      </c>
      <c r="CC302" s="80">
        <v>0</v>
      </c>
    </row>
    <row r="303" spans="1:81">
      <c r="A303" s="80" t="s">
        <v>1992</v>
      </c>
      <c r="B303" s="80">
        <v>486</v>
      </c>
      <c r="C303" s="80">
        <v>10</v>
      </c>
      <c r="D303" s="80">
        <v>29</v>
      </c>
      <c r="E303" s="80">
        <v>2013</v>
      </c>
      <c r="F303" s="80" t="s">
        <v>89</v>
      </c>
      <c r="G303" s="80" t="s">
        <v>1982</v>
      </c>
      <c r="H303" s="80" t="s">
        <v>1983</v>
      </c>
      <c r="I303" s="177"/>
      <c r="J303" s="81">
        <v>2.8809721521828444</v>
      </c>
      <c r="K303" s="81">
        <v>2.3748065633053725</v>
      </c>
      <c r="L303" s="81">
        <v>0.15499114017495125</v>
      </c>
      <c r="M303" s="81">
        <v>134.76680485139562</v>
      </c>
      <c r="N303" s="81">
        <v>105.26107700946886</v>
      </c>
      <c r="O303" s="81">
        <v>37.704885295283511</v>
      </c>
      <c r="P303" s="81">
        <v>24.107625168676421</v>
      </c>
      <c r="Q303" s="81">
        <v>5.7541420996994495</v>
      </c>
      <c r="R303" s="81">
        <v>0</v>
      </c>
      <c r="S303" s="81">
        <v>6.3011566622566964</v>
      </c>
      <c r="T303" s="82"/>
      <c r="U303" s="81">
        <v>372939</v>
      </c>
      <c r="V303" s="81">
        <v>1265</v>
      </c>
      <c r="W303" s="81">
        <v>4</v>
      </c>
      <c r="X303" s="81">
        <v>27314</v>
      </c>
      <c r="Y303" s="81">
        <v>35532</v>
      </c>
      <c r="Z303" s="81">
        <v>20601</v>
      </c>
      <c r="AA303" s="81">
        <v>4826</v>
      </c>
      <c r="AB303" s="81">
        <v>74385</v>
      </c>
      <c r="AC303" s="81">
        <v>0</v>
      </c>
      <c r="AD303" s="81">
        <v>6.3011566622566964</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0</v>
      </c>
      <c r="BJ303" s="81">
        <v>0</v>
      </c>
      <c r="BK303" s="81">
        <v>22.823</v>
      </c>
      <c r="BL303" s="81">
        <v>0</v>
      </c>
      <c r="BM303" s="82"/>
      <c r="BN303" s="81">
        <v>0</v>
      </c>
      <c r="BO303" s="81">
        <v>0</v>
      </c>
      <c r="BP303" s="81">
        <v>0</v>
      </c>
      <c r="BQ303" s="81">
        <v>0</v>
      </c>
      <c r="BR303" s="81">
        <v>4</v>
      </c>
      <c r="BS303" s="81">
        <v>0</v>
      </c>
      <c r="BT303"/>
      <c r="BU303" s="80">
        <v>19.681999999999999</v>
      </c>
      <c r="BV303" s="80">
        <v>0</v>
      </c>
      <c r="BW303" s="80">
        <v>0</v>
      </c>
      <c r="BX303" s="80">
        <v>0</v>
      </c>
      <c r="BY303" s="80">
        <v>3.141</v>
      </c>
      <c r="BZ303" s="80">
        <v>0</v>
      </c>
      <c r="CA303" s="80">
        <v>0</v>
      </c>
      <c r="CB303" s="80">
        <v>0</v>
      </c>
      <c r="CC303" s="80">
        <v>0</v>
      </c>
    </row>
    <row r="304" spans="1:81">
      <c r="A304" s="80" t="s">
        <v>1993</v>
      </c>
      <c r="B304" s="80">
        <v>487</v>
      </c>
      <c r="C304" s="80">
        <v>11</v>
      </c>
      <c r="D304" s="80">
        <v>29</v>
      </c>
      <c r="E304" s="80">
        <v>2014</v>
      </c>
      <c r="F304" s="80" t="s">
        <v>90</v>
      </c>
      <c r="G304" s="80" t="s">
        <v>1982</v>
      </c>
      <c r="H304" s="80" t="s">
        <v>1983</v>
      </c>
      <c r="I304" s="177"/>
      <c r="J304" s="81">
        <v>2.6249590999079602</v>
      </c>
      <c r="K304" s="81">
        <v>2.3246663726572505</v>
      </c>
      <c r="L304" s="81">
        <v>0.26547993835203165</v>
      </c>
      <c r="M304" s="81">
        <v>119.36184902481702</v>
      </c>
      <c r="N304" s="81">
        <v>95.069433004169753</v>
      </c>
      <c r="O304" s="81">
        <v>35.574016540889502</v>
      </c>
      <c r="P304" s="81">
        <v>24.41880073819026</v>
      </c>
      <c r="Q304" s="81">
        <v>5.5336795366368721</v>
      </c>
      <c r="R304" s="81">
        <v>0</v>
      </c>
      <c r="S304" s="81">
        <v>5.715576024331547</v>
      </c>
      <c r="T304" s="82"/>
      <c r="U304" s="81">
        <v>389759</v>
      </c>
      <c r="V304" s="81">
        <v>1184</v>
      </c>
      <c r="W304" s="81">
        <v>3</v>
      </c>
      <c r="X304" s="81">
        <v>26716</v>
      </c>
      <c r="Y304" s="81">
        <v>35771</v>
      </c>
      <c r="Z304" s="81">
        <v>20471</v>
      </c>
      <c r="AA304" s="81">
        <v>4863</v>
      </c>
      <c r="AB304" s="81">
        <v>74558</v>
      </c>
      <c r="AC304" s="81">
        <v>0</v>
      </c>
      <c r="AD304" s="81">
        <v>5.715576024331547</v>
      </c>
      <c r="AE304" s="82"/>
      <c r="AF304" s="81">
        <v>3647825.9019745877</v>
      </c>
      <c r="AG304" s="81">
        <v>2190183.5771793742</v>
      </c>
      <c r="AH304" s="81">
        <v>66818.603203087128</v>
      </c>
      <c r="AI304" s="81">
        <v>163915438.72653398</v>
      </c>
      <c r="AJ304" s="81">
        <v>132110412.26462752</v>
      </c>
      <c r="AK304" s="81">
        <v>0</v>
      </c>
      <c r="AL304" s="81">
        <v>0</v>
      </c>
      <c r="AM304" s="81">
        <v>10235699.26377845</v>
      </c>
      <c r="AN304" s="81">
        <v>0</v>
      </c>
      <c r="AO304" s="81">
        <v>0</v>
      </c>
      <c r="AP304" s="82"/>
      <c r="AQ304" s="81">
        <v>698</v>
      </c>
      <c r="AR304" s="81">
        <v>33</v>
      </c>
      <c r="AS304" s="81">
        <v>0</v>
      </c>
      <c r="AT304" s="81">
        <v>0</v>
      </c>
      <c r="AU304" s="81">
        <v>0</v>
      </c>
      <c r="AV304" s="81">
        <v>0</v>
      </c>
      <c r="AW304" s="81" t="s">
        <v>564</v>
      </c>
      <c r="AX304" s="82"/>
      <c r="AY304" s="81">
        <v>2563</v>
      </c>
      <c r="AZ304" s="81">
        <v>488.7</v>
      </c>
      <c r="BA304" s="81">
        <v>0</v>
      </c>
      <c r="BB304" s="81">
        <v>0</v>
      </c>
      <c r="BC304" s="81">
        <v>0</v>
      </c>
      <c r="BD304" s="81">
        <v>0</v>
      </c>
      <c r="BE304" s="81" t="s">
        <v>564</v>
      </c>
      <c r="BF304" s="82"/>
      <c r="BG304" s="81">
        <v>0</v>
      </c>
      <c r="BH304" s="81">
        <v>0</v>
      </c>
      <c r="BI304" s="81">
        <v>10.475</v>
      </c>
      <c r="BJ304" s="81">
        <v>0</v>
      </c>
      <c r="BK304" s="81">
        <v>9.5350000000000001</v>
      </c>
      <c r="BL304" s="81">
        <v>0</v>
      </c>
      <c r="BM304" s="82"/>
      <c r="BN304" s="81">
        <v>0</v>
      </c>
      <c r="BO304" s="81">
        <v>0</v>
      </c>
      <c r="BP304" s="81">
        <v>1</v>
      </c>
      <c r="BQ304" s="81">
        <v>0</v>
      </c>
      <c r="BR304" s="81">
        <v>2</v>
      </c>
      <c r="BS304" s="81">
        <v>0</v>
      </c>
      <c r="BT304"/>
      <c r="BU304" s="80">
        <v>20.010000000000002</v>
      </c>
      <c r="BV304" s="80">
        <v>0</v>
      </c>
      <c r="BW304" s="80">
        <v>0</v>
      </c>
      <c r="BX304" s="80">
        <v>0</v>
      </c>
      <c r="BY304" s="80">
        <v>0</v>
      </c>
      <c r="BZ304" s="80">
        <v>0</v>
      </c>
      <c r="CA304" s="80">
        <v>0</v>
      </c>
      <c r="CB304" s="80">
        <v>0</v>
      </c>
      <c r="CC304" s="80">
        <v>0</v>
      </c>
    </row>
    <row r="305" spans="1:81">
      <c r="A305" s="80" t="s">
        <v>1994</v>
      </c>
      <c r="B305" s="80">
        <v>488</v>
      </c>
      <c r="C305" s="80">
        <v>12</v>
      </c>
      <c r="D305" s="80">
        <v>29</v>
      </c>
      <c r="E305" s="80">
        <v>2015</v>
      </c>
      <c r="F305" s="80" t="s">
        <v>91</v>
      </c>
      <c r="G305" s="80" t="s">
        <v>1982</v>
      </c>
      <c r="H305" s="80" t="s">
        <v>1983</v>
      </c>
      <c r="I305" s="177"/>
      <c r="J305" s="81">
        <v>3.1343761200594744</v>
      </c>
      <c r="K305" s="81">
        <v>2.4723143676661539</v>
      </c>
      <c r="L305" s="81">
        <v>0.33091369818854066</v>
      </c>
      <c r="M305" s="81">
        <v>126.99377516538942</v>
      </c>
      <c r="N305" s="81">
        <v>96.225897789362108</v>
      </c>
      <c r="O305" s="81">
        <v>35.27929119293438</v>
      </c>
      <c r="P305" s="81">
        <v>24.598823328538934</v>
      </c>
      <c r="Q305" s="81">
        <v>5.4472051010685831</v>
      </c>
      <c r="R305" s="81">
        <v>0</v>
      </c>
      <c r="S305" s="81">
        <v>6.3156789354252476</v>
      </c>
      <c r="T305" s="82"/>
      <c r="U305" s="81">
        <v>422199</v>
      </c>
      <c r="V305" s="81">
        <v>1184</v>
      </c>
      <c r="W305" s="81">
        <v>3</v>
      </c>
      <c r="X305" s="81">
        <v>26716</v>
      </c>
      <c r="Y305" s="81">
        <v>36368</v>
      </c>
      <c r="Z305" s="81">
        <v>20497</v>
      </c>
      <c r="AA305" s="81">
        <v>4895</v>
      </c>
      <c r="AB305" s="81">
        <v>74971</v>
      </c>
      <c r="AC305" s="81">
        <v>0</v>
      </c>
      <c r="AD305" s="81">
        <v>6.3156789354252476</v>
      </c>
      <c r="AE305" s="82"/>
      <c r="AF305" s="81">
        <v>4245621.2655260097</v>
      </c>
      <c r="AG305" s="81">
        <v>2049225.74559723</v>
      </c>
      <c r="AH305" s="81">
        <v>67443.399046023231</v>
      </c>
      <c r="AI305" s="81">
        <v>156315351.44685146</v>
      </c>
      <c r="AJ305" s="81">
        <v>137295478.1743449</v>
      </c>
      <c r="AK305" s="81">
        <v>0</v>
      </c>
      <c r="AL305" s="81">
        <v>0</v>
      </c>
      <c r="AM305" s="81">
        <v>10274461.05848325</v>
      </c>
      <c r="AN305" s="81">
        <v>0</v>
      </c>
      <c r="AO305" s="81">
        <v>0</v>
      </c>
      <c r="AP305" s="82"/>
      <c r="AQ305" s="81">
        <v>750</v>
      </c>
      <c r="AR305" s="81">
        <v>46</v>
      </c>
      <c r="AS305" s="81">
        <v>0</v>
      </c>
      <c r="AT305" s="81">
        <v>0</v>
      </c>
      <c r="AU305" s="81">
        <v>0</v>
      </c>
      <c r="AV305" s="81">
        <v>0</v>
      </c>
      <c r="AW305" s="81" t="s">
        <v>564</v>
      </c>
      <c r="AX305" s="82"/>
      <c r="AY305" s="81">
        <v>2809</v>
      </c>
      <c r="AZ305" s="81">
        <v>1090.0999999999999</v>
      </c>
      <c r="BA305" s="81">
        <v>0</v>
      </c>
      <c r="BB305" s="81">
        <v>0</v>
      </c>
      <c r="BC305" s="81">
        <v>0</v>
      </c>
      <c r="BD305" s="81">
        <v>0</v>
      </c>
      <c r="BE305" s="81" t="s">
        <v>564</v>
      </c>
      <c r="BF305" s="82"/>
      <c r="BG305" s="81">
        <v>0</v>
      </c>
      <c r="BH305" s="81">
        <v>0</v>
      </c>
      <c r="BI305" s="81">
        <v>11.702</v>
      </c>
      <c r="BJ305" s="81">
        <v>0</v>
      </c>
      <c r="BK305" s="81">
        <v>9.0670000000000002</v>
      </c>
      <c r="BL305" s="81">
        <v>0</v>
      </c>
      <c r="BM305" s="82"/>
      <c r="BN305" s="81">
        <v>0</v>
      </c>
      <c r="BO305" s="81">
        <v>0</v>
      </c>
      <c r="BP305" s="81">
        <v>1</v>
      </c>
      <c r="BQ305" s="81">
        <v>0</v>
      </c>
      <c r="BR305" s="81">
        <v>2</v>
      </c>
      <c r="BS305" s="81">
        <v>0</v>
      </c>
      <c r="BT305"/>
      <c r="BU305" s="80">
        <v>20.768999999999998</v>
      </c>
      <c r="BV305" s="80">
        <v>0</v>
      </c>
      <c r="BW305" s="80">
        <v>0</v>
      </c>
      <c r="BX305" s="80">
        <v>0</v>
      </c>
      <c r="BY305" s="80">
        <v>0</v>
      </c>
      <c r="BZ305" s="80">
        <v>0</v>
      </c>
      <c r="CA305" s="80">
        <v>0</v>
      </c>
      <c r="CB305" s="80">
        <v>0</v>
      </c>
      <c r="CC305" s="80">
        <v>0</v>
      </c>
    </row>
    <row r="306" spans="1:81">
      <c r="A306" s="80" t="s">
        <v>1995</v>
      </c>
      <c r="B306" s="80">
        <v>489</v>
      </c>
      <c r="C306" s="80">
        <v>13</v>
      </c>
      <c r="D306" s="80">
        <v>29</v>
      </c>
      <c r="E306" s="80">
        <v>2016</v>
      </c>
      <c r="F306" s="80" t="s">
        <v>92</v>
      </c>
      <c r="G306" s="80" t="s">
        <v>1982</v>
      </c>
      <c r="H306" s="80" t="s">
        <v>1983</v>
      </c>
      <c r="I306" s="177"/>
      <c r="J306" s="81">
        <v>2.6014841771106965</v>
      </c>
      <c r="K306" s="81">
        <v>2.5464549773363441</v>
      </c>
      <c r="L306" s="81">
        <v>0.37394676570250651</v>
      </c>
      <c r="M306" s="81">
        <v>97.817948353561633</v>
      </c>
      <c r="N306" s="81">
        <v>92.396383788781279</v>
      </c>
      <c r="O306" s="81">
        <v>34.760763537658171</v>
      </c>
      <c r="P306" s="81">
        <v>24.225587563226743</v>
      </c>
      <c r="Q306" s="81">
        <v>5.3293277654367461</v>
      </c>
      <c r="R306" s="81">
        <v>0</v>
      </c>
      <c r="S306" s="81">
        <v>5.0340750825338869</v>
      </c>
      <c r="T306" s="82"/>
      <c r="U306" s="81">
        <v>409745</v>
      </c>
      <c r="V306" s="81">
        <v>1184</v>
      </c>
      <c r="W306" s="81">
        <v>3</v>
      </c>
      <c r="X306" s="81">
        <v>26716</v>
      </c>
      <c r="Y306" s="81">
        <v>36815</v>
      </c>
      <c r="Z306" s="81">
        <v>20444</v>
      </c>
      <c r="AA306" s="81">
        <v>4986</v>
      </c>
      <c r="AB306" s="81">
        <v>75452</v>
      </c>
      <c r="AC306" s="81">
        <v>0</v>
      </c>
      <c r="AD306" s="81">
        <v>5.0340750825338869</v>
      </c>
      <c r="AE306" s="82"/>
      <c r="AF306" s="81">
        <v>3743253.747605606</v>
      </c>
      <c r="AG306" s="81">
        <v>2014443.2600377761</v>
      </c>
      <c r="AH306" s="81">
        <v>58002.395382727067</v>
      </c>
      <c r="AI306" s="81">
        <v>151135766.52914011</v>
      </c>
      <c r="AJ306" s="81">
        <v>133361818.4957221</v>
      </c>
      <c r="AK306" s="81">
        <v>0</v>
      </c>
      <c r="AL306" s="81">
        <v>0</v>
      </c>
      <c r="AM306" s="81">
        <v>10348413.551505661</v>
      </c>
      <c r="AN306" s="81">
        <v>0</v>
      </c>
      <c r="AO306" s="81">
        <v>0</v>
      </c>
      <c r="AP306" s="82"/>
      <c r="AQ306" s="81">
        <v>800</v>
      </c>
      <c r="AR306" s="81">
        <v>47</v>
      </c>
      <c r="AS306" s="81">
        <v>0</v>
      </c>
      <c r="AT306" s="81">
        <v>0</v>
      </c>
      <c r="AU306" s="81">
        <v>0</v>
      </c>
      <c r="AV306" s="81">
        <v>0</v>
      </c>
      <c r="AW306" s="81" t="s">
        <v>564</v>
      </c>
      <c r="AX306" s="82"/>
      <c r="AY306" s="81">
        <v>3015.5</v>
      </c>
      <c r="AZ306" s="81">
        <v>1104.5999999999999</v>
      </c>
      <c r="BA306" s="81">
        <v>0</v>
      </c>
      <c r="BB306" s="81">
        <v>0</v>
      </c>
      <c r="BC306" s="81">
        <v>0</v>
      </c>
      <c r="BD306" s="81">
        <v>0</v>
      </c>
      <c r="BE306" s="81" t="s">
        <v>564</v>
      </c>
      <c r="BF306" s="82"/>
      <c r="BG306" s="81">
        <v>0</v>
      </c>
      <c r="BH306" s="81">
        <v>0</v>
      </c>
      <c r="BI306" s="81">
        <v>12.254</v>
      </c>
      <c r="BJ306" s="81">
        <v>0</v>
      </c>
      <c r="BK306" s="81">
        <v>8.6180000000000003</v>
      </c>
      <c r="BL306" s="81">
        <v>0</v>
      </c>
      <c r="BM306" s="82"/>
      <c r="BN306" s="81">
        <v>0</v>
      </c>
      <c r="BO306" s="81">
        <v>0</v>
      </c>
      <c r="BP306" s="81">
        <v>1</v>
      </c>
      <c r="BQ306" s="81">
        <v>0</v>
      </c>
      <c r="BR306" s="81">
        <v>2</v>
      </c>
      <c r="BS306" s="81">
        <v>0</v>
      </c>
      <c r="BT306"/>
      <c r="BU306" s="80">
        <v>20.872</v>
      </c>
      <c r="BV306" s="80">
        <v>0</v>
      </c>
      <c r="BW306" s="80">
        <v>0</v>
      </c>
      <c r="BX306" s="80">
        <v>0</v>
      </c>
      <c r="BY306" s="80">
        <v>0</v>
      </c>
      <c r="BZ306" s="80">
        <v>0</v>
      </c>
      <c r="CA306" s="80">
        <v>0</v>
      </c>
      <c r="CB306" s="80">
        <v>0</v>
      </c>
      <c r="CC306" s="80">
        <v>0</v>
      </c>
    </row>
    <row r="307" spans="1:81">
      <c r="A307" s="80" t="s">
        <v>1996</v>
      </c>
      <c r="B307" s="80">
        <v>490</v>
      </c>
      <c r="C307" s="80">
        <v>14</v>
      </c>
      <c r="D307" s="80">
        <v>29</v>
      </c>
      <c r="E307" s="80">
        <v>2017</v>
      </c>
      <c r="F307" s="80" t="s">
        <v>71</v>
      </c>
      <c r="G307" s="80" t="s">
        <v>1982</v>
      </c>
      <c r="H307" s="80" t="s">
        <v>1983</v>
      </c>
      <c r="I307" s="177"/>
      <c r="J307" s="81">
        <v>2.8190078272347496</v>
      </c>
      <c r="K307" s="81">
        <v>2.6050681524009089</v>
      </c>
      <c r="L307" s="81">
        <v>0.30798187803950083</v>
      </c>
      <c r="M307" s="81">
        <v>98.136128271514579</v>
      </c>
      <c r="N307" s="81">
        <v>95.194165532151075</v>
      </c>
      <c r="O307" s="81">
        <v>34.163444856863705</v>
      </c>
      <c r="P307" s="81">
        <v>24.072127116658397</v>
      </c>
      <c r="Q307" s="81">
        <v>5.1719307912684478</v>
      </c>
      <c r="R307" s="81">
        <v>0</v>
      </c>
      <c r="S307" s="81">
        <v>7.1649700657089763</v>
      </c>
      <c r="T307" s="82"/>
      <c r="U307" s="81">
        <v>479613</v>
      </c>
      <c r="V307" s="81">
        <v>1184</v>
      </c>
      <c r="W307" s="81">
        <v>3</v>
      </c>
      <c r="X307" s="81">
        <v>26716</v>
      </c>
      <c r="Y307" s="81">
        <v>37179</v>
      </c>
      <c r="Z307" s="81">
        <v>20426</v>
      </c>
      <c r="AA307" s="81">
        <v>4986</v>
      </c>
      <c r="AB307" s="81">
        <v>75723</v>
      </c>
      <c r="AC307" s="81">
        <v>0</v>
      </c>
      <c r="AD307" s="81">
        <v>7.1649700657089763</v>
      </c>
      <c r="AE307" s="82"/>
      <c r="AF307" s="81">
        <v>4168212.4349951488</v>
      </c>
      <c r="AG307" s="81">
        <v>2106761.022128643</v>
      </c>
      <c r="AH307" s="81">
        <v>64910.933023828387</v>
      </c>
      <c r="AI307" s="81">
        <v>158179808.11848649</v>
      </c>
      <c r="AJ307" s="81">
        <v>137471415.26038429</v>
      </c>
      <c r="AK307" s="81">
        <v>0</v>
      </c>
      <c r="AL307" s="81">
        <v>0</v>
      </c>
      <c r="AM307" s="81">
        <v>10401832.41897002</v>
      </c>
      <c r="AN307" s="81">
        <v>0</v>
      </c>
      <c r="AO307" s="81">
        <v>0</v>
      </c>
      <c r="AP307" s="82"/>
      <c r="AQ307" s="81">
        <v>830</v>
      </c>
      <c r="AR307" s="81">
        <v>50</v>
      </c>
      <c r="AS307" s="81">
        <v>0</v>
      </c>
      <c r="AT307" s="81">
        <v>0</v>
      </c>
      <c r="AU307" s="81">
        <v>0</v>
      </c>
      <c r="AV307" s="81">
        <v>0</v>
      </c>
      <c r="AW307" s="81" t="s">
        <v>564</v>
      </c>
      <c r="AX307" s="82"/>
      <c r="AY307" s="81">
        <v>3143.2</v>
      </c>
      <c r="AZ307" s="81">
        <v>1162.3</v>
      </c>
      <c r="BA307" s="81">
        <v>0</v>
      </c>
      <c r="BB307" s="81">
        <v>0</v>
      </c>
      <c r="BC307" s="81">
        <v>0</v>
      </c>
      <c r="BD307" s="81">
        <v>0</v>
      </c>
      <c r="BE307" s="81" t="s">
        <v>564</v>
      </c>
      <c r="BF307" s="82"/>
      <c r="BG307" s="81">
        <v>0</v>
      </c>
      <c r="BH307" s="81">
        <v>0</v>
      </c>
      <c r="BI307" s="81">
        <v>0</v>
      </c>
      <c r="BJ307" s="81">
        <v>0</v>
      </c>
      <c r="BK307" s="81">
        <v>20.204000000000001</v>
      </c>
      <c r="BL307" s="81">
        <v>0</v>
      </c>
      <c r="BM307" s="82"/>
      <c r="BN307" s="81">
        <v>0</v>
      </c>
      <c r="BO307" s="81">
        <v>0</v>
      </c>
      <c r="BP307" s="81">
        <v>0</v>
      </c>
      <c r="BQ307" s="81">
        <v>0</v>
      </c>
      <c r="BR307" s="81">
        <v>3</v>
      </c>
      <c r="BS307" s="81">
        <v>0</v>
      </c>
      <c r="BT307"/>
      <c r="BU307" s="80">
        <v>20.204000000000001</v>
      </c>
      <c r="BV307" s="80">
        <v>0</v>
      </c>
      <c r="BW307" s="80">
        <v>0</v>
      </c>
      <c r="BX307" s="80">
        <v>0</v>
      </c>
      <c r="BY307" s="80">
        <v>0</v>
      </c>
      <c r="BZ307" s="80">
        <v>0</v>
      </c>
      <c r="CA307" s="80">
        <v>0</v>
      </c>
      <c r="CB307" s="80">
        <v>0</v>
      </c>
      <c r="CC307" s="80">
        <v>0</v>
      </c>
    </row>
    <row r="308" spans="1:81">
      <c r="A308" s="80" t="s">
        <v>1997</v>
      </c>
      <c r="B308" s="80">
        <v>491</v>
      </c>
      <c r="C308" s="80">
        <v>15</v>
      </c>
      <c r="D308" s="80">
        <v>29</v>
      </c>
      <c r="E308" s="80">
        <v>2018</v>
      </c>
      <c r="F308" s="80" t="s">
        <v>93</v>
      </c>
      <c r="G308" s="80" t="s">
        <v>1982</v>
      </c>
      <c r="H308" s="80" t="s">
        <v>1983</v>
      </c>
      <c r="I308" s="177"/>
      <c r="J308" s="81">
        <v>2.3564959890104249</v>
      </c>
      <c r="K308" s="81">
        <v>2.4490826409312718</v>
      </c>
      <c r="L308" s="81">
        <v>0.28781831658984969</v>
      </c>
      <c r="M308" s="81">
        <v>97.387841853201621</v>
      </c>
      <c r="N308" s="81">
        <v>91.904849130038599</v>
      </c>
      <c r="O308" s="81">
        <v>33.367322680277617</v>
      </c>
      <c r="P308" s="81">
        <v>23.947224693695428</v>
      </c>
      <c r="Q308" s="81">
        <v>4.8192553310959063</v>
      </c>
      <c r="R308" s="81">
        <v>0</v>
      </c>
      <c r="S308" s="81">
        <v>6.3989107154174727</v>
      </c>
      <c r="T308" s="82"/>
      <c r="U308" s="81">
        <v>405058</v>
      </c>
      <c r="V308" s="81">
        <v>1184</v>
      </c>
      <c r="W308" s="81">
        <v>3</v>
      </c>
      <c r="X308" s="81">
        <v>26716</v>
      </c>
      <c r="Y308" s="81">
        <v>37728</v>
      </c>
      <c r="Z308" s="81">
        <v>20332</v>
      </c>
      <c r="AA308" s="81">
        <v>5010</v>
      </c>
      <c r="AB308" s="81">
        <v>76038</v>
      </c>
      <c r="AC308" s="81">
        <v>0</v>
      </c>
      <c r="AD308" s="81">
        <v>6.3989107154174727</v>
      </c>
      <c r="AE308" s="82"/>
      <c r="AF308" s="81">
        <v>3423935.298133275</v>
      </c>
      <c r="AG308" s="81">
        <v>1868545.55864542</v>
      </c>
      <c r="AH308" s="81">
        <v>61828.781095962273</v>
      </c>
      <c r="AI308" s="81">
        <v>151473974.5591706</v>
      </c>
      <c r="AJ308" s="81">
        <v>136458463.99698669</v>
      </c>
      <c r="AK308" s="81">
        <v>0</v>
      </c>
      <c r="AL308" s="81">
        <v>0</v>
      </c>
      <c r="AM308" s="81">
        <v>10466715.15629236</v>
      </c>
      <c r="AN308" s="81">
        <v>0</v>
      </c>
      <c r="AO308" s="81">
        <v>0</v>
      </c>
      <c r="AP308" s="82"/>
      <c r="AQ308" s="81">
        <v>873</v>
      </c>
      <c r="AR308" s="81">
        <v>57</v>
      </c>
      <c r="AS308" s="81">
        <v>0</v>
      </c>
      <c r="AT308" s="81">
        <v>0</v>
      </c>
      <c r="AU308" s="81">
        <v>0</v>
      </c>
      <c r="AV308" s="81">
        <v>0</v>
      </c>
      <c r="AW308" s="81" t="s">
        <v>564</v>
      </c>
      <c r="AX308" s="82"/>
      <c r="AY308" s="81">
        <v>3308.2000000000012</v>
      </c>
      <c r="AZ308" s="81">
        <v>1261</v>
      </c>
      <c r="BA308" s="81">
        <v>0</v>
      </c>
      <c r="BB308" s="81">
        <v>0</v>
      </c>
      <c r="BC308" s="81">
        <v>0</v>
      </c>
      <c r="BD308" s="81">
        <v>0</v>
      </c>
      <c r="BE308" s="81" t="s">
        <v>564</v>
      </c>
      <c r="BF308" s="82"/>
      <c r="BG308" s="81">
        <v>0</v>
      </c>
      <c r="BH308" s="81">
        <v>0</v>
      </c>
      <c r="BI308" s="81">
        <v>0</v>
      </c>
      <c r="BJ308" s="81">
        <v>0</v>
      </c>
      <c r="BK308" s="81">
        <v>18.843</v>
      </c>
      <c r="BL308" s="81">
        <v>0</v>
      </c>
      <c r="BM308" s="82"/>
      <c r="BN308" s="81">
        <v>0</v>
      </c>
      <c r="BO308" s="81">
        <v>0</v>
      </c>
      <c r="BP308" s="81">
        <v>0</v>
      </c>
      <c r="BQ308" s="81">
        <v>0</v>
      </c>
      <c r="BR308" s="81">
        <v>3</v>
      </c>
      <c r="BS308" s="81">
        <v>0</v>
      </c>
      <c r="BT308"/>
      <c r="BU308" s="80">
        <v>18.843</v>
      </c>
      <c r="BV308" s="80">
        <v>0</v>
      </c>
      <c r="BW308" s="80">
        <v>0</v>
      </c>
      <c r="BX308" s="80">
        <v>0</v>
      </c>
      <c r="BY308" s="80">
        <v>0</v>
      </c>
      <c r="BZ308" s="80">
        <v>0</v>
      </c>
      <c r="CA308" s="80">
        <v>0</v>
      </c>
      <c r="CB308" s="80">
        <v>0</v>
      </c>
      <c r="CC308" s="80">
        <v>0</v>
      </c>
    </row>
    <row r="309" spans="1:81">
      <c r="A309" s="80" t="s">
        <v>1998</v>
      </c>
      <c r="B309" s="80">
        <v>492</v>
      </c>
      <c r="C309" s="80">
        <v>16</v>
      </c>
      <c r="D309" s="80">
        <v>29</v>
      </c>
      <c r="E309" s="80">
        <v>2019</v>
      </c>
      <c r="F309" s="80" t="s">
        <v>73</v>
      </c>
      <c r="G309" s="80" t="s">
        <v>1982</v>
      </c>
      <c r="H309" s="80" t="s">
        <v>1983</v>
      </c>
      <c r="I309" s="177"/>
      <c r="J309" s="81">
        <v>2.1169859347690592</v>
      </c>
      <c r="K309" s="81">
        <v>2.217794780724335</v>
      </c>
      <c r="L309" s="81">
        <v>0.29182979044696294</v>
      </c>
      <c r="M309" s="81">
        <v>94.227078251858387</v>
      </c>
      <c r="N309" s="81">
        <v>87.250878425617401</v>
      </c>
      <c r="O309" s="81">
        <v>32.260047078968299</v>
      </c>
      <c r="P309" s="81">
        <v>23.887011540377049</v>
      </c>
      <c r="Q309" s="81">
        <v>4.7071464951579873</v>
      </c>
      <c r="R309" s="81">
        <v>0</v>
      </c>
      <c r="S309" s="81">
        <v>5.2874943103429288</v>
      </c>
      <c r="T309" s="82"/>
      <c r="U309" s="81">
        <v>380495</v>
      </c>
      <c r="V309" s="81">
        <v>1184</v>
      </c>
      <c r="W309" s="81">
        <v>3</v>
      </c>
      <c r="X309" s="81">
        <v>26716</v>
      </c>
      <c r="Y309" s="81">
        <v>38241</v>
      </c>
      <c r="Z309" s="81">
        <v>20197</v>
      </c>
      <c r="AA309" s="81">
        <v>4960</v>
      </c>
      <c r="AB309" s="81">
        <v>76280</v>
      </c>
      <c r="AC309" s="81">
        <v>0</v>
      </c>
      <c r="AD309" s="81">
        <v>5.2874943103429288</v>
      </c>
      <c r="AE309" s="82"/>
      <c r="AF309" s="81">
        <v>3235937.3712701621</v>
      </c>
      <c r="AG309" s="81">
        <v>1802273.199188811</v>
      </c>
      <c r="AH309" s="81">
        <v>65722.485807967998</v>
      </c>
      <c r="AI309" s="81">
        <v>152939386.48085451</v>
      </c>
      <c r="AJ309" s="81">
        <v>129941140.91531685</v>
      </c>
      <c r="AK309" s="81">
        <v>0</v>
      </c>
      <c r="AL309" s="81">
        <v>0</v>
      </c>
      <c r="AM309" s="81">
        <v>10388761.764467444</v>
      </c>
      <c r="AN309" s="81">
        <v>0</v>
      </c>
      <c r="AO309" s="81">
        <v>0</v>
      </c>
      <c r="AP309" s="82"/>
      <c r="AQ309" s="81">
        <v>905</v>
      </c>
      <c r="AR309" s="81">
        <v>57</v>
      </c>
      <c r="AS309" s="81">
        <v>0</v>
      </c>
      <c r="AT309" s="81">
        <v>0</v>
      </c>
      <c r="AU309" s="81">
        <v>0</v>
      </c>
      <c r="AV309" s="81">
        <v>0</v>
      </c>
      <c r="AW309" s="81" t="s">
        <v>564</v>
      </c>
      <c r="AX309" s="82"/>
      <c r="AY309" s="81">
        <v>3450.7000000000012</v>
      </c>
      <c r="AZ309" s="81">
        <v>1250.5</v>
      </c>
      <c r="BA309" s="81">
        <v>0</v>
      </c>
      <c r="BB309" s="81">
        <v>0</v>
      </c>
      <c r="BC309" s="81">
        <v>0</v>
      </c>
      <c r="BD309" s="81">
        <v>0</v>
      </c>
      <c r="BE309" s="81" t="s">
        <v>564</v>
      </c>
      <c r="BF309" s="82"/>
      <c r="BG309" s="81">
        <v>0</v>
      </c>
      <c r="BH309" s="81">
        <v>0</v>
      </c>
      <c r="BI309" s="81">
        <v>9.891</v>
      </c>
      <c r="BJ309" s="81">
        <v>0</v>
      </c>
      <c r="BK309" s="81">
        <v>8.4830000000000005</v>
      </c>
      <c r="BL309" s="81">
        <v>0</v>
      </c>
      <c r="BM309" s="82"/>
      <c r="BN309" s="81">
        <v>0</v>
      </c>
      <c r="BO309" s="81">
        <v>0</v>
      </c>
      <c r="BP309" s="81">
        <v>1</v>
      </c>
      <c r="BQ309" s="81">
        <v>0</v>
      </c>
      <c r="BR309" s="81">
        <v>2</v>
      </c>
      <c r="BS309" s="81">
        <v>0</v>
      </c>
      <c r="BT309"/>
      <c r="BU309" s="80">
        <v>18.373999999999999</v>
      </c>
      <c r="BV309" s="80">
        <v>0</v>
      </c>
      <c r="BW309" s="80">
        <v>0</v>
      </c>
      <c r="BX309" s="80">
        <v>0</v>
      </c>
      <c r="BY309" s="80">
        <v>0</v>
      </c>
      <c r="BZ309" s="80">
        <v>0</v>
      </c>
      <c r="CA309" s="80">
        <v>0</v>
      </c>
      <c r="CB309" s="80">
        <v>0</v>
      </c>
      <c r="CC309" s="80">
        <v>0</v>
      </c>
    </row>
    <row r="310" spans="1:81">
      <c r="A310" s="80" t="s">
        <v>1999</v>
      </c>
      <c r="B310" s="80">
        <v>493</v>
      </c>
      <c r="C310" s="80">
        <v>17</v>
      </c>
      <c r="D310" s="80">
        <v>29</v>
      </c>
      <c r="E310" s="80">
        <v>2020</v>
      </c>
      <c r="F310" s="80" t="s">
        <v>218</v>
      </c>
      <c r="G310" s="80" t="s">
        <v>1982</v>
      </c>
      <c r="H310" s="80" t="s">
        <v>1983</v>
      </c>
      <c r="I310" s="177"/>
      <c r="J310" s="81">
        <v>1.4988360554745319</v>
      </c>
      <c r="K310" s="81">
        <v>2.3280812834840945</v>
      </c>
      <c r="L310" s="81">
        <v>0.23771183653057659</v>
      </c>
      <c r="M310" s="81">
        <v>84.438880860865027</v>
      </c>
      <c r="N310" s="81">
        <v>88.607376697005819</v>
      </c>
      <c r="O310" s="81">
        <v>28.162207413434203</v>
      </c>
      <c r="P310" s="81">
        <v>22.787924766131134</v>
      </c>
      <c r="Q310" s="81">
        <v>4.5030763364274167</v>
      </c>
      <c r="R310" s="81">
        <v>0</v>
      </c>
      <c r="S310" s="81">
        <v>5.8627923392354324</v>
      </c>
      <c r="T310" s="82"/>
      <c r="U310" s="81">
        <v>295872</v>
      </c>
      <c r="V310" s="81">
        <v>1232</v>
      </c>
      <c r="W310" s="81">
        <v>3</v>
      </c>
      <c r="X310" s="81">
        <v>27432</v>
      </c>
      <c r="Y310" s="81">
        <v>38642</v>
      </c>
      <c r="Z310" s="81">
        <v>20124</v>
      </c>
      <c r="AA310" s="81">
        <v>5141</v>
      </c>
      <c r="AB310" s="81">
        <v>76371</v>
      </c>
      <c r="AC310" s="81">
        <v>0</v>
      </c>
      <c r="AD310" s="81">
        <v>5.8627923392354324</v>
      </c>
      <c r="AE310" s="82"/>
      <c r="AF310" s="81">
        <v>2357181.890179039</v>
      </c>
      <c r="AG310" s="81">
        <v>1781133.9173494643</v>
      </c>
      <c r="AH310" s="81">
        <v>55607.763828750867</v>
      </c>
      <c r="AI310" s="81">
        <v>139178895.99027884</v>
      </c>
      <c r="AJ310" s="81">
        <v>131602663.4326279</v>
      </c>
      <c r="AK310" s="81"/>
      <c r="AL310" s="81"/>
      <c r="AM310" s="81">
        <v>9967263.9995071944</v>
      </c>
      <c r="AN310" s="81"/>
      <c r="AO310" s="81"/>
      <c r="AP310" s="82"/>
      <c r="AQ310" s="81">
        <v>951</v>
      </c>
      <c r="AR310" s="81">
        <v>57</v>
      </c>
      <c r="AS310" s="81">
        <v>0</v>
      </c>
      <c r="AT310" s="81">
        <v>0</v>
      </c>
      <c r="AU310" s="81">
        <v>0</v>
      </c>
      <c r="AV310" s="81">
        <v>0</v>
      </c>
      <c r="AW310" s="81">
        <v>0</v>
      </c>
      <c r="AX310" s="82"/>
      <c r="AY310" s="81">
        <v>3693.1000000000022</v>
      </c>
      <c r="AZ310" s="81">
        <v>1250.5</v>
      </c>
      <c r="BA310" s="81">
        <v>0</v>
      </c>
      <c r="BB310" s="81">
        <v>0</v>
      </c>
      <c r="BC310" s="81">
        <v>0</v>
      </c>
      <c r="BD310" s="81">
        <v>0</v>
      </c>
      <c r="BE310" s="81">
        <v>0</v>
      </c>
      <c r="BF310" s="82"/>
      <c r="BG310" s="81">
        <v>0</v>
      </c>
      <c r="BH310" s="81">
        <v>0</v>
      </c>
      <c r="BI310" s="81">
        <v>0</v>
      </c>
      <c r="BJ310" s="81">
        <v>0</v>
      </c>
      <c r="BK310" s="81">
        <v>18.474</v>
      </c>
      <c r="BL310" s="81">
        <v>0</v>
      </c>
      <c r="BM310" s="82"/>
      <c r="BN310" s="81">
        <v>0</v>
      </c>
      <c r="BO310" s="81">
        <v>0</v>
      </c>
      <c r="BP310" s="81">
        <v>0</v>
      </c>
      <c r="BQ310" s="81">
        <v>0</v>
      </c>
      <c r="BR310" s="81">
        <v>3</v>
      </c>
      <c r="BS310" s="81">
        <v>0</v>
      </c>
      <c r="BT310"/>
      <c r="BU310" s="80">
        <v>18.474</v>
      </c>
      <c r="BV310" s="80">
        <v>0</v>
      </c>
      <c r="BW310" s="80">
        <v>0</v>
      </c>
      <c r="BX310" s="80">
        <v>0</v>
      </c>
      <c r="BY310" s="80">
        <v>0</v>
      </c>
      <c r="BZ310" s="80">
        <v>0</v>
      </c>
      <c r="CA310" s="80">
        <v>0</v>
      </c>
      <c r="CB310" s="80">
        <v>0</v>
      </c>
      <c r="CC310" s="80">
        <v>0</v>
      </c>
    </row>
    <row r="311" spans="1:81">
      <c r="A311" s="80" t="s">
        <v>2000</v>
      </c>
      <c r="B311" s="80">
        <v>493</v>
      </c>
      <c r="C311" s="80">
        <v>18</v>
      </c>
      <c r="D311" s="80">
        <v>29</v>
      </c>
      <c r="E311" s="80">
        <v>2021</v>
      </c>
      <c r="F311" s="80" t="s">
        <v>75</v>
      </c>
      <c r="G311" s="174" t="s">
        <v>1982</v>
      </c>
      <c r="H311" s="80" t="s">
        <v>1983</v>
      </c>
      <c r="I311" s="177"/>
      <c r="J311" s="81">
        <v>2.0165733496819351</v>
      </c>
      <c r="K311" s="81">
        <v>2.6664588644651963</v>
      </c>
      <c r="L311" s="81">
        <v>0.25550728788544103</v>
      </c>
      <c r="M311" s="81">
        <v>92.046162934183968</v>
      </c>
      <c r="N311" s="81">
        <v>85.593296502649508</v>
      </c>
      <c r="O311" s="81">
        <v>27.494368897863463</v>
      </c>
      <c r="P311" s="81">
        <v>23.376436302287704</v>
      </c>
      <c r="Q311" s="81">
        <v>4.5538946820453106</v>
      </c>
      <c r="R311" s="81">
        <v>0</v>
      </c>
      <c r="S311" s="81">
        <v>5.8014800696368534</v>
      </c>
      <c r="T311" s="82"/>
      <c r="U311" s="81">
        <v>392707</v>
      </c>
      <c r="V311" s="81">
        <v>1232</v>
      </c>
      <c r="W311" s="81">
        <v>3</v>
      </c>
      <c r="X311" s="81">
        <v>27432</v>
      </c>
      <c r="Y311" s="81">
        <v>38957</v>
      </c>
      <c r="Z311" s="81">
        <v>20230</v>
      </c>
      <c r="AA311" s="81">
        <v>5143</v>
      </c>
      <c r="AB311" s="81">
        <v>76317</v>
      </c>
      <c r="AC311" s="81">
        <v>0</v>
      </c>
      <c r="AD311" s="81">
        <v>5.8014800696368534</v>
      </c>
      <c r="AE311" s="82"/>
      <c r="AF311" s="81">
        <v>3119736.2273821272</v>
      </c>
      <c r="AG311" s="81">
        <v>2044365.8257801284</v>
      </c>
      <c r="AH311" s="81">
        <v>56870.578193135661</v>
      </c>
      <c r="AI311" s="81">
        <v>149958907.95042291</v>
      </c>
      <c r="AJ311" s="81">
        <v>123569083.43905979</v>
      </c>
      <c r="AK311" s="81">
        <v>0</v>
      </c>
      <c r="AL311" s="81">
        <v>0</v>
      </c>
      <c r="AM311" s="81">
        <v>10017666.125828095</v>
      </c>
      <c r="AN311" s="81">
        <v>0</v>
      </c>
      <c r="AO311" s="81">
        <v>0</v>
      </c>
      <c r="AP311" s="82"/>
      <c r="AQ311" s="81">
        <v>1006</v>
      </c>
      <c r="AR311" s="81">
        <v>57</v>
      </c>
      <c r="AS311" s="81">
        <v>0</v>
      </c>
      <c r="AT311" s="81">
        <v>0</v>
      </c>
      <c r="AU311" s="81">
        <v>0</v>
      </c>
      <c r="AV311" s="81">
        <v>0</v>
      </c>
      <c r="AW311" s="81"/>
      <c r="AX311" s="82"/>
      <c r="AY311" s="81">
        <v>3969.0000000000041</v>
      </c>
      <c r="AZ311" s="81">
        <v>1250.5</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2001</v>
      </c>
      <c r="B312" s="80">
        <v>493</v>
      </c>
      <c r="C312" s="80">
        <v>19</v>
      </c>
      <c r="D312" s="80">
        <v>29</v>
      </c>
      <c r="E312" s="80">
        <v>2022</v>
      </c>
      <c r="F312" s="80" t="s">
        <v>568</v>
      </c>
      <c r="G312" s="174" t="s">
        <v>1982</v>
      </c>
      <c r="H312" s="80" t="s">
        <v>1983</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1094</v>
      </c>
      <c r="AR312" s="81">
        <v>57</v>
      </c>
      <c r="AS312" s="81">
        <v>0</v>
      </c>
      <c r="AT312" s="81">
        <v>0</v>
      </c>
      <c r="AU312" s="81">
        <v>0</v>
      </c>
      <c r="AV312" s="81">
        <v>0</v>
      </c>
      <c r="AW312" s="81"/>
      <c r="AX312" s="82"/>
      <c r="AY312" s="81">
        <v>4309.9000000000042</v>
      </c>
      <c r="AZ312" s="81">
        <v>1250.5</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2002</v>
      </c>
      <c r="B313" s="80">
        <v>205</v>
      </c>
      <c r="C313" s="80">
        <v>1</v>
      </c>
      <c r="D313" s="80">
        <v>13</v>
      </c>
      <c r="E313" s="80">
        <v>1990</v>
      </c>
      <c r="F313" s="80" t="s">
        <v>562</v>
      </c>
      <c r="G313" s="80" t="s">
        <v>2003</v>
      </c>
      <c r="H313" s="80" t="s">
        <v>2004</v>
      </c>
      <c r="I313" s="177"/>
      <c r="J313" s="81">
        <v>124.14802710312803</v>
      </c>
      <c r="K313" s="81">
        <v>11.742499138057985</v>
      </c>
      <c r="L313" s="81">
        <v>8.8132220239295549</v>
      </c>
      <c r="M313" s="81">
        <v>68.409088665278546</v>
      </c>
      <c r="N313" s="81">
        <v>58.934025035760904</v>
      </c>
      <c r="O313" s="81">
        <v>65.454010692173341</v>
      </c>
      <c r="P313" s="81">
        <v>88.006687418464267</v>
      </c>
      <c r="Q313" s="81">
        <v>5.0990345076281205</v>
      </c>
      <c r="R313" s="81">
        <v>0</v>
      </c>
      <c r="S313" s="81">
        <v>6.7991820050721232</v>
      </c>
      <c r="T313" s="82"/>
      <c r="U313" s="81">
        <v>21247492</v>
      </c>
      <c r="V313" s="81">
        <v>4630</v>
      </c>
      <c r="W313" s="81">
        <v>93</v>
      </c>
      <c r="X313" s="81">
        <v>28305</v>
      </c>
      <c r="Y313" s="81">
        <v>26258</v>
      </c>
      <c r="Z313" s="81">
        <v>26922</v>
      </c>
      <c r="AA313" s="81">
        <v>21369</v>
      </c>
      <c r="AB313" s="81">
        <v>82791</v>
      </c>
      <c r="AC313" s="81">
        <v>0</v>
      </c>
      <c r="AD313" s="81">
        <v>6.7991820050721232</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2005</v>
      </c>
      <c r="B314" s="80">
        <v>206</v>
      </c>
      <c r="C314" s="80">
        <v>2</v>
      </c>
      <c r="D314" s="80">
        <v>13</v>
      </c>
      <c r="E314" s="80">
        <v>2005</v>
      </c>
      <c r="F314" s="80" t="s">
        <v>565</v>
      </c>
      <c r="G314" s="80" t="s">
        <v>2003</v>
      </c>
      <c r="H314" s="80" t="s">
        <v>2004</v>
      </c>
      <c r="I314" s="177"/>
      <c r="J314" s="81">
        <v>188.4719785510824</v>
      </c>
      <c r="K314" s="81">
        <v>8.6752583871124411</v>
      </c>
      <c r="L314" s="81">
        <v>12.483363088316546</v>
      </c>
      <c r="M314" s="81">
        <v>108.96403014352754</v>
      </c>
      <c r="N314" s="81">
        <v>97.302542093142137</v>
      </c>
      <c r="O314" s="81">
        <v>96.126603070257403</v>
      </c>
      <c r="P314" s="81">
        <v>93.412453325243689</v>
      </c>
      <c r="Q314" s="81">
        <v>4.8657735709795729</v>
      </c>
      <c r="R314" s="81">
        <v>0</v>
      </c>
      <c r="S314" s="81">
        <v>5.0720148710000004</v>
      </c>
      <c r="T314" s="82"/>
      <c r="U314" s="81">
        <v>25551500</v>
      </c>
      <c r="V314" s="81">
        <v>3837</v>
      </c>
      <c r="W314" s="81">
        <v>113</v>
      </c>
      <c r="X314" s="81">
        <v>23188</v>
      </c>
      <c r="Y314" s="81">
        <v>32659</v>
      </c>
      <c r="Z314" s="81">
        <v>45753</v>
      </c>
      <c r="AA314" s="81">
        <v>18576</v>
      </c>
      <c r="AB314" s="81">
        <v>82590</v>
      </c>
      <c r="AC314" s="81">
        <v>0</v>
      </c>
      <c r="AD314" s="81">
        <v>5.0720148710000004</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2006</v>
      </c>
      <c r="B315" s="80">
        <v>207</v>
      </c>
      <c r="C315" s="80">
        <v>3</v>
      </c>
      <c r="D315" s="80">
        <v>13</v>
      </c>
      <c r="E315" s="80">
        <v>2006</v>
      </c>
      <c r="F315" s="80" t="s">
        <v>566</v>
      </c>
      <c r="G315" s="80" t="s">
        <v>2003</v>
      </c>
      <c r="H315" s="80" t="s">
        <v>2004</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2007</v>
      </c>
      <c r="B316" s="80">
        <v>208</v>
      </c>
      <c r="C316" s="80">
        <v>4</v>
      </c>
      <c r="D316" s="80">
        <v>13</v>
      </c>
      <c r="E316" s="80">
        <v>2007</v>
      </c>
      <c r="F316" s="80" t="s">
        <v>567</v>
      </c>
      <c r="G316" s="80" t="s">
        <v>2003</v>
      </c>
      <c r="H316" s="80" t="s">
        <v>2004</v>
      </c>
      <c r="I316" s="177"/>
      <c r="J316" s="81">
        <v>167.38706515952606</v>
      </c>
      <c r="K316" s="81">
        <v>8.3851009800872927</v>
      </c>
      <c r="L316" s="81">
        <v>9.3539949213550386</v>
      </c>
      <c r="M316" s="81">
        <v>115.65311921599969</v>
      </c>
      <c r="N316" s="81">
        <v>97.829746724565354</v>
      </c>
      <c r="O316" s="81">
        <v>92.635019774440067</v>
      </c>
      <c r="P316" s="81">
        <v>91.651487313639961</v>
      </c>
      <c r="Q316" s="81">
        <v>5.0709113819627953</v>
      </c>
      <c r="R316" s="81">
        <v>0</v>
      </c>
      <c r="S316" s="81">
        <v>4.0314571727000006</v>
      </c>
      <c r="T316" s="82"/>
      <c r="U316" s="81">
        <v>29652587</v>
      </c>
      <c r="V316" s="81">
        <v>3832</v>
      </c>
      <c r="W316" s="81">
        <v>123</v>
      </c>
      <c r="X316" s="81">
        <v>30050</v>
      </c>
      <c r="Y316" s="81">
        <v>33437</v>
      </c>
      <c r="Z316" s="81">
        <v>45835</v>
      </c>
      <c r="AA316" s="81">
        <v>17948</v>
      </c>
      <c r="AB316" s="81">
        <v>81520</v>
      </c>
      <c r="AC316" s="81">
        <v>0</v>
      </c>
      <c r="AD316" s="81">
        <v>4.0314571727000006</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2008</v>
      </c>
      <c r="B317" s="80">
        <v>209</v>
      </c>
      <c r="C317" s="80">
        <v>5</v>
      </c>
      <c r="D317" s="80">
        <v>13</v>
      </c>
      <c r="E317" s="80">
        <v>2008</v>
      </c>
      <c r="F317" s="80" t="s">
        <v>84</v>
      </c>
      <c r="G317" s="80" t="s">
        <v>2003</v>
      </c>
      <c r="H317" s="80" t="s">
        <v>2004</v>
      </c>
      <c r="I317" s="177"/>
      <c r="J317" s="81">
        <v>133.20123885296735</v>
      </c>
      <c r="K317" s="81">
        <v>6.3324809045724093</v>
      </c>
      <c r="L317" s="81">
        <v>8.0451224741815537</v>
      </c>
      <c r="M317" s="81">
        <v>121.64607232332143</v>
      </c>
      <c r="N317" s="81">
        <v>92.536532833093943</v>
      </c>
      <c r="O317" s="81">
        <v>89.929352200921741</v>
      </c>
      <c r="P317" s="81">
        <v>89.154817115108514</v>
      </c>
      <c r="Q317" s="81">
        <v>4.9666560310839643</v>
      </c>
      <c r="R317" s="81">
        <v>0</v>
      </c>
      <c r="S317" s="81">
        <v>4.9385060264399989</v>
      </c>
      <c r="T317" s="82"/>
      <c r="U317" s="81">
        <v>27256503</v>
      </c>
      <c r="V317" s="81">
        <v>3832</v>
      </c>
      <c r="W317" s="81">
        <v>123</v>
      </c>
      <c r="X317" s="81">
        <v>30050</v>
      </c>
      <c r="Y317" s="81">
        <v>33759</v>
      </c>
      <c r="Z317" s="81">
        <v>46058</v>
      </c>
      <c r="AA317" s="81">
        <v>17479</v>
      </c>
      <c r="AB317" s="81">
        <v>81156</v>
      </c>
      <c r="AC317" s="81">
        <v>0</v>
      </c>
      <c r="AD317" s="81">
        <v>4.9385060264399989</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2009</v>
      </c>
      <c r="B318" s="80">
        <v>210</v>
      </c>
      <c r="C318" s="80">
        <v>6</v>
      </c>
      <c r="D318" s="80">
        <v>13</v>
      </c>
      <c r="E318" s="80">
        <v>2009</v>
      </c>
      <c r="F318" s="80" t="s">
        <v>85</v>
      </c>
      <c r="G318" s="80" t="s">
        <v>2003</v>
      </c>
      <c r="H318" s="80" t="s">
        <v>2004</v>
      </c>
      <c r="I318" s="177"/>
      <c r="J318" s="81">
        <v>114.43640614917524</v>
      </c>
      <c r="K318" s="81">
        <v>5.245923054783308</v>
      </c>
      <c r="L318" s="81">
        <v>19.00875081439316</v>
      </c>
      <c r="M318" s="81">
        <v>99.716156004029372</v>
      </c>
      <c r="N318" s="81">
        <v>90.331928642135836</v>
      </c>
      <c r="O318" s="81">
        <v>91.083630792074459</v>
      </c>
      <c r="P318" s="81">
        <v>84.722126690118245</v>
      </c>
      <c r="Q318" s="81">
        <v>4.7107291796163722</v>
      </c>
      <c r="R318" s="81">
        <v>0</v>
      </c>
      <c r="S318" s="81">
        <v>5.1529433490000009</v>
      </c>
      <c r="T318" s="82"/>
      <c r="U318" s="81">
        <v>21210872</v>
      </c>
      <c r="V318" s="81">
        <v>3427</v>
      </c>
      <c r="W318" s="81">
        <v>419</v>
      </c>
      <c r="X318" s="81">
        <v>31257</v>
      </c>
      <c r="Y318" s="81">
        <v>34099</v>
      </c>
      <c r="Z318" s="81">
        <v>46045</v>
      </c>
      <c r="AA318" s="81">
        <v>17052</v>
      </c>
      <c r="AB318" s="81">
        <v>80804</v>
      </c>
      <c r="AC318" s="81">
        <v>0</v>
      </c>
      <c r="AD318" s="81">
        <v>5.1529433490000009</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267.89000000000004</v>
      </c>
      <c r="BJ318" s="81">
        <v>0</v>
      </c>
      <c r="BK318" s="81">
        <v>6.5500000000000007</v>
      </c>
      <c r="BL318" s="81">
        <v>0</v>
      </c>
      <c r="BM318" s="82"/>
      <c r="BN318" s="81">
        <v>0</v>
      </c>
      <c r="BO318" s="81">
        <v>0</v>
      </c>
      <c r="BP318" s="81">
        <v>16</v>
      </c>
      <c r="BQ318" s="81">
        <v>0</v>
      </c>
      <c r="BR318" s="81">
        <v>2</v>
      </c>
      <c r="BS318" s="81">
        <v>0</v>
      </c>
      <c r="BT318"/>
      <c r="BU318" s="80"/>
      <c r="BV318" s="80"/>
      <c r="BW318" s="80"/>
      <c r="BX318" s="80"/>
      <c r="BY318" s="80"/>
      <c r="BZ318" s="80"/>
      <c r="CA318" s="80"/>
      <c r="CB318" s="80"/>
      <c r="CC318" s="80"/>
    </row>
    <row r="319" spans="1:81">
      <c r="A319" s="80" t="s">
        <v>2010</v>
      </c>
      <c r="B319" s="80">
        <v>211</v>
      </c>
      <c r="C319" s="80">
        <v>7</v>
      </c>
      <c r="D319" s="80">
        <v>13</v>
      </c>
      <c r="E319" s="80">
        <v>2010</v>
      </c>
      <c r="F319" s="80" t="s">
        <v>86</v>
      </c>
      <c r="G319" s="80" t="s">
        <v>2003</v>
      </c>
      <c r="H319" s="80" t="s">
        <v>2004</v>
      </c>
      <c r="I319" s="177"/>
      <c r="J319" s="81">
        <v>139.95258438206315</v>
      </c>
      <c r="K319" s="81">
        <v>5.6764756290965046</v>
      </c>
      <c r="L319" s="81">
        <v>17.491558139993309</v>
      </c>
      <c r="M319" s="81">
        <v>109.54162640748606</v>
      </c>
      <c r="N319" s="81">
        <v>91.990522806719184</v>
      </c>
      <c r="O319" s="81">
        <v>91.219566445774404</v>
      </c>
      <c r="P319" s="81">
        <v>85.276802240883327</v>
      </c>
      <c r="Q319" s="81">
        <v>4.9036849680413788</v>
      </c>
      <c r="R319" s="81">
        <v>0</v>
      </c>
      <c r="S319" s="81">
        <v>4.5385896343000001</v>
      </c>
      <c r="T319" s="82"/>
      <c r="U319" s="81">
        <v>22566662</v>
      </c>
      <c r="V319" s="81">
        <v>3427</v>
      </c>
      <c r="W319" s="81">
        <v>419</v>
      </c>
      <c r="X319" s="81">
        <v>31257</v>
      </c>
      <c r="Y319" s="81">
        <v>34312</v>
      </c>
      <c r="Z319" s="81">
        <v>46328</v>
      </c>
      <c r="AA319" s="81">
        <v>16735</v>
      </c>
      <c r="AB319" s="81">
        <v>80598</v>
      </c>
      <c r="AC319" s="81">
        <v>0</v>
      </c>
      <c r="AD319" s="81">
        <v>4.5385896343000001</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228.715</v>
      </c>
      <c r="BJ319" s="81">
        <v>0</v>
      </c>
      <c r="BK319" s="81">
        <v>7.6460000000000008</v>
      </c>
      <c r="BL319" s="81">
        <v>0</v>
      </c>
      <c r="BM319" s="82"/>
      <c r="BN319" s="81">
        <v>0</v>
      </c>
      <c r="BO319" s="81">
        <v>0</v>
      </c>
      <c r="BP319" s="81">
        <v>15</v>
      </c>
      <c r="BQ319" s="81">
        <v>0</v>
      </c>
      <c r="BR319" s="81">
        <v>2</v>
      </c>
      <c r="BS319" s="81">
        <v>0</v>
      </c>
      <c r="BT319"/>
      <c r="BU319" s="80">
        <v>236.36099999999999</v>
      </c>
      <c r="BV319" s="80">
        <v>0</v>
      </c>
      <c r="BW319" s="80">
        <v>0</v>
      </c>
      <c r="BX319" s="80">
        <v>0</v>
      </c>
      <c r="BY319" s="80">
        <v>0</v>
      </c>
      <c r="BZ319" s="80">
        <v>0</v>
      </c>
      <c r="CA319" s="80">
        <v>0</v>
      </c>
      <c r="CB319" s="80">
        <v>0</v>
      </c>
      <c r="CC319" s="80">
        <v>0</v>
      </c>
    </row>
    <row r="320" spans="1:81">
      <c r="A320" s="80" t="s">
        <v>2011</v>
      </c>
      <c r="B320" s="80">
        <v>212</v>
      </c>
      <c r="C320" s="80">
        <v>8</v>
      </c>
      <c r="D320" s="80">
        <v>13</v>
      </c>
      <c r="E320" s="80">
        <v>2011</v>
      </c>
      <c r="F320" s="80" t="s">
        <v>87</v>
      </c>
      <c r="G320" s="80" t="s">
        <v>2003</v>
      </c>
      <c r="H320" s="80" t="s">
        <v>2004</v>
      </c>
      <c r="I320" s="177"/>
      <c r="J320" s="81">
        <v>147.17792636610645</v>
      </c>
      <c r="K320" s="81">
        <v>7.9684789047729492</v>
      </c>
      <c r="L320" s="81">
        <v>18.047534353107956</v>
      </c>
      <c r="M320" s="81">
        <v>144.58403263298169</v>
      </c>
      <c r="N320" s="81">
        <v>109.82219202466985</v>
      </c>
      <c r="O320" s="81">
        <v>90.605822656430533</v>
      </c>
      <c r="P320" s="81">
        <v>82.109755023333378</v>
      </c>
      <c r="Q320" s="81">
        <v>5.6597408103071087</v>
      </c>
      <c r="R320" s="81">
        <v>0</v>
      </c>
      <c r="S320" s="81">
        <v>6.4921613120000004</v>
      </c>
      <c r="T320" s="82"/>
      <c r="U320" s="81">
        <v>22716884</v>
      </c>
      <c r="V320" s="81">
        <v>3427</v>
      </c>
      <c r="W320" s="81">
        <v>419</v>
      </c>
      <c r="X320" s="81">
        <v>31257</v>
      </c>
      <c r="Y320" s="81">
        <v>34674</v>
      </c>
      <c r="Z320" s="81">
        <v>47016</v>
      </c>
      <c r="AA320" s="81">
        <v>16593</v>
      </c>
      <c r="AB320" s="81">
        <v>80648</v>
      </c>
      <c r="AC320" s="81">
        <v>0</v>
      </c>
      <c r="AD320" s="81">
        <v>6.4921613120000004</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254.91300000000001</v>
      </c>
      <c r="BJ320" s="81">
        <v>0</v>
      </c>
      <c r="BK320" s="81">
        <v>6.4429999999999996</v>
      </c>
      <c r="BL320" s="81">
        <v>0</v>
      </c>
      <c r="BM320" s="82"/>
      <c r="BN320" s="81">
        <v>0</v>
      </c>
      <c r="BO320" s="81">
        <v>0</v>
      </c>
      <c r="BP320" s="81">
        <v>17</v>
      </c>
      <c r="BQ320" s="81">
        <v>0</v>
      </c>
      <c r="BR320" s="81">
        <v>2</v>
      </c>
      <c r="BS320" s="81">
        <v>0</v>
      </c>
      <c r="BT320"/>
      <c r="BU320" s="80">
        <v>261.35599999999999</v>
      </c>
      <c r="BV320" s="80">
        <v>0</v>
      </c>
      <c r="BW320" s="80">
        <v>0</v>
      </c>
      <c r="BX320" s="80">
        <v>0</v>
      </c>
      <c r="BY320" s="80">
        <v>0</v>
      </c>
      <c r="BZ320" s="80">
        <v>0</v>
      </c>
      <c r="CA320" s="80">
        <v>0</v>
      </c>
      <c r="CB320" s="80">
        <v>0</v>
      </c>
      <c r="CC320" s="80">
        <v>0</v>
      </c>
    </row>
    <row r="321" spans="1:81">
      <c r="A321" s="80" t="s">
        <v>2012</v>
      </c>
      <c r="B321" s="80">
        <v>213</v>
      </c>
      <c r="C321" s="80">
        <v>9</v>
      </c>
      <c r="D321" s="80">
        <v>13</v>
      </c>
      <c r="E321" s="80">
        <v>2012</v>
      </c>
      <c r="F321" s="80" t="s">
        <v>88</v>
      </c>
      <c r="G321" s="80" t="s">
        <v>2003</v>
      </c>
      <c r="H321" s="80" t="s">
        <v>2004</v>
      </c>
      <c r="I321" s="177"/>
      <c r="J321" s="81">
        <v>158.96481312671645</v>
      </c>
      <c r="K321" s="81">
        <v>7.6660577611082923</v>
      </c>
      <c r="L321" s="81">
        <v>17.698720360471704</v>
      </c>
      <c r="M321" s="81">
        <v>160.02384460699025</v>
      </c>
      <c r="N321" s="81">
        <v>128.67954591460568</v>
      </c>
      <c r="O321" s="81">
        <v>90.898520296037375</v>
      </c>
      <c r="P321" s="81">
        <v>81.55174658090796</v>
      </c>
      <c r="Q321" s="81">
        <v>6.1852379724768998</v>
      </c>
      <c r="R321" s="81">
        <v>0</v>
      </c>
      <c r="S321" s="81">
        <v>5.1030076125000008</v>
      </c>
      <c r="T321" s="82"/>
      <c r="U321" s="81">
        <v>22418432</v>
      </c>
      <c r="V321" s="81">
        <v>3427</v>
      </c>
      <c r="W321" s="81">
        <v>419</v>
      </c>
      <c r="X321" s="81">
        <v>31257</v>
      </c>
      <c r="Y321" s="81">
        <v>35286</v>
      </c>
      <c r="Z321" s="81">
        <v>47542</v>
      </c>
      <c r="AA321" s="81">
        <v>16387</v>
      </c>
      <c r="AB321" s="81">
        <v>81121</v>
      </c>
      <c r="AC321" s="81">
        <v>0</v>
      </c>
      <c r="AD321" s="81">
        <v>5.1030076125000008</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344.5</v>
      </c>
      <c r="BJ321" s="81">
        <v>0</v>
      </c>
      <c r="BK321" s="81">
        <v>7.7919999999999998</v>
      </c>
      <c r="BL321" s="81">
        <v>0</v>
      </c>
      <c r="BM321" s="82"/>
      <c r="BN321" s="81">
        <v>0</v>
      </c>
      <c r="BO321" s="81">
        <v>0</v>
      </c>
      <c r="BP321" s="81">
        <v>19</v>
      </c>
      <c r="BQ321" s="81">
        <v>0</v>
      </c>
      <c r="BR321" s="81">
        <v>2</v>
      </c>
      <c r="BS321" s="81">
        <v>0</v>
      </c>
      <c r="BT321"/>
      <c r="BU321" s="80">
        <v>352.29199999999997</v>
      </c>
      <c r="BV321" s="80">
        <v>0</v>
      </c>
      <c r="BW321" s="80">
        <v>0</v>
      </c>
      <c r="BX321" s="80">
        <v>0</v>
      </c>
      <c r="BY321" s="80">
        <v>0</v>
      </c>
      <c r="BZ321" s="80">
        <v>0</v>
      </c>
      <c r="CA321" s="80">
        <v>0</v>
      </c>
      <c r="CB321" s="80">
        <v>0</v>
      </c>
      <c r="CC321" s="80">
        <v>0</v>
      </c>
    </row>
    <row r="322" spans="1:81">
      <c r="A322" s="80" t="s">
        <v>2013</v>
      </c>
      <c r="B322" s="80">
        <v>214</v>
      </c>
      <c r="C322" s="80">
        <v>10</v>
      </c>
      <c r="D322" s="80">
        <v>13</v>
      </c>
      <c r="E322" s="80">
        <v>2013</v>
      </c>
      <c r="F322" s="80" t="s">
        <v>89</v>
      </c>
      <c r="G322" s="80" t="s">
        <v>2003</v>
      </c>
      <c r="H322" s="80" t="s">
        <v>2004</v>
      </c>
      <c r="I322" s="177"/>
      <c r="J322" s="81">
        <v>190.95692549901531</v>
      </c>
      <c r="K322" s="81">
        <v>6.9323743687244077</v>
      </c>
      <c r="L322" s="81">
        <v>17.40794669866365</v>
      </c>
      <c r="M322" s="81">
        <v>152.5042776210033</v>
      </c>
      <c r="N322" s="81">
        <v>126.54123520099142</v>
      </c>
      <c r="O322" s="81">
        <v>88.45575973598622</v>
      </c>
      <c r="P322" s="81">
        <v>80.984836144753857</v>
      </c>
      <c r="Q322" s="81">
        <v>6.2807832157141545</v>
      </c>
      <c r="R322" s="81">
        <v>0</v>
      </c>
      <c r="S322" s="81">
        <v>7.6311823743999998</v>
      </c>
      <c r="T322" s="82"/>
      <c r="U322" s="81">
        <v>25153512</v>
      </c>
      <c r="V322" s="81">
        <v>3427</v>
      </c>
      <c r="W322" s="81">
        <v>419</v>
      </c>
      <c r="X322" s="81">
        <v>31257</v>
      </c>
      <c r="Y322" s="81">
        <v>35823</v>
      </c>
      <c r="Z322" s="81">
        <v>48330</v>
      </c>
      <c r="AA322" s="81">
        <v>16212</v>
      </c>
      <c r="AB322" s="81">
        <v>81193</v>
      </c>
      <c r="AC322" s="81">
        <v>0</v>
      </c>
      <c r="AD322" s="81">
        <v>7.6311823743999998</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383.18</v>
      </c>
      <c r="BJ322" s="81">
        <v>0</v>
      </c>
      <c r="BK322" s="81">
        <v>3.5510000000000002</v>
      </c>
      <c r="BL322" s="81">
        <v>0</v>
      </c>
      <c r="BM322" s="82"/>
      <c r="BN322" s="81">
        <v>0</v>
      </c>
      <c r="BO322" s="81">
        <v>0</v>
      </c>
      <c r="BP322" s="81">
        <v>20</v>
      </c>
      <c r="BQ322" s="81">
        <v>0</v>
      </c>
      <c r="BR322" s="81">
        <v>1</v>
      </c>
      <c r="BS322" s="81">
        <v>0</v>
      </c>
      <c r="BT322"/>
      <c r="BU322" s="80">
        <v>386.73099999999999</v>
      </c>
      <c r="BV322" s="80">
        <v>0</v>
      </c>
      <c r="BW322" s="80">
        <v>0</v>
      </c>
      <c r="BX322" s="80">
        <v>0</v>
      </c>
      <c r="BY322" s="80">
        <v>0</v>
      </c>
      <c r="BZ322" s="80">
        <v>0</v>
      </c>
      <c r="CA322" s="80">
        <v>0</v>
      </c>
      <c r="CB322" s="80">
        <v>0</v>
      </c>
      <c r="CC322" s="80">
        <v>0</v>
      </c>
    </row>
    <row r="323" spans="1:81">
      <c r="A323" s="80" t="s">
        <v>2014</v>
      </c>
      <c r="B323" s="80">
        <v>215</v>
      </c>
      <c r="C323" s="80">
        <v>11</v>
      </c>
      <c r="D323" s="80">
        <v>13</v>
      </c>
      <c r="E323" s="80">
        <v>2014</v>
      </c>
      <c r="F323" s="80" t="s">
        <v>90</v>
      </c>
      <c r="G323" s="80" t="s">
        <v>2003</v>
      </c>
      <c r="H323" s="80" t="s">
        <v>2004</v>
      </c>
      <c r="I323" s="177"/>
      <c r="J323" s="81">
        <v>201.40129672509363</v>
      </c>
      <c r="K323" s="81">
        <v>7.7665878531292591</v>
      </c>
      <c r="L323" s="81">
        <v>10.255217098379443</v>
      </c>
      <c r="M323" s="81">
        <v>155.45068574823762</v>
      </c>
      <c r="N323" s="81">
        <v>119.43822737939244</v>
      </c>
      <c r="O323" s="81">
        <v>84.968567181221843</v>
      </c>
      <c r="P323" s="81">
        <v>80.487139015515453</v>
      </c>
      <c r="Q323" s="81">
        <v>5.9882015662294599</v>
      </c>
      <c r="R323" s="81">
        <v>0</v>
      </c>
      <c r="S323" s="81">
        <v>5.6395601879000008</v>
      </c>
      <c r="T323" s="82"/>
      <c r="U323" s="81">
        <v>28897106</v>
      </c>
      <c r="V323" s="81">
        <v>3069</v>
      </c>
      <c r="W323" s="81">
        <v>315</v>
      </c>
      <c r="X323" s="81">
        <v>31817</v>
      </c>
      <c r="Y323" s="81">
        <v>35689</v>
      </c>
      <c r="Z323" s="81">
        <v>48895</v>
      </c>
      <c r="AA323" s="81">
        <v>16029</v>
      </c>
      <c r="AB323" s="81">
        <v>80682</v>
      </c>
      <c r="AC323" s="81">
        <v>0</v>
      </c>
      <c r="AD323" s="81">
        <v>5.6395601879000008</v>
      </c>
      <c r="AE323" s="82"/>
      <c r="AF323" s="81">
        <v>212197754.98347136</v>
      </c>
      <c r="AG323" s="81">
        <v>6565889.5181873981</v>
      </c>
      <c r="AH323" s="81">
        <v>2002969.3064622604</v>
      </c>
      <c r="AI323" s="81">
        <v>208777468.52772167</v>
      </c>
      <c r="AJ323" s="81">
        <v>166861456.06711951</v>
      </c>
      <c r="AK323" s="81">
        <v>0</v>
      </c>
      <c r="AL323" s="81">
        <v>0</v>
      </c>
      <c r="AM323" s="81">
        <v>11076432.951529989</v>
      </c>
      <c r="AN323" s="81">
        <v>0</v>
      </c>
      <c r="AO323" s="81">
        <v>0</v>
      </c>
      <c r="AP323" s="82"/>
      <c r="AQ323" s="81">
        <v>1598</v>
      </c>
      <c r="AR323" s="81">
        <v>235</v>
      </c>
      <c r="AS323" s="81">
        <v>0</v>
      </c>
      <c r="AT323" s="81">
        <v>0</v>
      </c>
      <c r="AU323" s="81">
        <v>0</v>
      </c>
      <c r="AV323" s="81">
        <v>0</v>
      </c>
      <c r="AW323" s="81" t="s">
        <v>564</v>
      </c>
      <c r="AX323" s="82"/>
      <c r="AY323" s="81">
        <v>6375.2000000000007</v>
      </c>
      <c r="AZ323" s="81">
        <v>9189.7999999999993</v>
      </c>
      <c r="BA323" s="81">
        <v>0</v>
      </c>
      <c r="BB323" s="81">
        <v>0</v>
      </c>
      <c r="BC323" s="81">
        <v>0</v>
      </c>
      <c r="BD323" s="81">
        <v>0</v>
      </c>
      <c r="BE323" s="81" t="s">
        <v>564</v>
      </c>
      <c r="BF323" s="82"/>
      <c r="BG323" s="81">
        <v>0</v>
      </c>
      <c r="BH323" s="81">
        <v>0</v>
      </c>
      <c r="BI323" s="81">
        <v>399.291</v>
      </c>
      <c r="BJ323" s="81">
        <v>0</v>
      </c>
      <c r="BK323" s="81">
        <v>3.6190000000000002</v>
      </c>
      <c r="BL323" s="81">
        <v>0</v>
      </c>
      <c r="BM323" s="82"/>
      <c r="BN323" s="81">
        <v>0</v>
      </c>
      <c r="BO323" s="81">
        <v>0</v>
      </c>
      <c r="BP323" s="81">
        <v>20</v>
      </c>
      <c r="BQ323" s="81">
        <v>0</v>
      </c>
      <c r="BR323" s="81">
        <v>1</v>
      </c>
      <c r="BS323" s="81">
        <v>0</v>
      </c>
      <c r="BT323"/>
      <c r="BU323" s="80">
        <v>402.91</v>
      </c>
      <c r="BV323" s="80">
        <v>0</v>
      </c>
      <c r="BW323" s="80">
        <v>0</v>
      </c>
      <c r="BX323" s="80">
        <v>0</v>
      </c>
      <c r="BY323" s="80">
        <v>0</v>
      </c>
      <c r="BZ323" s="80">
        <v>0</v>
      </c>
      <c r="CA323" s="80">
        <v>0</v>
      </c>
      <c r="CB323" s="80">
        <v>0</v>
      </c>
      <c r="CC323" s="80">
        <v>0</v>
      </c>
    </row>
    <row r="324" spans="1:81">
      <c r="A324" s="80" t="s">
        <v>2015</v>
      </c>
      <c r="B324" s="80">
        <v>216</v>
      </c>
      <c r="C324" s="80">
        <v>12</v>
      </c>
      <c r="D324" s="80">
        <v>13</v>
      </c>
      <c r="E324" s="80">
        <v>2015</v>
      </c>
      <c r="F324" s="80" t="s">
        <v>91</v>
      </c>
      <c r="G324" s="80" t="s">
        <v>2003</v>
      </c>
      <c r="H324" s="80" t="s">
        <v>2004</v>
      </c>
      <c r="I324" s="177"/>
      <c r="J324" s="81">
        <v>161.40032096087731</v>
      </c>
      <c r="K324" s="81">
        <v>7.3825224501207813</v>
      </c>
      <c r="L324" s="81">
        <v>11.839695493236443</v>
      </c>
      <c r="M324" s="81">
        <v>141.55835531293781</v>
      </c>
      <c r="N324" s="81">
        <v>113.17348878337297</v>
      </c>
      <c r="O324" s="81">
        <v>84.565650333768446</v>
      </c>
      <c r="P324" s="81">
        <v>79.977583916996352</v>
      </c>
      <c r="Q324" s="81">
        <v>5.8139801387524113</v>
      </c>
      <c r="R324" s="81">
        <v>0</v>
      </c>
      <c r="S324" s="81">
        <v>5.0983402278000005</v>
      </c>
      <c r="T324" s="82"/>
      <c r="U324" s="81">
        <v>28019329</v>
      </c>
      <c r="V324" s="81">
        <v>3069</v>
      </c>
      <c r="W324" s="81">
        <v>315</v>
      </c>
      <c r="X324" s="81">
        <v>31817</v>
      </c>
      <c r="Y324" s="81">
        <v>35758</v>
      </c>
      <c r="Z324" s="81">
        <v>49132</v>
      </c>
      <c r="AA324" s="81">
        <v>15915</v>
      </c>
      <c r="AB324" s="81">
        <v>80019</v>
      </c>
      <c r="AC324" s="81">
        <v>0</v>
      </c>
      <c r="AD324" s="81">
        <v>5.0983402278000005</v>
      </c>
      <c r="AE324" s="82"/>
      <c r="AF324" s="81">
        <v>179353460.24269241</v>
      </c>
      <c r="AG324" s="81">
        <v>5718617.524009157</v>
      </c>
      <c r="AH324" s="81">
        <v>1876499.9988058419</v>
      </c>
      <c r="AI324" s="81">
        <v>196678910.57622883</v>
      </c>
      <c r="AJ324" s="81">
        <v>162790621.05684721</v>
      </c>
      <c r="AK324" s="81">
        <v>0</v>
      </c>
      <c r="AL324" s="81">
        <v>0</v>
      </c>
      <c r="AM324" s="81">
        <v>10966268.282919681</v>
      </c>
      <c r="AN324" s="81">
        <v>0</v>
      </c>
      <c r="AO324" s="81">
        <v>0</v>
      </c>
      <c r="AP324" s="82"/>
      <c r="AQ324" s="81">
        <v>1765</v>
      </c>
      <c r="AR324" s="81">
        <v>322</v>
      </c>
      <c r="AS324" s="81">
        <v>0</v>
      </c>
      <c r="AT324" s="81">
        <v>0</v>
      </c>
      <c r="AU324" s="81">
        <v>0</v>
      </c>
      <c r="AV324" s="81">
        <v>0</v>
      </c>
      <c r="AW324" s="81" t="s">
        <v>564</v>
      </c>
      <c r="AX324" s="82"/>
      <c r="AY324" s="81">
        <v>7113.7999999999993</v>
      </c>
      <c r="AZ324" s="81">
        <v>19149.2</v>
      </c>
      <c r="BA324" s="81">
        <v>0</v>
      </c>
      <c r="BB324" s="81">
        <v>0</v>
      </c>
      <c r="BC324" s="81">
        <v>0</v>
      </c>
      <c r="BD324" s="81">
        <v>0</v>
      </c>
      <c r="BE324" s="81" t="s">
        <v>564</v>
      </c>
      <c r="BF324" s="82"/>
      <c r="BG324" s="81">
        <v>0</v>
      </c>
      <c r="BH324" s="81">
        <v>0</v>
      </c>
      <c r="BI324" s="81">
        <v>379.69900000000001</v>
      </c>
      <c r="BJ324" s="81">
        <v>0</v>
      </c>
      <c r="BK324" s="81">
        <v>3.641</v>
      </c>
      <c r="BL324" s="81">
        <v>0</v>
      </c>
      <c r="BM324" s="82"/>
      <c r="BN324" s="81">
        <v>0</v>
      </c>
      <c r="BO324" s="81">
        <v>0</v>
      </c>
      <c r="BP324" s="81">
        <v>20</v>
      </c>
      <c r="BQ324" s="81">
        <v>0</v>
      </c>
      <c r="BR324" s="81">
        <v>1</v>
      </c>
      <c r="BS324" s="81">
        <v>0</v>
      </c>
      <c r="BT324"/>
      <c r="BU324" s="80">
        <v>383.34</v>
      </c>
      <c r="BV324" s="80">
        <v>0</v>
      </c>
      <c r="BW324" s="80">
        <v>0</v>
      </c>
      <c r="BX324" s="80">
        <v>0</v>
      </c>
      <c r="BY324" s="80">
        <v>0</v>
      </c>
      <c r="BZ324" s="80">
        <v>0</v>
      </c>
      <c r="CA324" s="80">
        <v>0</v>
      </c>
      <c r="CB324" s="80">
        <v>0</v>
      </c>
      <c r="CC324" s="80">
        <v>0</v>
      </c>
    </row>
    <row r="325" spans="1:81">
      <c r="A325" s="80" t="s">
        <v>2016</v>
      </c>
      <c r="B325" s="80">
        <v>217</v>
      </c>
      <c r="C325" s="80">
        <v>13</v>
      </c>
      <c r="D325" s="80">
        <v>13</v>
      </c>
      <c r="E325" s="80">
        <v>2016</v>
      </c>
      <c r="F325" s="80" t="s">
        <v>92</v>
      </c>
      <c r="G325" s="80" t="s">
        <v>2003</v>
      </c>
      <c r="H325" s="80" t="s">
        <v>2004</v>
      </c>
      <c r="I325" s="177"/>
      <c r="J325" s="81">
        <v>151.13577694927773</v>
      </c>
      <c r="K325" s="81">
        <v>6.7973838744086521</v>
      </c>
      <c r="L325" s="81">
        <v>14.276812804928749</v>
      </c>
      <c r="M325" s="81">
        <v>138.34482062453699</v>
      </c>
      <c r="N325" s="81">
        <v>112.00555932225176</v>
      </c>
      <c r="O325" s="81">
        <v>84.512999004074516</v>
      </c>
      <c r="P325" s="81">
        <v>78.385760962201573</v>
      </c>
      <c r="Q325" s="81">
        <v>5.6218856247968567</v>
      </c>
      <c r="R325" s="81">
        <v>0</v>
      </c>
      <c r="S325" s="81">
        <v>5.0110515000000007</v>
      </c>
      <c r="T325" s="82"/>
      <c r="U325" s="81">
        <v>28004671</v>
      </c>
      <c r="V325" s="81">
        <v>3069</v>
      </c>
      <c r="W325" s="81">
        <v>315</v>
      </c>
      <c r="X325" s="81">
        <v>31817</v>
      </c>
      <c r="Y325" s="81">
        <v>35910</v>
      </c>
      <c r="Z325" s="81">
        <v>49705</v>
      </c>
      <c r="AA325" s="81">
        <v>16133</v>
      </c>
      <c r="AB325" s="81">
        <v>79594</v>
      </c>
      <c r="AC325" s="81">
        <v>0</v>
      </c>
      <c r="AD325" s="81">
        <v>5.0110515000000007</v>
      </c>
      <c r="AE325" s="82"/>
      <c r="AF325" s="81">
        <v>166831322.7604233</v>
      </c>
      <c r="AG325" s="81">
        <v>5081518.4720846647</v>
      </c>
      <c r="AH325" s="81">
        <v>1762136.042845414</v>
      </c>
      <c r="AI325" s="81">
        <v>207964668.21103171</v>
      </c>
      <c r="AJ325" s="81">
        <v>155963161.87243441</v>
      </c>
      <c r="AK325" s="81">
        <v>0</v>
      </c>
      <c r="AL325" s="81">
        <v>0</v>
      </c>
      <c r="AM325" s="81">
        <v>10916498.279946741</v>
      </c>
      <c r="AN325" s="81">
        <v>0</v>
      </c>
      <c r="AO325" s="81">
        <v>0</v>
      </c>
      <c r="AP325" s="82"/>
      <c r="AQ325" s="81">
        <v>1896</v>
      </c>
      <c r="AR325" s="81">
        <v>353</v>
      </c>
      <c r="AS325" s="81">
        <v>0</v>
      </c>
      <c r="AT325" s="81">
        <v>0</v>
      </c>
      <c r="AU325" s="81">
        <v>0</v>
      </c>
      <c r="AV325" s="81">
        <v>0</v>
      </c>
      <c r="AW325" s="81" t="s">
        <v>564</v>
      </c>
      <c r="AX325" s="82"/>
      <c r="AY325" s="81">
        <v>7736.4</v>
      </c>
      <c r="AZ325" s="81">
        <v>21221.1</v>
      </c>
      <c r="BA325" s="81">
        <v>0</v>
      </c>
      <c r="BB325" s="81">
        <v>0</v>
      </c>
      <c r="BC325" s="81">
        <v>0</v>
      </c>
      <c r="BD325" s="81">
        <v>0</v>
      </c>
      <c r="BE325" s="81" t="s">
        <v>564</v>
      </c>
      <c r="BF325" s="82"/>
      <c r="BG325" s="81">
        <v>0</v>
      </c>
      <c r="BH325" s="81">
        <v>0</v>
      </c>
      <c r="BI325" s="81">
        <v>316.25</v>
      </c>
      <c r="BJ325" s="81">
        <v>0</v>
      </c>
      <c r="BK325" s="81">
        <v>3.35</v>
      </c>
      <c r="BL325" s="81">
        <v>0</v>
      </c>
      <c r="BM325" s="82"/>
      <c r="BN325" s="81">
        <v>0</v>
      </c>
      <c r="BO325" s="81">
        <v>0</v>
      </c>
      <c r="BP325" s="81">
        <v>19</v>
      </c>
      <c r="BQ325" s="81">
        <v>0</v>
      </c>
      <c r="BR325" s="81">
        <v>1</v>
      </c>
      <c r="BS325" s="81">
        <v>0</v>
      </c>
      <c r="BT325"/>
      <c r="BU325" s="80">
        <v>319.60000000000002</v>
      </c>
      <c r="BV325" s="80">
        <v>0</v>
      </c>
      <c r="BW325" s="80">
        <v>0</v>
      </c>
      <c r="BX325" s="80">
        <v>0</v>
      </c>
      <c r="BY325" s="80">
        <v>0</v>
      </c>
      <c r="BZ325" s="80">
        <v>0</v>
      </c>
      <c r="CA325" s="80">
        <v>0</v>
      </c>
      <c r="CB325" s="80">
        <v>0</v>
      </c>
      <c r="CC325" s="80">
        <v>0</v>
      </c>
    </row>
    <row r="326" spans="1:81">
      <c r="A326" s="80" t="s">
        <v>2017</v>
      </c>
      <c r="B326" s="80">
        <v>218</v>
      </c>
      <c r="C326" s="80">
        <v>14</v>
      </c>
      <c r="D326" s="80">
        <v>13</v>
      </c>
      <c r="E326" s="80">
        <v>2017</v>
      </c>
      <c r="F326" s="80" t="s">
        <v>71</v>
      </c>
      <c r="G326" s="80" t="s">
        <v>2003</v>
      </c>
      <c r="H326" s="80" t="s">
        <v>2004</v>
      </c>
      <c r="I326" s="177"/>
      <c r="J326" s="81">
        <v>148.55705568807292</v>
      </c>
      <c r="K326" s="81">
        <v>6.9302467453872483</v>
      </c>
      <c r="L326" s="81">
        <v>12.624627765512493</v>
      </c>
      <c r="M326" s="81">
        <v>120.87926412071685</v>
      </c>
      <c r="N326" s="81">
        <v>102.09157338171454</v>
      </c>
      <c r="O326" s="81">
        <v>84.07391964261079</v>
      </c>
      <c r="P326" s="81">
        <v>77.522291438464478</v>
      </c>
      <c r="Q326" s="81">
        <v>5.4022406129627436</v>
      </c>
      <c r="R326" s="81">
        <v>0</v>
      </c>
      <c r="S326" s="81">
        <v>6.6740530587499993</v>
      </c>
      <c r="T326" s="82"/>
      <c r="U326" s="81">
        <v>29796166</v>
      </c>
      <c r="V326" s="81">
        <v>3069</v>
      </c>
      <c r="W326" s="81">
        <v>315</v>
      </c>
      <c r="X326" s="81">
        <v>31817</v>
      </c>
      <c r="Y326" s="81">
        <v>36132</v>
      </c>
      <c r="Z326" s="81">
        <v>50267</v>
      </c>
      <c r="AA326" s="81">
        <v>16057</v>
      </c>
      <c r="AB326" s="81">
        <v>79095</v>
      </c>
      <c r="AC326" s="81">
        <v>0</v>
      </c>
      <c r="AD326" s="81">
        <v>6.6740530587499993</v>
      </c>
      <c r="AE326" s="82"/>
      <c r="AF326" s="81">
        <v>179327624.5984959</v>
      </c>
      <c r="AG326" s="81">
        <v>5575523.7545335516</v>
      </c>
      <c r="AH326" s="81">
        <v>2125178.6065789731</v>
      </c>
      <c r="AI326" s="81">
        <v>209146238.62918219</v>
      </c>
      <c r="AJ326" s="81">
        <v>158658977.91023141</v>
      </c>
      <c r="AK326" s="81">
        <v>0</v>
      </c>
      <c r="AL326" s="81">
        <v>0</v>
      </c>
      <c r="AM326" s="81">
        <v>10865033.54566556</v>
      </c>
      <c r="AN326" s="81">
        <v>0</v>
      </c>
      <c r="AO326" s="81">
        <v>0</v>
      </c>
      <c r="AP326" s="82"/>
      <c r="AQ326" s="81">
        <v>1988</v>
      </c>
      <c r="AR326" s="81">
        <v>391</v>
      </c>
      <c r="AS326" s="81">
        <v>0</v>
      </c>
      <c r="AT326" s="81">
        <v>0</v>
      </c>
      <c r="AU326" s="81">
        <v>0</v>
      </c>
      <c r="AV326" s="81">
        <v>1</v>
      </c>
      <c r="AW326" s="81" t="s">
        <v>564</v>
      </c>
      <c r="AX326" s="82"/>
      <c r="AY326" s="81">
        <v>8210.8000000000011</v>
      </c>
      <c r="AZ326" s="81">
        <v>25213</v>
      </c>
      <c r="BA326" s="81">
        <v>0</v>
      </c>
      <c r="BB326" s="81">
        <v>0</v>
      </c>
      <c r="BC326" s="81">
        <v>0</v>
      </c>
      <c r="BD326" s="81">
        <v>1760</v>
      </c>
      <c r="BE326" s="81" t="s">
        <v>564</v>
      </c>
      <c r="BF326" s="82"/>
      <c r="BG326" s="81">
        <v>0</v>
      </c>
      <c r="BH326" s="81">
        <v>0</v>
      </c>
      <c r="BI326" s="81">
        <v>390.29500000000002</v>
      </c>
      <c r="BJ326" s="81">
        <v>0</v>
      </c>
      <c r="BK326" s="81">
        <v>3.3380000000000001</v>
      </c>
      <c r="BL326" s="81">
        <v>0</v>
      </c>
      <c r="BM326" s="82"/>
      <c r="BN326" s="81">
        <v>0</v>
      </c>
      <c r="BO326" s="81">
        <v>0</v>
      </c>
      <c r="BP326" s="81">
        <v>20</v>
      </c>
      <c r="BQ326" s="81">
        <v>0</v>
      </c>
      <c r="BR326" s="81">
        <v>1</v>
      </c>
      <c r="BS326" s="81">
        <v>0</v>
      </c>
      <c r="BT326"/>
      <c r="BU326" s="80">
        <v>393.63299999999998</v>
      </c>
      <c r="BV326" s="80">
        <v>0</v>
      </c>
      <c r="BW326" s="80">
        <v>0</v>
      </c>
      <c r="BX326" s="80">
        <v>0</v>
      </c>
      <c r="BY326" s="80">
        <v>0</v>
      </c>
      <c r="BZ326" s="80">
        <v>0</v>
      </c>
      <c r="CA326" s="80">
        <v>0</v>
      </c>
      <c r="CB326" s="80">
        <v>0</v>
      </c>
      <c r="CC326" s="80">
        <v>0</v>
      </c>
    </row>
    <row r="327" spans="1:81">
      <c r="A327" s="80" t="s">
        <v>2018</v>
      </c>
      <c r="B327" s="80">
        <v>219</v>
      </c>
      <c r="C327" s="80">
        <v>15</v>
      </c>
      <c r="D327" s="80">
        <v>13</v>
      </c>
      <c r="E327" s="80">
        <v>2018</v>
      </c>
      <c r="F327" s="80" t="s">
        <v>93</v>
      </c>
      <c r="G327" s="80" t="s">
        <v>2003</v>
      </c>
      <c r="H327" s="80" t="s">
        <v>2004</v>
      </c>
      <c r="I327" s="177"/>
      <c r="J327" s="81">
        <v>142.59629682736619</v>
      </c>
      <c r="K327" s="81">
        <v>5.8907399512494489</v>
      </c>
      <c r="L327" s="81">
        <v>11.343786034403481</v>
      </c>
      <c r="M327" s="81">
        <v>107.63376666803573</v>
      </c>
      <c r="N327" s="81">
        <v>79.711222441591374</v>
      </c>
      <c r="O327" s="81">
        <v>82.100484542900276</v>
      </c>
      <c r="P327" s="81">
        <v>76.549860971962531</v>
      </c>
      <c r="Q327" s="81">
        <v>4.9676268917641977</v>
      </c>
      <c r="R327" s="81">
        <v>0</v>
      </c>
      <c r="S327" s="81">
        <v>5.0956191654199996</v>
      </c>
      <c r="T327" s="82"/>
      <c r="U327" s="81">
        <v>33291202</v>
      </c>
      <c r="V327" s="81">
        <v>3069</v>
      </c>
      <c r="W327" s="81">
        <v>315</v>
      </c>
      <c r="X327" s="81">
        <v>31817</v>
      </c>
      <c r="Y327" s="81">
        <v>36088</v>
      </c>
      <c r="Z327" s="81">
        <v>50027</v>
      </c>
      <c r="AA327" s="81">
        <v>16015</v>
      </c>
      <c r="AB327" s="81">
        <v>78379</v>
      </c>
      <c r="AC327" s="81">
        <v>0</v>
      </c>
      <c r="AD327" s="81">
        <v>5.0956191654199996</v>
      </c>
      <c r="AE327" s="82"/>
      <c r="AF327" s="81">
        <v>196834654.67193779</v>
      </c>
      <c r="AG327" s="81">
        <v>4662597.1339986222</v>
      </c>
      <c r="AH327" s="81">
        <v>2009321.568437427</v>
      </c>
      <c r="AI327" s="81">
        <v>208717933.94028959</v>
      </c>
      <c r="AJ327" s="81">
        <v>146490197.05990911</v>
      </c>
      <c r="AK327" s="81">
        <v>0</v>
      </c>
      <c r="AL327" s="81">
        <v>0</v>
      </c>
      <c r="AM327" s="81">
        <v>10788956.40646833</v>
      </c>
      <c r="AN327" s="81">
        <v>0</v>
      </c>
      <c r="AO327" s="81">
        <v>0</v>
      </c>
      <c r="AP327" s="82"/>
      <c r="AQ327" s="81">
        <v>2110</v>
      </c>
      <c r="AR327" s="81">
        <v>426</v>
      </c>
      <c r="AS327" s="81">
        <v>0</v>
      </c>
      <c r="AT327" s="81">
        <v>0</v>
      </c>
      <c r="AU327" s="81">
        <v>0</v>
      </c>
      <c r="AV327" s="81">
        <v>1</v>
      </c>
      <c r="AW327" s="81" t="s">
        <v>564</v>
      </c>
      <c r="AX327" s="82"/>
      <c r="AY327" s="81">
        <v>8866.6</v>
      </c>
      <c r="AZ327" s="81">
        <v>26985.5</v>
      </c>
      <c r="BA327" s="81">
        <v>0</v>
      </c>
      <c r="BB327" s="81">
        <v>0</v>
      </c>
      <c r="BC327" s="81">
        <v>0</v>
      </c>
      <c r="BD327" s="81">
        <v>1760</v>
      </c>
      <c r="BE327" s="81" t="s">
        <v>564</v>
      </c>
      <c r="BF327" s="82"/>
      <c r="BG327" s="81">
        <v>0</v>
      </c>
      <c r="BH327" s="81">
        <v>0</v>
      </c>
      <c r="BI327" s="81">
        <v>356.79199999999997</v>
      </c>
      <c r="BJ327" s="81">
        <v>0</v>
      </c>
      <c r="BK327" s="81">
        <v>3.12</v>
      </c>
      <c r="BL327" s="81">
        <v>0</v>
      </c>
      <c r="BM327" s="82"/>
      <c r="BN327" s="81">
        <v>0</v>
      </c>
      <c r="BO327" s="81">
        <v>0</v>
      </c>
      <c r="BP327" s="81">
        <v>19</v>
      </c>
      <c r="BQ327" s="81">
        <v>0</v>
      </c>
      <c r="BR327" s="81">
        <v>1</v>
      </c>
      <c r="BS327" s="81">
        <v>0</v>
      </c>
      <c r="BT327"/>
      <c r="BU327" s="80">
        <v>359.91199999999998</v>
      </c>
      <c r="BV327" s="80">
        <v>0</v>
      </c>
      <c r="BW327" s="80">
        <v>0</v>
      </c>
      <c r="BX327" s="80">
        <v>0</v>
      </c>
      <c r="BY327" s="80">
        <v>0</v>
      </c>
      <c r="BZ327" s="80">
        <v>0</v>
      </c>
      <c r="CA327" s="80">
        <v>0</v>
      </c>
      <c r="CB327" s="80">
        <v>0</v>
      </c>
      <c r="CC327" s="80">
        <v>0</v>
      </c>
    </row>
    <row r="328" spans="1:81">
      <c r="A328" s="80" t="s">
        <v>2019</v>
      </c>
      <c r="B328" s="80">
        <v>220</v>
      </c>
      <c r="C328" s="80">
        <v>16</v>
      </c>
      <c r="D328" s="80">
        <v>13</v>
      </c>
      <c r="E328" s="80">
        <v>2019</v>
      </c>
      <c r="F328" s="80" t="s">
        <v>73</v>
      </c>
      <c r="G328" s="80" t="s">
        <v>2003</v>
      </c>
      <c r="H328" s="80" t="s">
        <v>2004</v>
      </c>
      <c r="I328" s="177"/>
      <c r="J328" s="81">
        <v>130.02225187135681</v>
      </c>
      <c r="K328" s="81">
        <v>5.6337763173820852</v>
      </c>
      <c r="L328" s="81">
        <v>11.44455899311567</v>
      </c>
      <c r="M328" s="81">
        <v>99.566633320719589</v>
      </c>
      <c r="N328" s="81">
        <v>78.244304585500799</v>
      </c>
      <c r="O328" s="81">
        <v>79.649428511156785</v>
      </c>
      <c r="P328" s="81">
        <v>74.89733941047254</v>
      </c>
      <c r="Q328" s="81">
        <v>4.7964391141733724</v>
      </c>
      <c r="R328" s="81">
        <v>0</v>
      </c>
      <c r="S328" s="81">
        <v>6.3329321652000008</v>
      </c>
      <c r="T328" s="82"/>
      <c r="U328" s="81">
        <v>31386217</v>
      </c>
      <c r="V328" s="81">
        <v>3069</v>
      </c>
      <c r="W328" s="81">
        <v>315</v>
      </c>
      <c r="X328" s="81">
        <v>31817</v>
      </c>
      <c r="Y328" s="81">
        <v>36189</v>
      </c>
      <c r="Z328" s="81">
        <v>49866</v>
      </c>
      <c r="AA328" s="81">
        <v>15552</v>
      </c>
      <c r="AB328" s="81">
        <v>77727</v>
      </c>
      <c r="AC328" s="81">
        <v>0</v>
      </c>
      <c r="AD328" s="81">
        <v>6.3329321652000008</v>
      </c>
      <c r="AE328" s="82"/>
      <c r="AF328" s="81">
        <v>182072528.46711659</v>
      </c>
      <c r="AG328" s="81">
        <v>4899640.3662683684</v>
      </c>
      <c r="AH328" s="81">
        <v>2129539.7235636008</v>
      </c>
      <c r="AI328" s="81">
        <v>201589254.88155219</v>
      </c>
      <c r="AJ328" s="81">
        <v>140015870.12485468</v>
      </c>
      <c r="AK328" s="81">
        <v>0</v>
      </c>
      <c r="AL328" s="81">
        <v>0</v>
      </c>
      <c r="AM328" s="81">
        <v>10585832.271457275</v>
      </c>
      <c r="AN328" s="81">
        <v>0</v>
      </c>
      <c r="AO328" s="81">
        <v>0</v>
      </c>
      <c r="AP328" s="82"/>
      <c r="AQ328" s="81">
        <v>2267</v>
      </c>
      <c r="AR328" s="81">
        <v>458</v>
      </c>
      <c r="AS328" s="81">
        <v>0</v>
      </c>
      <c r="AT328" s="81">
        <v>0</v>
      </c>
      <c r="AU328" s="81">
        <v>0</v>
      </c>
      <c r="AV328" s="81">
        <v>1</v>
      </c>
      <c r="AW328" s="81" t="s">
        <v>564</v>
      </c>
      <c r="AX328" s="82"/>
      <c r="AY328" s="81">
        <v>9671.7999999999993</v>
      </c>
      <c r="AZ328" s="81">
        <v>29047.7</v>
      </c>
      <c r="BA328" s="81">
        <v>0</v>
      </c>
      <c r="BB328" s="81">
        <v>0</v>
      </c>
      <c r="BC328" s="81">
        <v>0</v>
      </c>
      <c r="BD328" s="81">
        <v>1760</v>
      </c>
      <c r="BE328" s="81" t="s">
        <v>564</v>
      </c>
      <c r="BF328" s="82"/>
      <c r="BG328" s="81">
        <v>0</v>
      </c>
      <c r="BH328" s="81">
        <v>0</v>
      </c>
      <c r="BI328" s="81">
        <v>302.11700000000002</v>
      </c>
      <c r="BJ328" s="81">
        <v>0</v>
      </c>
      <c r="BK328" s="81">
        <v>2.7429999999999999</v>
      </c>
      <c r="BL328" s="81">
        <v>0</v>
      </c>
      <c r="BM328" s="82"/>
      <c r="BN328" s="81">
        <v>0</v>
      </c>
      <c r="BO328" s="81">
        <v>0</v>
      </c>
      <c r="BP328" s="81">
        <v>19</v>
      </c>
      <c r="BQ328" s="81">
        <v>0</v>
      </c>
      <c r="BR328" s="81">
        <v>1</v>
      </c>
      <c r="BS328" s="81">
        <v>0</v>
      </c>
      <c r="BT328"/>
      <c r="BU328" s="80">
        <v>304.86</v>
      </c>
      <c r="BV328" s="80">
        <v>0</v>
      </c>
      <c r="BW328" s="80">
        <v>0</v>
      </c>
      <c r="BX328" s="80">
        <v>0</v>
      </c>
      <c r="BY328" s="80">
        <v>0</v>
      </c>
      <c r="BZ328" s="80">
        <v>0</v>
      </c>
      <c r="CA328" s="80">
        <v>0</v>
      </c>
      <c r="CB328" s="80">
        <v>0</v>
      </c>
      <c r="CC328" s="80">
        <v>0</v>
      </c>
    </row>
    <row r="329" spans="1:81">
      <c r="A329" s="80" t="s">
        <v>2020</v>
      </c>
      <c r="B329" s="80">
        <v>221</v>
      </c>
      <c r="C329" s="80">
        <v>17</v>
      </c>
      <c r="D329" s="80">
        <v>13</v>
      </c>
      <c r="E329" s="80">
        <v>2020</v>
      </c>
      <c r="F329" s="80" t="s">
        <v>218</v>
      </c>
      <c r="G329" s="174" t="s">
        <v>2003</v>
      </c>
      <c r="H329" s="80" t="s">
        <v>2004</v>
      </c>
      <c r="I329" s="177"/>
      <c r="J329" s="81">
        <v>124.2599900666722</v>
      </c>
      <c r="K329" s="81">
        <v>5.8815147531622145</v>
      </c>
      <c r="L329" s="81">
        <v>20.582751737738732</v>
      </c>
      <c r="M329" s="81">
        <v>101.19468063215371</v>
      </c>
      <c r="N329" s="81">
        <v>89.432335272905732</v>
      </c>
      <c r="O329" s="81">
        <v>69.551863866412234</v>
      </c>
      <c r="P329" s="81">
        <v>70.265353704086905</v>
      </c>
      <c r="Q329" s="81">
        <v>4.5437609244534336</v>
      </c>
      <c r="R329" s="81">
        <v>0</v>
      </c>
      <c r="S329" s="81">
        <v>8.2813905999999982</v>
      </c>
      <c r="T329" s="82"/>
      <c r="U329" s="81">
        <v>29418949</v>
      </c>
      <c r="V329" s="81">
        <v>3036</v>
      </c>
      <c r="W329" s="81">
        <v>686</v>
      </c>
      <c r="X329" s="81">
        <v>30643</v>
      </c>
      <c r="Y329" s="81">
        <v>36381</v>
      </c>
      <c r="Z329" s="81">
        <v>49700</v>
      </c>
      <c r="AA329" s="81">
        <v>15852</v>
      </c>
      <c r="AB329" s="81">
        <v>77061</v>
      </c>
      <c r="AC329" s="81">
        <v>0</v>
      </c>
      <c r="AD329" s="81">
        <v>8.2813905999999982</v>
      </c>
      <c r="AE329" s="82"/>
      <c r="AF329" s="81">
        <v>173384686.94106901</v>
      </c>
      <c r="AG329" s="81">
        <v>4528423.1201254493</v>
      </c>
      <c r="AH329" s="81">
        <v>3736540.021347418</v>
      </c>
      <c r="AI329" s="81">
        <v>198364662.34086272</v>
      </c>
      <c r="AJ329" s="81">
        <v>166911905.03918946</v>
      </c>
      <c r="AK329" s="81"/>
      <c r="AL329" s="81"/>
      <c r="AM329" s="81">
        <v>10057316.665567085</v>
      </c>
      <c r="AN329" s="81"/>
      <c r="AO329" s="81"/>
      <c r="AP329" s="82"/>
      <c r="AQ329" s="81">
        <v>2398</v>
      </c>
      <c r="AR329" s="81">
        <v>482</v>
      </c>
      <c r="AS329" s="81">
        <v>0</v>
      </c>
      <c r="AT329" s="81">
        <v>0</v>
      </c>
      <c r="AU329" s="81">
        <v>0</v>
      </c>
      <c r="AV329" s="81">
        <v>1</v>
      </c>
      <c r="AW329" s="81">
        <v>0</v>
      </c>
      <c r="AX329" s="82"/>
      <c r="AY329" s="81">
        <v>10444.799999999999</v>
      </c>
      <c r="AZ329" s="81">
        <v>32158.3</v>
      </c>
      <c r="BA329" s="81">
        <v>0</v>
      </c>
      <c r="BB329" s="81">
        <v>0</v>
      </c>
      <c r="BC329" s="81">
        <v>0</v>
      </c>
      <c r="BD329" s="81">
        <v>1760</v>
      </c>
      <c r="BE329" s="81">
        <v>0</v>
      </c>
      <c r="BF329" s="82"/>
      <c r="BG329" s="81">
        <v>0</v>
      </c>
      <c r="BH329" s="81">
        <v>0</v>
      </c>
      <c r="BI329" s="81">
        <v>268.23899999999998</v>
      </c>
      <c r="BJ329" s="81">
        <v>0</v>
      </c>
      <c r="BK329" s="81">
        <v>2.6549999999999998</v>
      </c>
      <c r="BL329" s="81">
        <v>0</v>
      </c>
      <c r="BM329" s="82"/>
      <c r="BN329" s="81">
        <v>0</v>
      </c>
      <c r="BO329" s="81">
        <v>0</v>
      </c>
      <c r="BP329" s="81">
        <v>18</v>
      </c>
      <c r="BQ329" s="81">
        <v>0</v>
      </c>
      <c r="BR329" s="81">
        <v>1</v>
      </c>
      <c r="BS329" s="81">
        <v>0</v>
      </c>
      <c r="BT329"/>
      <c r="BU329" s="80">
        <v>270.89400000000001</v>
      </c>
      <c r="BV329" s="80">
        <v>0</v>
      </c>
      <c r="BW329" s="80">
        <v>0</v>
      </c>
      <c r="BX329" s="80">
        <v>0</v>
      </c>
      <c r="BY329" s="80">
        <v>0</v>
      </c>
      <c r="BZ329" s="80">
        <v>0</v>
      </c>
      <c r="CA329" s="80">
        <v>0</v>
      </c>
      <c r="CB329" s="80">
        <v>0</v>
      </c>
      <c r="CC329" s="80">
        <v>0</v>
      </c>
    </row>
    <row r="330" spans="1:81">
      <c r="A330" s="80" t="s">
        <v>2021</v>
      </c>
      <c r="B330" s="80">
        <v>221</v>
      </c>
      <c r="C330" s="80">
        <v>18</v>
      </c>
      <c r="D330" s="80">
        <v>13</v>
      </c>
      <c r="E330" s="80">
        <v>2021</v>
      </c>
      <c r="F330" s="80" t="s">
        <v>75</v>
      </c>
      <c r="G330" s="174" t="s">
        <v>2003</v>
      </c>
      <c r="H330" s="80" t="s">
        <v>2004</v>
      </c>
      <c r="I330" s="177"/>
      <c r="J330" s="81">
        <v>104.19424646664423</v>
      </c>
      <c r="K330" s="81">
        <v>6.6278210714363617</v>
      </c>
      <c r="L330" s="81">
        <v>20.804010533365947</v>
      </c>
      <c r="M330" s="81">
        <v>94.623735526751148</v>
      </c>
      <c r="N330" s="81">
        <v>75.733701883490554</v>
      </c>
      <c r="O330" s="81">
        <v>67.292569809189999</v>
      </c>
      <c r="P330" s="81">
        <v>72.706489420842729</v>
      </c>
      <c r="Q330" s="81">
        <v>4.568872047051709</v>
      </c>
      <c r="R330" s="81">
        <v>0</v>
      </c>
      <c r="S330" s="81">
        <v>8.0438478999999994</v>
      </c>
      <c r="T330" s="82"/>
      <c r="U330" s="81">
        <v>30572018</v>
      </c>
      <c r="V330" s="81">
        <v>3036</v>
      </c>
      <c r="W330" s="81">
        <v>686</v>
      </c>
      <c r="X330" s="81">
        <v>30643</v>
      </c>
      <c r="Y330" s="81">
        <v>36690</v>
      </c>
      <c r="Z330" s="81">
        <v>49513</v>
      </c>
      <c r="AA330" s="81">
        <v>15996</v>
      </c>
      <c r="AB330" s="81">
        <v>76568</v>
      </c>
      <c r="AC330" s="81">
        <v>0</v>
      </c>
      <c r="AD330" s="81">
        <v>8.0438478999999994</v>
      </c>
      <c r="AE330" s="82"/>
      <c r="AF330" s="81">
        <v>160092586.64254412</v>
      </c>
      <c r="AG330" s="81">
        <v>5122983.4031844176</v>
      </c>
      <c r="AH330" s="81">
        <v>3836807.2087265891</v>
      </c>
      <c r="AI330" s="81">
        <v>211844468.38913074</v>
      </c>
      <c r="AJ330" s="81">
        <v>146460792.11335576</v>
      </c>
      <c r="AK330" s="81">
        <v>0</v>
      </c>
      <c r="AL330" s="81">
        <v>0</v>
      </c>
      <c r="AM330" s="81">
        <v>10050613.361667853</v>
      </c>
      <c r="AN330" s="81">
        <v>0</v>
      </c>
      <c r="AO330" s="81">
        <v>0</v>
      </c>
      <c r="AP330" s="82"/>
      <c r="AQ330" s="81">
        <v>2556</v>
      </c>
      <c r="AR330" s="81">
        <v>499</v>
      </c>
      <c r="AS330" s="81">
        <v>0</v>
      </c>
      <c r="AT330" s="81">
        <v>0</v>
      </c>
      <c r="AU330" s="81">
        <v>0</v>
      </c>
      <c r="AV330" s="81">
        <v>0</v>
      </c>
      <c r="AW330" s="81"/>
      <c r="AX330" s="82"/>
      <c r="AY330" s="81">
        <v>11409.999999999991</v>
      </c>
      <c r="AZ330" s="81">
        <v>34657.300000000003</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2022</v>
      </c>
      <c r="B331" s="80">
        <v>221</v>
      </c>
      <c r="C331" s="80">
        <v>19</v>
      </c>
      <c r="D331" s="80">
        <v>13</v>
      </c>
      <c r="E331" s="80">
        <v>2022</v>
      </c>
      <c r="F331" s="80" t="s">
        <v>568</v>
      </c>
      <c r="G331" s="80" t="s">
        <v>2003</v>
      </c>
      <c r="H331" s="80" t="s">
        <v>2004</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2724</v>
      </c>
      <c r="AR331" s="81">
        <v>506</v>
      </c>
      <c r="AS331" s="81">
        <v>0</v>
      </c>
      <c r="AT331" s="81">
        <v>0</v>
      </c>
      <c r="AU331" s="81">
        <v>0</v>
      </c>
      <c r="AV331" s="81">
        <v>0</v>
      </c>
      <c r="AW331" s="81"/>
      <c r="AX331" s="82"/>
      <c r="AY331" s="81">
        <v>12454.999999999971</v>
      </c>
      <c r="AZ331" s="81">
        <v>35200.6</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2023</v>
      </c>
      <c r="B332" s="80">
        <v>290</v>
      </c>
      <c r="C332" s="80">
        <v>1</v>
      </c>
      <c r="D332" s="80">
        <v>18</v>
      </c>
      <c r="E332" s="80">
        <v>1990</v>
      </c>
      <c r="F332" s="80" t="s">
        <v>562</v>
      </c>
      <c r="G332" s="80" t="s">
        <v>2024</v>
      </c>
      <c r="H332" s="80" t="s">
        <v>2025</v>
      </c>
      <c r="I332" s="177"/>
      <c r="J332" s="81">
        <v>359.2871241660477</v>
      </c>
      <c r="K332" s="81">
        <v>4.6221214761197249</v>
      </c>
      <c r="L332" s="81">
        <v>13.940382936856007</v>
      </c>
      <c r="M332" s="81">
        <v>38.150204775144054</v>
      </c>
      <c r="N332" s="81">
        <v>51.912630192158844</v>
      </c>
      <c r="O332" s="81">
        <v>46.076978331404405</v>
      </c>
      <c r="P332" s="81">
        <v>38.787354677668425</v>
      </c>
      <c r="Q332" s="81">
        <v>3.5252447385297723</v>
      </c>
      <c r="R332" s="81">
        <v>0</v>
      </c>
      <c r="S332" s="81">
        <v>3.4363097148853825</v>
      </c>
      <c r="T332" s="82"/>
      <c r="U332" s="81">
        <v>15159473</v>
      </c>
      <c r="V332" s="81">
        <v>1635</v>
      </c>
      <c r="W332" s="81">
        <v>148</v>
      </c>
      <c r="X332" s="81">
        <v>13642</v>
      </c>
      <c r="Y332" s="81">
        <v>17121</v>
      </c>
      <c r="Z332" s="81">
        <v>18952</v>
      </c>
      <c r="AA332" s="81">
        <v>9418</v>
      </c>
      <c r="AB332" s="81">
        <v>57238</v>
      </c>
      <c r="AC332" s="81">
        <v>0</v>
      </c>
      <c r="AD332" s="81">
        <v>3.4363097148853825</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2026</v>
      </c>
      <c r="B333" s="80">
        <v>291</v>
      </c>
      <c r="C333" s="80">
        <v>2</v>
      </c>
      <c r="D333" s="80">
        <v>18</v>
      </c>
      <c r="E333" s="80">
        <v>2005</v>
      </c>
      <c r="F333" s="80" t="s">
        <v>565</v>
      </c>
      <c r="G333" s="80" t="s">
        <v>2024</v>
      </c>
      <c r="H333" s="80" t="s">
        <v>2025</v>
      </c>
      <c r="I333" s="177"/>
      <c r="J333" s="81">
        <v>434.0092181977887</v>
      </c>
      <c r="K333" s="81">
        <v>3.4356678482266538</v>
      </c>
      <c r="L333" s="81">
        <v>6.9260874412326308</v>
      </c>
      <c r="M333" s="81">
        <v>98.661458879933349</v>
      </c>
      <c r="N333" s="81">
        <v>105.69942075211925</v>
      </c>
      <c r="O333" s="81">
        <v>87.579775074501782</v>
      </c>
      <c r="P333" s="81">
        <v>47.485669506367152</v>
      </c>
      <c r="Q333" s="81">
        <v>4.6557422986640118</v>
      </c>
      <c r="R333" s="81">
        <v>0</v>
      </c>
      <c r="S333" s="81">
        <v>11.426236873406101</v>
      </c>
      <c r="T333" s="82"/>
      <c r="U333" s="81">
        <v>19158945</v>
      </c>
      <c r="V333" s="81">
        <v>1559</v>
      </c>
      <c r="W333" s="81">
        <v>83</v>
      </c>
      <c r="X333" s="81">
        <v>16594</v>
      </c>
      <c r="Y333" s="81">
        <v>28542</v>
      </c>
      <c r="Z333" s="81">
        <v>41685</v>
      </c>
      <c r="AA333" s="81">
        <v>9443</v>
      </c>
      <c r="AB333" s="81">
        <v>79025</v>
      </c>
      <c r="AC333" s="81">
        <v>0</v>
      </c>
      <c r="AD333" s="81">
        <v>11.426236873406101</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2027</v>
      </c>
      <c r="B334" s="80">
        <v>292</v>
      </c>
      <c r="C334" s="80">
        <v>3</v>
      </c>
      <c r="D334" s="80">
        <v>18</v>
      </c>
      <c r="E334" s="80">
        <v>2006</v>
      </c>
      <c r="F334" s="80" t="s">
        <v>566</v>
      </c>
      <c r="G334" s="80" t="s">
        <v>2024</v>
      </c>
      <c r="H334" s="80" t="s">
        <v>2025</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2028</v>
      </c>
      <c r="B335" s="80">
        <v>293</v>
      </c>
      <c r="C335" s="80">
        <v>4</v>
      </c>
      <c r="D335" s="80">
        <v>18</v>
      </c>
      <c r="E335" s="80">
        <v>2007</v>
      </c>
      <c r="F335" s="80" t="s">
        <v>567</v>
      </c>
      <c r="G335" s="80" t="s">
        <v>2024</v>
      </c>
      <c r="H335" s="80" t="s">
        <v>2025</v>
      </c>
      <c r="I335" s="177"/>
      <c r="J335" s="81">
        <v>473.08781959499868</v>
      </c>
      <c r="K335" s="81">
        <v>3.712261869763438</v>
      </c>
      <c r="L335" s="81">
        <v>7.5041091464002383</v>
      </c>
      <c r="M335" s="81">
        <v>97.14652281615767</v>
      </c>
      <c r="N335" s="81">
        <v>110.62847078719632</v>
      </c>
      <c r="O335" s="81">
        <v>87.818847588937928</v>
      </c>
      <c r="P335" s="81">
        <v>48.26665133098534</v>
      </c>
      <c r="Q335" s="81">
        <v>4.9265347220322795</v>
      </c>
      <c r="R335" s="81">
        <v>0</v>
      </c>
      <c r="S335" s="81">
        <v>9.9893260691585013</v>
      </c>
      <c r="T335" s="82"/>
      <c r="U335" s="81">
        <v>23223618</v>
      </c>
      <c r="V335" s="81">
        <v>1568</v>
      </c>
      <c r="W335" s="81">
        <v>88</v>
      </c>
      <c r="X335" s="81">
        <v>19748</v>
      </c>
      <c r="Y335" s="81">
        <v>29350</v>
      </c>
      <c r="Z335" s="81">
        <v>43452</v>
      </c>
      <c r="AA335" s="81">
        <v>9452</v>
      </c>
      <c r="AB335" s="81">
        <v>79199</v>
      </c>
      <c r="AC335" s="81">
        <v>0</v>
      </c>
      <c r="AD335" s="81">
        <v>9.9893260691585013</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2029</v>
      </c>
      <c r="B336" s="80">
        <v>294</v>
      </c>
      <c r="C336" s="80">
        <v>5</v>
      </c>
      <c r="D336" s="80">
        <v>18</v>
      </c>
      <c r="E336" s="80">
        <v>2008</v>
      </c>
      <c r="F336" s="80" t="s">
        <v>84</v>
      </c>
      <c r="G336" s="80" t="s">
        <v>2024</v>
      </c>
      <c r="H336" s="80" t="s">
        <v>2025</v>
      </c>
      <c r="I336" s="177"/>
      <c r="J336" s="81">
        <v>471.57895182492467</v>
      </c>
      <c r="K336" s="81">
        <v>2.785854003227676</v>
      </c>
      <c r="L336" s="81">
        <v>6.7065415347935389</v>
      </c>
      <c r="M336" s="81">
        <v>100.17988739814911</v>
      </c>
      <c r="N336" s="81">
        <v>109.03166261181855</v>
      </c>
      <c r="O336" s="81">
        <v>86.194173713788928</v>
      </c>
      <c r="P336" s="81">
        <v>46.97217866085213</v>
      </c>
      <c r="Q336" s="81">
        <v>4.848848193587826</v>
      </c>
      <c r="R336" s="81">
        <v>0</v>
      </c>
      <c r="S336" s="81">
        <v>10.753522732351193</v>
      </c>
      <c r="T336" s="82"/>
      <c r="U336" s="81">
        <v>24266799</v>
      </c>
      <c r="V336" s="81">
        <v>1568</v>
      </c>
      <c r="W336" s="81">
        <v>88</v>
      </c>
      <c r="X336" s="81">
        <v>19748</v>
      </c>
      <c r="Y336" s="81">
        <v>29742</v>
      </c>
      <c r="Z336" s="81">
        <v>44145</v>
      </c>
      <c r="AA336" s="81">
        <v>9209</v>
      </c>
      <c r="AB336" s="81">
        <v>79231</v>
      </c>
      <c r="AC336" s="81">
        <v>0</v>
      </c>
      <c r="AD336" s="81">
        <v>10.753522732351193</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2030</v>
      </c>
      <c r="B337" s="80">
        <v>295</v>
      </c>
      <c r="C337" s="80">
        <v>6</v>
      </c>
      <c r="D337" s="80">
        <v>18</v>
      </c>
      <c r="E337" s="80">
        <v>2009</v>
      </c>
      <c r="F337" s="80" t="s">
        <v>85</v>
      </c>
      <c r="G337" s="80" t="s">
        <v>2024</v>
      </c>
      <c r="H337" s="80" t="s">
        <v>2025</v>
      </c>
      <c r="I337" s="177"/>
      <c r="J337" s="81">
        <v>466.88051191502819</v>
      </c>
      <c r="K337" s="81">
        <v>3.0400459185198625</v>
      </c>
      <c r="L337" s="81">
        <v>6.6630362641411169</v>
      </c>
      <c r="M337" s="81">
        <v>101.49705823955892</v>
      </c>
      <c r="N337" s="81">
        <v>95.19780786604727</v>
      </c>
      <c r="O337" s="81">
        <v>88.053114506409173</v>
      </c>
      <c r="P337" s="81">
        <v>45.42163278214057</v>
      </c>
      <c r="Q337" s="81">
        <v>4.6235733442180438</v>
      </c>
      <c r="R337" s="81">
        <v>0</v>
      </c>
      <c r="S337" s="81">
        <v>12.250129172858159</v>
      </c>
      <c r="T337" s="82"/>
      <c r="U337" s="81">
        <v>20966280</v>
      </c>
      <c r="V337" s="81">
        <v>1883</v>
      </c>
      <c r="W337" s="81">
        <v>136</v>
      </c>
      <c r="X337" s="81">
        <v>21673</v>
      </c>
      <c r="Y337" s="81">
        <v>30086</v>
      </c>
      <c r="Z337" s="81">
        <v>44513</v>
      </c>
      <c r="AA337" s="81">
        <v>9142</v>
      </c>
      <c r="AB337" s="81">
        <v>79309</v>
      </c>
      <c r="AC337" s="81">
        <v>0</v>
      </c>
      <c r="AD337" s="81">
        <v>12.250129172858159</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40.527000000000001</v>
      </c>
      <c r="BJ337" s="81">
        <v>0</v>
      </c>
      <c r="BK337" s="81">
        <v>36.151000000000003</v>
      </c>
      <c r="BL337" s="81">
        <v>0</v>
      </c>
      <c r="BM337" s="82"/>
      <c r="BN337" s="81">
        <v>0</v>
      </c>
      <c r="BO337" s="81">
        <v>0</v>
      </c>
      <c r="BP337" s="81">
        <v>6</v>
      </c>
      <c r="BQ337" s="81">
        <v>0</v>
      </c>
      <c r="BR337" s="81">
        <v>2</v>
      </c>
      <c r="BS337" s="81">
        <v>0</v>
      </c>
      <c r="BT337"/>
      <c r="BU337" s="80"/>
      <c r="BV337" s="80"/>
      <c r="BW337" s="80"/>
      <c r="BX337" s="80"/>
      <c r="BY337" s="80"/>
      <c r="BZ337" s="80"/>
      <c r="CA337" s="80"/>
      <c r="CB337" s="80"/>
      <c r="CC337" s="80"/>
    </row>
    <row r="338" spans="1:81">
      <c r="A338" s="80" t="s">
        <v>2031</v>
      </c>
      <c r="B338" s="80">
        <v>296</v>
      </c>
      <c r="C338" s="80">
        <v>7</v>
      </c>
      <c r="D338" s="80">
        <v>18</v>
      </c>
      <c r="E338" s="80">
        <v>2010</v>
      </c>
      <c r="F338" s="80" t="s">
        <v>86</v>
      </c>
      <c r="G338" s="80" t="s">
        <v>2024</v>
      </c>
      <c r="H338" s="80" t="s">
        <v>2025</v>
      </c>
      <c r="I338" s="177"/>
      <c r="J338" s="81">
        <v>437.5940008455766</v>
      </c>
      <c r="K338" s="81">
        <v>3.2553190284988593</v>
      </c>
      <c r="L338" s="81">
        <v>6.3991841464555765</v>
      </c>
      <c r="M338" s="81">
        <v>97.10184684293624</v>
      </c>
      <c r="N338" s="81">
        <v>107.2665240284968</v>
      </c>
      <c r="O338" s="81">
        <v>88.244416106895855</v>
      </c>
      <c r="P338" s="81">
        <v>45.805388428043038</v>
      </c>
      <c r="Q338" s="81">
        <v>4.8228269154528904</v>
      </c>
      <c r="R338" s="81">
        <v>0</v>
      </c>
      <c r="S338" s="81">
        <v>10.606049397323632</v>
      </c>
      <c r="T338" s="82"/>
      <c r="U338" s="81">
        <v>21463960</v>
      </c>
      <c r="V338" s="81">
        <v>1883</v>
      </c>
      <c r="W338" s="81">
        <v>136</v>
      </c>
      <c r="X338" s="81">
        <v>21673</v>
      </c>
      <c r="Y338" s="81">
        <v>30470</v>
      </c>
      <c r="Z338" s="81">
        <v>44817</v>
      </c>
      <c r="AA338" s="81">
        <v>8989</v>
      </c>
      <c r="AB338" s="81">
        <v>79269</v>
      </c>
      <c r="AC338" s="81">
        <v>0</v>
      </c>
      <c r="AD338" s="81">
        <v>10.606049397323632</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38.709000000000003</v>
      </c>
      <c r="BJ338" s="81">
        <v>0</v>
      </c>
      <c r="BK338" s="81">
        <v>32.665999999999997</v>
      </c>
      <c r="BL338" s="81">
        <v>0</v>
      </c>
      <c r="BM338" s="82"/>
      <c r="BN338" s="81">
        <v>0</v>
      </c>
      <c r="BO338" s="81">
        <v>0</v>
      </c>
      <c r="BP338" s="81">
        <v>6</v>
      </c>
      <c r="BQ338" s="81">
        <v>0</v>
      </c>
      <c r="BR338" s="81">
        <v>2</v>
      </c>
      <c r="BS338" s="81">
        <v>0</v>
      </c>
      <c r="BT338"/>
      <c r="BU338" s="80">
        <v>46.046999999999997</v>
      </c>
      <c r="BV338" s="80">
        <v>25.327999999999999</v>
      </c>
      <c r="BW338" s="80">
        <v>0</v>
      </c>
      <c r="BX338" s="80">
        <v>0</v>
      </c>
      <c r="BY338" s="80">
        <v>0</v>
      </c>
      <c r="BZ338" s="80">
        <v>0</v>
      </c>
      <c r="CA338" s="80">
        <v>0</v>
      </c>
      <c r="CB338" s="80">
        <v>0</v>
      </c>
      <c r="CC338" s="80">
        <v>0</v>
      </c>
    </row>
    <row r="339" spans="1:81">
      <c r="A339" s="80" t="s">
        <v>2032</v>
      </c>
      <c r="B339" s="80">
        <v>297</v>
      </c>
      <c r="C339" s="80">
        <v>8</v>
      </c>
      <c r="D339" s="80">
        <v>18</v>
      </c>
      <c r="E339" s="80">
        <v>2011</v>
      </c>
      <c r="F339" s="80" t="s">
        <v>87</v>
      </c>
      <c r="G339" s="80" t="s">
        <v>2024</v>
      </c>
      <c r="H339" s="80" t="s">
        <v>2025</v>
      </c>
      <c r="I339" s="177"/>
      <c r="J339" s="81">
        <v>382.94703607191377</v>
      </c>
      <c r="K339" s="81">
        <v>4.6747432542226175</v>
      </c>
      <c r="L339" s="81">
        <v>6.8181912942915117</v>
      </c>
      <c r="M339" s="81">
        <v>118.21604530209474</v>
      </c>
      <c r="N339" s="81">
        <v>115.84048019677876</v>
      </c>
      <c r="O339" s="81">
        <v>87.875083105976174</v>
      </c>
      <c r="P339" s="81">
        <v>44.630138043478802</v>
      </c>
      <c r="Q339" s="81">
        <v>5.5346128732872497</v>
      </c>
      <c r="R339" s="81">
        <v>0</v>
      </c>
      <c r="S339" s="81">
        <v>7.6584153773771675</v>
      </c>
      <c r="T339" s="82"/>
      <c r="U339" s="81">
        <v>17422525</v>
      </c>
      <c r="V339" s="81">
        <v>1883</v>
      </c>
      <c r="W339" s="81">
        <v>136</v>
      </c>
      <c r="X339" s="81">
        <v>21673</v>
      </c>
      <c r="Y339" s="81">
        <v>30781</v>
      </c>
      <c r="Z339" s="81">
        <v>45599</v>
      </c>
      <c r="AA339" s="81">
        <v>9019</v>
      </c>
      <c r="AB339" s="81">
        <v>78865</v>
      </c>
      <c r="AC339" s="81">
        <v>0</v>
      </c>
      <c r="AD339" s="81">
        <v>7.6584153773771675</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39.857999999999997</v>
      </c>
      <c r="BJ339" s="81">
        <v>0</v>
      </c>
      <c r="BK339" s="81">
        <v>9.3979999999999997</v>
      </c>
      <c r="BL339" s="81">
        <v>0</v>
      </c>
      <c r="BM339" s="82"/>
      <c r="BN339" s="81">
        <v>0</v>
      </c>
      <c r="BO339" s="81">
        <v>0</v>
      </c>
      <c r="BP339" s="81">
        <v>6</v>
      </c>
      <c r="BQ339" s="81">
        <v>0</v>
      </c>
      <c r="BR339" s="81">
        <v>3</v>
      </c>
      <c r="BS339" s="81">
        <v>0</v>
      </c>
      <c r="BT339"/>
      <c r="BU339" s="80">
        <v>49.256</v>
      </c>
      <c r="BV339" s="80">
        <v>0</v>
      </c>
      <c r="BW339" s="80">
        <v>0</v>
      </c>
      <c r="BX339" s="80">
        <v>0</v>
      </c>
      <c r="BY339" s="80">
        <v>0</v>
      </c>
      <c r="BZ339" s="80">
        <v>0</v>
      </c>
      <c r="CA339" s="80">
        <v>0</v>
      </c>
      <c r="CB339" s="80">
        <v>0</v>
      </c>
      <c r="CC339" s="80">
        <v>0</v>
      </c>
    </row>
    <row r="340" spans="1:81">
      <c r="A340" s="80" t="s">
        <v>2033</v>
      </c>
      <c r="B340" s="80">
        <v>298</v>
      </c>
      <c r="C340" s="80">
        <v>9</v>
      </c>
      <c r="D340" s="80">
        <v>18</v>
      </c>
      <c r="E340" s="80">
        <v>2012</v>
      </c>
      <c r="F340" s="80" t="s">
        <v>88</v>
      </c>
      <c r="G340" s="80" t="s">
        <v>2024</v>
      </c>
      <c r="H340" s="80" t="s">
        <v>2025</v>
      </c>
      <c r="I340" s="177"/>
      <c r="J340" s="81">
        <v>493.88453799619163</v>
      </c>
      <c r="K340" s="81">
        <v>4.4295796877660623</v>
      </c>
      <c r="L340" s="81">
        <v>6.8318353618960597</v>
      </c>
      <c r="M340" s="81">
        <v>129.23582559739367</v>
      </c>
      <c r="N340" s="81">
        <v>130.10365969716401</v>
      </c>
      <c r="O340" s="81">
        <v>88.868016140671756</v>
      </c>
      <c r="P340" s="81">
        <v>44.535703920946197</v>
      </c>
      <c r="Q340" s="81">
        <v>6.067817495934273</v>
      </c>
      <c r="R340" s="81">
        <v>0</v>
      </c>
      <c r="S340" s="81">
        <v>10.001852054589397</v>
      </c>
      <c r="T340" s="82"/>
      <c r="U340" s="81">
        <v>22041163</v>
      </c>
      <c r="V340" s="81">
        <v>1883</v>
      </c>
      <c r="W340" s="81">
        <v>136</v>
      </c>
      <c r="X340" s="81">
        <v>21673</v>
      </c>
      <c r="Y340" s="81">
        <v>31658</v>
      </c>
      <c r="Z340" s="81">
        <v>46480</v>
      </c>
      <c r="AA340" s="81">
        <v>8949</v>
      </c>
      <c r="AB340" s="81">
        <v>79581</v>
      </c>
      <c r="AC340" s="81">
        <v>0</v>
      </c>
      <c r="AD340" s="81">
        <v>10.001852054589397</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47.375999999999998</v>
      </c>
      <c r="BJ340" s="81">
        <v>0</v>
      </c>
      <c r="BK340" s="81">
        <v>10.395</v>
      </c>
      <c r="BL340" s="81">
        <v>0</v>
      </c>
      <c r="BM340" s="82"/>
      <c r="BN340" s="81">
        <v>0</v>
      </c>
      <c r="BO340" s="81">
        <v>0</v>
      </c>
      <c r="BP340" s="81">
        <v>7</v>
      </c>
      <c r="BQ340" s="81">
        <v>0</v>
      </c>
      <c r="BR340" s="81">
        <v>3</v>
      </c>
      <c r="BS340" s="81">
        <v>0</v>
      </c>
      <c r="BT340"/>
      <c r="BU340" s="80">
        <v>57.771000000000001</v>
      </c>
      <c r="BV340" s="80">
        <v>0</v>
      </c>
      <c r="BW340" s="80">
        <v>0</v>
      </c>
      <c r="BX340" s="80">
        <v>0</v>
      </c>
      <c r="BY340" s="80">
        <v>0</v>
      </c>
      <c r="BZ340" s="80">
        <v>0</v>
      </c>
      <c r="CA340" s="80">
        <v>0</v>
      </c>
      <c r="CB340" s="80">
        <v>0</v>
      </c>
      <c r="CC340" s="80">
        <v>0</v>
      </c>
    </row>
    <row r="341" spans="1:81">
      <c r="A341" s="80" t="s">
        <v>2034</v>
      </c>
      <c r="B341" s="80">
        <v>299</v>
      </c>
      <c r="C341" s="80">
        <v>10</v>
      </c>
      <c r="D341" s="80">
        <v>18</v>
      </c>
      <c r="E341" s="80">
        <v>2013</v>
      </c>
      <c r="F341" s="80" t="s">
        <v>89</v>
      </c>
      <c r="G341" s="80" t="s">
        <v>2024</v>
      </c>
      <c r="H341" s="80" t="s">
        <v>2025</v>
      </c>
      <c r="I341" s="177"/>
      <c r="J341" s="81">
        <v>509.56482388902106</v>
      </c>
      <c r="K341" s="81">
        <v>3.9493905211679401</v>
      </c>
      <c r="L341" s="81">
        <v>6.5555154370156137</v>
      </c>
      <c r="M341" s="81">
        <v>126.13384909402336</v>
      </c>
      <c r="N341" s="81">
        <v>129.95788208722576</v>
      </c>
      <c r="O341" s="81">
        <v>85.939172323675436</v>
      </c>
      <c r="P341" s="81">
        <v>44.298885204273205</v>
      </c>
      <c r="Q341" s="81">
        <v>6.148658799416693</v>
      </c>
      <c r="R341" s="81">
        <v>0</v>
      </c>
      <c r="S341" s="81">
        <v>11.377539939041426</v>
      </c>
      <c r="T341" s="82"/>
      <c r="U341" s="81">
        <v>21309784</v>
      </c>
      <c r="V341" s="81">
        <v>1883</v>
      </c>
      <c r="W341" s="81">
        <v>136</v>
      </c>
      <c r="X341" s="81">
        <v>21673</v>
      </c>
      <c r="Y341" s="81">
        <v>31994</v>
      </c>
      <c r="Z341" s="81">
        <v>46955</v>
      </c>
      <c r="AA341" s="81">
        <v>8868</v>
      </c>
      <c r="AB341" s="81">
        <v>79485</v>
      </c>
      <c r="AC341" s="81">
        <v>0</v>
      </c>
      <c r="AD341" s="81">
        <v>11.377539939041426</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49.814</v>
      </c>
      <c r="BJ341" s="81">
        <v>0</v>
      </c>
      <c r="BK341" s="81">
        <v>6.0350000000000001</v>
      </c>
      <c r="BL341" s="81">
        <v>0</v>
      </c>
      <c r="BM341" s="82"/>
      <c r="BN341" s="81">
        <v>0</v>
      </c>
      <c r="BO341" s="81">
        <v>0</v>
      </c>
      <c r="BP341" s="81">
        <v>7</v>
      </c>
      <c r="BQ341" s="81">
        <v>0</v>
      </c>
      <c r="BR341" s="81">
        <v>2</v>
      </c>
      <c r="BS341" s="81">
        <v>0</v>
      </c>
      <c r="BT341"/>
      <c r="BU341" s="80">
        <v>55.848999999999997</v>
      </c>
      <c r="BV341" s="80">
        <v>0</v>
      </c>
      <c r="BW341" s="80">
        <v>0</v>
      </c>
      <c r="BX341" s="80">
        <v>0</v>
      </c>
      <c r="BY341" s="80">
        <v>0</v>
      </c>
      <c r="BZ341" s="80">
        <v>0</v>
      </c>
      <c r="CA341" s="80">
        <v>0</v>
      </c>
      <c r="CB341" s="80">
        <v>0</v>
      </c>
      <c r="CC341" s="80">
        <v>0</v>
      </c>
    </row>
    <row r="342" spans="1:81">
      <c r="A342" s="80" t="s">
        <v>2035</v>
      </c>
      <c r="B342" s="80">
        <v>300</v>
      </c>
      <c r="C342" s="80">
        <v>11</v>
      </c>
      <c r="D342" s="80">
        <v>18</v>
      </c>
      <c r="E342" s="80">
        <v>2014</v>
      </c>
      <c r="F342" s="80" t="s">
        <v>90</v>
      </c>
      <c r="G342" s="80" t="s">
        <v>2024</v>
      </c>
      <c r="H342" s="80" t="s">
        <v>2025</v>
      </c>
      <c r="I342" s="177"/>
      <c r="J342" s="81">
        <v>548.35776422170431</v>
      </c>
      <c r="K342" s="81">
        <v>3.8083742543875068</v>
      </c>
      <c r="L342" s="81">
        <v>14.227431948119293</v>
      </c>
      <c r="M342" s="81">
        <v>118.39888606645495</v>
      </c>
      <c r="N342" s="81">
        <v>127.82034247801896</v>
      </c>
      <c r="O342" s="81">
        <v>82.203765250854246</v>
      </c>
      <c r="P342" s="81">
        <v>44.017110275750731</v>
      </c>
      <c r="Q342" s="81">
        <v>5.8726413441400318</v>
      </c>
      <c r="R342" s="81">
        <v>0</v>
      </c>
      <c r="S342" s="81">
        <v>8.6977501813608455</v>
      </c>
      <c r="T342" s="82"/>
      <c r="U342" s="81">
        <v>25490329</v>
      </c>
      <c r="V342" s="81">
        <v>1572</v>
      </c>
      <c r="W342" s="81">
        <v>250</v>
      </c>
      <c r="X342" s="81">
        <v>21002</v>
      </c>
      <c r="Y342" s="81">
        <v>32407</v>
      </c>
      <c r="Z342" s="81">
        <v>47304</v>
      </c>
      <c r="AA342" s="81">
        <v>8766</v>
      </c>
      <c r="AB342" s="81">
        <v>79125</v>
      </c>
      <c r="AC342" s="81">
        <v>0</v>
      </c>
      <c r="AD342" s="81">
        <v>8.6977501813608455</v>
      </c>
      <c r="AE342" s="82"/>
      <c r="AF342" s="81">
        <v>310058624.2051031</v>
      </c>
      <c r="AG342" s="81">
        <v>3236321.9866750627</v>
      </c>
      <c r="AH342" s="81">
        <v>3043457.5076216119</v>
      </c>
      <c r="AI342" s="81">
        <v>151969323.87523574</v>
      </c>
      <c r="AJ342" s="81">
        <v>182210477.55077291</v>
      </c>
      <c r="AK342" s="81">
        <v>0</v>
      </c>
      <c r="AL342" s="81">
        <v>0</v>
      </c>
      <c r="AM342" s="81">
        <v>10862680.118115695</v>
      </c>
      <c r="AN342" s="81">
        <v>0</v>
      </c>
      <c r="AO342" s="81">
        <v>0</v>
      </c>
      <c r="AP342" s="82"/>
      <c r="AQ342" s="81">
        <v>1548</v>
      </c>
      <c r="AR342" s="81">
        <v>202</v>
      </c>
      <c r="AS342" s="81">
        <v>0</v>
      </c>
      <c r="AT342" s="81">
        <v>0</v>
      </c>
      <c r="AU342" s="81">
        <v>0</v>
      </c>
      <c r="AV342" s="81">
        <v>0</v>
      </c>
      <c r="AW342" s="81" t="s">
        <v>564</v>
      </c>
      <c r="AX342" s="82"/>
      <c r="AY342" s="81">
        <v>5908.7000000000007</v>
      </c>
      <c r="AZ342" s="81">
        <v>14528.099999999999</v>
      </c>
      <c r="BA342" s="81">
        <v>0</v>
      </c>
      <c r="BB342" s="81">
        <v>0</v>
      </c>
      <c r="BC342" s="81">
        <v>0</v>
      </c>
      <c r="BD342" s="81">
        <v>0</v>
      </c>
      <c r="BE342" s="81" t="s">
        <v>564</v>
      </c>
      <c r="BF342" s="82"/>
      <c r="BG342" s="81">
        <v>0</v>
      </c>
      <c r="BH342" s="81">
        <v>0</v>
      </c>
      <c r="BI342" s="81">
        <v>56.857999999999997</v>
      </c>
      <c r="BJ342" s="81">
        <v>0</v>
      </c>
      <c r="BK342" s="81">
        <v>26.937999999999999</v>
      </c>
      <c r="BL342" s="81">
        <v>0</v>
      </c>
      <c r="BM342" s="82"/>
      <c r="BN342" s="81">
        <v>0</v>
      </c>
      <c r="BO342" s="81">
        <v>0</v>
      </c>
      <c r="BP342" s="81">
        <v>8</v>
      </c>
      <c r="BQ342" s="81">
        <v>0</v>
      </c>
      <c r="BR342" s="81">
        <v>3</v>
      </c>
      <c r="BS342" s="81">
        <v>0</v>
      </c>
      <c r="BT342"/>
      <c r="BU342" s="80">
        <v>67.367000000000004</v>
      </c>
      <c r="BV342" s="80">
        <v>16.428999999999998</v>
      </c>
      <c r="BW342" s="80">
        <v>0</v>
      </c>
      <c r="BX342" s="80">
        <v>0</v>
      </c>
      <c r="BY342" s="80">
        <v>0</v>
      </c>
      <c r="BZ342" s="80">
        <v>0</v>
      </c>
      <c r="CA342" s="80">
        <v>0</v>
      </c>
      <c r="CB342" s="80">
        <v>0</v>
      </c>
      <c r="CC342" s="80">
        <v>0</v>
      </c>
    </row>
    <row r="343" spans="1:81">
      <c r="A343" s="80" t="s">
        <v>2036</v>
      </c>
      <c r="B343" s="80">
        <v>301</v>
      </c>
      <c r="C343" s="80">
        <v>12</v>
      </c>
      <c r="D343" s="80">
        <v>18</v>
      </c>
      <c r="E343" s="80">
        <v>2015</v>
      </c>
      <c r="F343" s="80" t="s">
        <v>91</v>
      </c>
      <c r="G343" s="80" t="s">
        <v>2024</v>
      </c>
      <c r="H343" s="80" t="s">
        <v>2025</v>
      </c>
      <c r="I343" s="177"/>
      <c r="J343" s="81">
        <v>462.79344575945856</v>
      </c>
      <c r="K343" s="81">
        <v>3.6438988158290573</v>
      </c>
      <c r="L343" s="81">
        <v>14.326643621716398</v>
      </c>
      <c r="M343" s="81">
        <v>131.74116234498825</v>
      </c>
      <c r="N343" s="81">
        <v>121.63113654329702</v>
      </c>
      <c r="O343" s="81">
        <v>82.443419468720492</v>
      </c>
      <c r="P343" s="81">
        <v>43.890934208673961</v>
      </c>
      <c r="Q343" s="81">
        <v>5.7257012816236772</v>
      </c>
      <c r="R343" s="81">
        <v>0</v>
      </c>
      <c r="S343" s="81">
        <v>8.2209965873770976</v>
      </c>
      <c r="T343" s="82"/>
      <c r="U343" s="81">
        <v>24036027</v>
      </c>
      <c r="V343" s="81">
        <v>1572</v>
      </c>
      <c r="W343" s="81">
        <v>250</v>
      </c>
      <c r="X343" s="81">
        <v>21002</v>
      </c>
      <c r="Y343" s="81">
        <v>32696</v>
      </c>
      <c r="Z343" s="81">
        <v>47899</v>
      </c>
      <c r="AA343" s="81">
        <v>8734</v>
      </c>
      <c r="AB343" s="81">
        <v>78804</v>
      </c>
      <c r="AC343" s="81">
        <v>0</v>
      </c>
      <c r="AD343" s="81">
        <v>8.2209965873770976</v>
      </c>
      <c r="AE343" s="82"/>
      <c r="AF343" s="81">
        <v>259710053.00188613</v>
      </c>
      <c r="AG343" s="81">
        <v>2854754.051018625</v>
      </c>
      <c r="AH343" s="81">
        <v>2742205.3173806821</v>
      </c>
      <c r="AI343" s="81">
        <v>161078382.69344524</v>
      </c>
      <c r="AJ343" s="81">
        <v>176280182.14719835</v>
      </c>
      <c r="AK343" s="81">
        <v>0</v>
      </c>
      <c r="AL343" s="81">
        <v>0</v>
      </c>
      <c r="AM343" s="81">
        <v>10799757.62965299</v>
      </c>
      <c r="AN343" s="81">
        <v>0</v>
      </c>
      <c r="AO343" s="81">
        <v>0</v>
      </c>
      <c r="AP343" s="82"/>
      <c r="AQ343" s="81">
        <v>1685</v>
      </c>
      <c r="AR343" s="81">
        <v>312</v>
      </c>
      <c r="AS343" s="81">
        <v>0</v>
      </c>
      <c r="AT343" s="81">
        <v>0</v>
      </c>
      <c r="AU343" s="81">
        <v>0</v>
      </c>
      <c r="AV343" s="81">
        <v>0</v>
      </c>
      <c r="AW343" s="81" t="s">
        <v>564</v>
      </c>
      <c r="AX343" s="82"/>
      <c r="AY343" s="81">
        <v>6600.5</v>
      </c>
      <c r="AZ343" s="81">
        <v>18908.2</v>
      </c>
      <c r="BA343" s="81">
        <v>0</v>
      </c>
      <c r="BB343" s="81">
        <v>0</v>
      </c>
      <c r="BC343" s="81">
        <v>0</v>
      </c>
      <c r="BD343" s="81">
        <v>0</v>
      </c>
      <c r="BE343" s="81" t="s">
        <v>564</v>
      </c>
      <c r="BF343" s="82"/>
      <c r="BG343" s="81">
        <v>0</v>
      </c>
      <c r="BH343" s="81">
        <v>0</v>
      </c>
      <c r="BI343" s="81">
        <v>52.871000000000002</v>
      </c>
      <c r="BJ343" s="81">
        <v>0</v>
      </c>
      <c r="BK343" s="81">
        <v>27.228000000000002</v>
      </c>
      <c r="BL343" s="81">
        <v>0</v>
      </c>
      <c r="BM343" s="82"/>
      <c r="BN343" s="81">
        <v>0</v>
      </c>
      <c r="BO343" s="81">
        <v>0</v>
      </c>
      <c r="BP343" s="81">
        <v>8</v>
      </c>
      <c r="BQ343" s="81">
        <v>0</v>
      </c>
      <c r="BR343" s="81">
        <v>3</v>
      </c>
      <c r="BS343" s="81">
        <v>0</v>
      </c>
      <c r="BT343"/>
      <c r="BU343" s="80">
        <v>63.034999999999997</v>
      </c>
      <c r="BV343" s="80">
        <v>0</v>
      </c>
      <c r="BW343" s="80">
        <v>17.064</v>
      </c>
      <c r="BX343" s="80">
        <v>0</v>
      </c>
      <c r="BY343" s="80">
        <v>0</v>
      </c>
      <c r="BZ343" s="80">
        <v>0</v>
      </c>
      <c r="CA343" s="80">
        <v>0</v>
      </c>
      <c r="CB343" s="80">
        <v>0</v>
      </c>
      <c r="CC343" s="80">
        <v>0</v>
      </c>
    </row>
    <row r="344" spans="1:81">
      <c r="A344" s="80" t="s">
        <v>2037</v>
      </c>
      <c r="B344" s="80">
        <v>302</v>
      </c>
      <c r="C344" s="80">
        <v>13</v>
      </c>
      <c r="D344" s="80">
        <v>18</v>
      </c>
      <c r="E344" s="80">
        <v>2016</v>
      </c>
      <c r="F344" s="80" t="s">
        <v>92</v>
      </c>
      <c r="G344" s="80" t="s">
        <v>2024</v>
      </c>
      <c r="H344" s="80" t="s">
        <v>2025</v>
      </c>
      <c r="I344" s="177"/>
      <c r="J344" s="81">
        <v>566.39325024148309</v>
      </c>
      <c r="K344" s="81">
        <v>3.3851868821228353</v>
      </c>
      <c r="L344" s="81">
        <v>14.225809822536702</v>
      </c>
      <c r="M344" s="81">
        <v>96.365259180659564</v>
      </c>
      <c r="N344" s="81">
        <v>108.17040893947151</v>
      </c>
      <c r="O344" s="81">
        <v>81.860543950330296</v>
      </c>
      <c r="P344" s="81">
        <v>42.251445938591999</v>
      </c>
      <c r="Q344" s="81">
        <v>5.5297108284509013</v>
      </c>
      <c r="R344" s="81">
        <v>0</v>
      </c>
      <c r="S344" s="81">
        <v>8.7732976701511287</v>
      </c>
      <c r="T344" s="82"/>
      <c r="U344" s="81">
        <v>26508079</v>
      </c>
      <c r="V344" s="81">
        <v>1572</v>
      </c>
      <c r="W344" s="81">
        <v>250</v>
      </c>
      <c r="X344" s="81">
        <v>21002</v>
      </c>
      <c r="Y344" s="81">
        <v>33026</v>
      </c>
      <c r="Z344" s="81">
        <v>48145</v>
      </c>
      <c r="AA344" s="81">
        <v>8696</v>
      </c>
      <c r="AB344" s="81">
        <v>78289</v>
      </c>
      <c r="AC344" s="81">
        <v>0</v>
      </c>
      <c r="AD344" s="81">
        <v>8.7732976701511287</v>
      </c>
      <c r="AE344" s="82"/>
      <c r="AF344" s="81">
        <v>318376279.64717191</v>
      </c>
      <c r="AG344" s="81">
        <v>2545183.2717275098</v>
      </c>
      <c r="AH344" s="81">
        <v>2458942.088593367</v>
      </c>
      <c r="AI344" s="81">
        <v>149906651.7260527</v>
      </c>
      <c r="AJ344" s="81">
        <v>155833421.43196669</v>
      </c>
      <c r="AK344" s="81">
        <v>0</v>
      </c>
      <c r="AL344" s="81">
        <v>0</v>
      </c>
      <c r="AM344" s="81">
        <v>10737514.5593732</v>
      </c>
      <c r="AN344" s="81">
        <v>0</v>
      </c>
      <c r="AO344" s="81">
        <v>0</v>
      </c>
      <c r="AP344" s="82"/>
      <c r="AQ344" s="81">
        <v>1820</v>
      </c>
      <c r="AR344" s="81">
        <v>382</v>
      </c>
      <c r="AS344" s="81">
        <v>0</v>
      </c>
      <c r="AT344" s="81">
        <v>0</v>
      </c>
      <c r="AU344" s="81">
        <v>0</v>
      </c>
      <c r="AV344" s="81">
        <v>0</v>
      </c>
      <c r="AW344" s="81" t="s">
        <v>564</v>
      </c>
      <c r="AX344" s="82"/>
      <c r="AY344" s="81">
        <v>7241.1</v>
      </c>
      <c r="AZ344" s="81">
        <v>26625.1</v>
      </c>
      <c r="BA344" s="81">
        <v>0</v>
      </c>
      <c r="BB344" s="81">
        <v>0</v>
      </c>
      <c r="BC344" s="81">
        <v>0</v>
      </c>
      <c r="BD344" s="81">
        <v>0</v>
      </c>
      <c r="BE344" s="81" t="s">
        <v>564</v>
      </c>
      <c r="BF344" s="82"/>
      <c r="BG344" s="81">
        <v>0</v>
      </c>
      <c r="BH344" s="81">
        <v>0</v>
      </c>
      <c r="BI344" s="81">
        <v>52.423999999999999</v>
      </c>
      <c r="BJ344" s="81">
        <v>0</v>
      </c>
      <c r="BK344" s="81">
        <v>28.646000000000001</v>
      </c>
      <c r="BL344" s="81">
        <v>0</v>
      </c>
      <c r="BM344" s="82"/>
      <c r="BN344" s="81">
        <v>0</v>
      </c>
      <c r="BO344" s="81">
        <v>0</v>
      </c>
      <c r="BP344" s="81">
        <v>8</v>
      </c>
      <c r="BQ344" s="81">
        <v>0</v>
      </c>
      <c r="BR344" s="81">
        <v>3</v>
      </c>
      <c r="BS344" s="81">
        <v>0</v>
      </c>
      <c r="BT344"/>
      <c r="BU344" s="80">
        <v>61.171999999999997</v>
      </c>
      <c r="BV344" s="80">
        <v>0</v>
      </c>
      <c r="BW344" s="80">
        <v>19.898</v>
      </c>
      <c r="BX344" s="80">
        <v>0</v>
      </c>
      <c r="BY344" s="80">
        <v>0</v>
      </c>
      <c r="BZ344" s="80">
        <v>0</v>
      </c>
      <c r="CA344" s="80">
        <v>0</v>
      </c>
      <c r="CB344" s="80">
        <v>0</v>
      </c>
      <c r="CC344" s="80">
        <v>0</v>
      </c>
    </row>
    <row r="345" spans="1:81">
      <c r="A345" s="80" t="s">
        <v>2038</v>
      </c>
      <c r="B345" s="80">
        <v>303</v>
      </c>
      <c r="C345" s="80">
        <v>14</v>
      </c>
      <c r="D345" s="80">
        <v>18</v>
      </c>
      <c r="E345" s="80">
        <v>2017</v>
      </c>
      <c r="F345" s="80" t="s">
        <v>71</v>
      </c>
      <c r="G345" s="80" t="s">
        <v>2024</v>
      </c>
      <c r="H345" s="80" t="s">
        <v>2025</v>
      </c>
      <c r="I345" s="177"/>
      <c r="J345" s="81">
        <v>486.99460322167351</v>
      </c>
      <c r="K345" s="81">
        <v>3.3704386911330326</v>
      </c>
      <c r="L345" s="81">
        <v>14.165962818671632</v>
      </c>
      <c r="M345" s="81">
        <v>87.640987848928688</v>
      </c>
      <c r="N345" s="81">
        <v>117.88990970215521</v>
      </c>
      <c r="O345" s="81">
        <v>81.449693412295531</v>
      </c>
      <c r="P345" s="81">
        <v>42.070701101997848</v>
      </c>
      <c r="Q345" s="81">
        <v>5.3176843972873167</v>
      </c>
      <c r="R345" s="81">
        <v>0</v>
      </c>
      <c r="S345" s="81">
        <v>9.5045952974083292</v>
      </c>
      <c r="T345" s="82"/>
      <c r="U345" s="81">
        <v>26890931</v>
      </c>
      <c r="V345" s="81">
        <v>1572</v>
      </c>
      <c r="W345" s="81">
        <v>250</v>
      </c>
      <c r="X345" s="81">
        <v>21002</v>
      </c>
      <c r="Y345" s="81">
        <v>33400</v>
      </c>
      <c r="Z345" s="81">
        <v>48698</v>
      </c>
      <c r="AA345" s="81">
        <v>8714</v>
      </c>
      <c r="AB345" s="81">
        <v>77857</v>
      </c>
      <c r="AC345" s="81">
        <v>0</v>
      </c>
      <c r="AD345" s="81">
        <v>9.5045952974083292</v>
      </c>
      <c r="AE345" s="82"/>
      <c r="AF345" s="81">
        <v>301287945.14043838</v>
      </c>
      <c r="AG345" s="81">
        <v>2564757.6867609508</v>
      </c>
      <c r="AH345" s="81">
        <v>2943257.6842863932</v>
      </c>
      <c r="AI345" s="81">
        <v>141855008.94485551</v>
      </c>
      <c r="AJ345" s="81">
        <v>170575701.82825911</v>
      </c>
      <c r="AK345" s="81">
        <v>0</v>
      </c>
      <c r="AL345" s="81">
        <v>0</v>
      </c>
      <c r="AM345" s="81">
        <v>10694973.34553238</v>
      </c>
      <c r="AN345" s="81">
        <v>0</v>
      </c>
      <c r="AO345" s="81">
        <v>0</v>
      </c>
      <c r="AP345" s="82"/>
      <c r="AQ345" s="81">
        <v>1958</v>
      </c>
      <c r="AR345" s="81">
        <v>476</v>
      </c>
      <c r="AS345" s="81">
        <v>0</v>
      </c>
      <c r="AT345" s="81">
        <v>0</v>
      </c>
      <c r="AU345" s="81">
        <v>0</v>
      </c>
      <c r="AV345" s="81">
        <v>0</v>
      </c>
      <c r="AW345" s="81" t="s">
        <v>564</v>
      </c>
      <c r="AX345" s="82"/>
      <c r="AY345" s="81">
        <v>7946.2999999999993</v>
      </c>
      <c r="AZ345" s="81">
        <v>35924.500000000007</v>
      </c>
      <c r="BA345" s="81">
        <v>0</v>
      </c>
      <c r="BB345" s="81">
        <v>0</v>
      </c>
      <c r="BC345" s="81">
        <v>0</v>
      </c>
      <c r="BD345" s="81">
        <v>0</v>
      </c>
      <c r="BE345" s="81" t="s">
        <v>564</v>
      </c>
      <c r="BF345" s="82"/>
      <c r="BG345" s="81">
        <v>0</v>
      </c>
      <c r="BH345" s="81">
        <v>0</v>
      </c>
      <c r="BI345" s="81">
        <v>52.332999999999998</v>
      </c>
      <c r="BJ345" s="81">
        <v>0</v>
      </c>
      <c r="BK345" s="81">
        <v>30.185000000000002</v>
      </c>
      <c r="BL345" s="81">
        <v>0</v>
      </c>
      <c r="BM345" s="82"/>
      <c r="BN345" s="81">
        <v>0</v>
      </c>
      <c r="BO345" s="81">
        <v>0</v>
      </c>
      <c r="BP345" s="81">
        <v>8</v>
      </c>
      <c r="BQ345" s="81">
        <v>0</v>
      </c>
      <c r="BR345" s="81">
        <v>3</v>
      </c>
      <c r="BS345" s="81">
        <v>0</v>
      </c>
      <c r="BT345"/>
      <c r="BU345" s="80">
        <v>60.859000000000002</v>
      </c>
      <c r="BV345" s="80">
        <v>0</v>
      </c>
      <c r="BW345" s="80">
        <v>21.658999999999999</v>
      </c>
      <c r="BX345" s="80">
        <v>0</v>
      </c>
      <c r="BY345" s="80">
        <v>0</v>
      </c>
      <c r="BZ345" s="80">
        <v>0</v>
      </c>
      <c r="CA345" s="80">
        <v>0</v>
      </c>
      <c r="CB345" s="80">
        <v>0</v>
      </c>
      <c r="CC345" s="80">
        <v>0</v>
      </c>
    </row>
    <row r="346" spans="1:81">
      <c r="A346" s="80" t="s">
        <v>2039</v>
      </c>
      <c r="B346" s="80">
        <v>304</v>
      </c>
      <c r="C346" s="80">
        <v>15</v>
      </c>
      <c r="D346" s="80">
        <v>18</v>
      </c>
      <c r="E346" s="80">
        <v>2018</v>
      </c>
      <c r="F346" s="80" t="s">
        <v>93</v>
      </c>
      <c r="G346" s="80" t="s">
        <v>2024</v>
      </c>
      <c r="H346" s="80" t="s">
        <v>2025</v>
      </c>
      <c r="I346" s="177"/>
      <c r="J346" s="81">
        <v>515.48922600308288</v>
      </c>
      <c r="K346" s="81">
        <v>3.1802588231748659</v>
      </c>
      <c r="L346" s="81">
        <v>13.287284350251092</v>
      </c>
      <c r="M346" s="81">
        <v>93.011398331524049</v>
      </c>
      <c r="N346" s="81">
        <v>113.15664260255743</v>
      </c>
      <c r="O346" s="81">
        <v>80.155753214151062</v>
      </c>
      <c r="P346" s="81">
        <v>41.699718209141501</v>
      </c>
      <c r="Q346" s="81">
        <v>4.9157190283778966</v>
      </c>
      <c r="R346" s="81">
        <v>0</v>
      </c>
      <c r="S346" s="81">
        <v>9.2409243512173784</v>
      </c>
      <c r="T346" s="82"/>
      <c r="U346" s="81">
        <v>28363924</v>
      </c>
      <c r="V346" s="81">
        <v>1572</v>
      </c>
      <c r="W346" s="81">
        <v>250</v>
      </c>
      <c r="X346" s="81">
        <v>21002</v>
      </c>
      <c r="Y346" s="81">
        <v>33756</v>
      </c>
      <c r="Z346" s="81">
        <v>48842</v>
      </c>
      <c r="AA346" s="81">
        <v>8724</v>
      </c>
      <c r="AB346" s="81">
        <v>77560</v>
      </c>
      <c r="AC346" s="81">
        <v>0</v>
      </c>
      <c r="AD346" s="81">
        <v>9.2409243512173784</v>
      </c>
      <c r="AE346" s="82"/>
      <c r="AF346" s="81">
        <v>313697513.6839633</v>
      </c>
      <c r="AG346" s="81">
        <v>2277518.426166201</v>
      </c>
      <c r="AH346" s="81">
        <v>2827520.810022986</v>
      </c>
      <c r="AI346" s="81">
        <v>146998829.30874619</v>
      </c>
      <c r="AJ346" s="81">
        <v>170622770.42413789</v>
      </c>
      <c r="AK346" s="81">
        <v>0</v>
      </c>
      <c r="AL346" s="81">
        <v>0</v>
      </c>
      <c r="AM346" s="81">
        <v>10676220.14679548</v>
      </c>
      <c r="AN346" s="81">
        <v>0</v>
      </c>
      <c r="AO346" s="81">
        <v>0</v>
      </c>
      <c r="AP346" s="82"/>
      <c r="AQ346" s="81">
        <v>2095</v>
      </c>
      <c r="AR346" s="81">
        <v>519</v>
      </c>
      <c r="AS346" s="81">
        <v>0</v>
      </c>
      <c r="AT346" s="81">
        <v>0</v>
      </c>
      <c r="AU346" s="81">
        <v>0</v>
      </c>
      <c r="AV346" s="81">
        <v>0</v>
      </c>
      <c r="AW346" s="81" t="s">
        <v>564</v>
      </c>
      <c r="AX346" s="82"/>
      <c r="AY346" s="81">
        <v>8672.4000000000033</v>
      </c>
      <c r="AZ346" s="81">
        <v>51278.8</v>
      </c>
      <c r="BA346" s="81">
        <v>0</v>
      </c>
      <c r="BB346" s="81">
        <v>0</v>
      </c>
      <c r="BC346" s="81">
        <v>0</v>
      </c>
      <c r="BD346" s="81">
        <v>0</v>
      </c>
      <c r="BE346" s="81" t="s">
        <v>564</v>
      </c>
      <c r="BF346" s="82"/>
      <c r="BG346" s="81">
        <v>0</v>
      </c>
      <c r="BH346" s="81">
        <v>0</v>
      </c>
      <c r="BI346" s="81">
        <v>48.841999999999999</v>
      </c>
      <c r="BJ346" s="81">
        <v>0</v>
      </c>
      <c r="BK346" s="81">
        <v>28.729999999999997</v>
      </c>
      <c r="BL346" s="81">
        <v>0</v>
      </c>
      <c r="BM346" s="82"/>
      <c r="BN346" s="81">
        <v>0</v>
      </c>
      <c r="BO346" s="81">
        <v>0</v>
      </c>
      <c r="BP346" s="81">
        <v>7</v>
      </c>
      <c r="BQ346" s="81">
        <v>0</v>
      </c>
      <c r="BR346" s="81">
        <v>2</v>
      </c>
      <c r="BS346" s="81">
        <v>0</v>
      </c>
      <c r="BT346"/>
      <c r="BU346" s="80">
        <v>55.152000000000001</v>
      </c>
      <c r="BV346" s="80">
        <v>0</v>
      </c>
      <c r="BW346" s="80">
        <v>22.42</v>
      </c>
      <c r="BX346" s="80">
        <v>0</v>
      </c>
      <c r="BY346" s="80">
        <v>0</v>
      </c>
      <c r="BZ346" s="80">
        <v>0</v>
      </c>
      <c r="CA346" s="80">
        <v>0</v>
      </c>
      <c r="CB346" s="80">
        <v>0</v>
      </c>
      <c r="CC346" s="80">
        <v>0</v>
      </c>
    </row>
    <row r="347" spans="1:81">
      <c r="A347" s="80" t="s">
        <v>2040</v>
      </c>
      <c r="B347" s="80">
        <v>305</v>
      </c>
      <c r="C347" s="80">
        <v>16</v>
      </c>
      <c r="D347" s="80">
        <v>18</v>
      </c>
      <c r="E347" s="80">
        <v>2019</v>
      </c>
      <c r="F347" s="80" t="s">
        <v>73</v>
      </c>
      <c r="G347" s="80" t="s">
        <v>2024</v>
      </c>
      <c r="H347" s="80" t="s">
        <v>2025</v>
      </c>
      <c r="I347" s="177"/>
      <c r="J347" s="81">
        <v>567.08474286638591</v>
      </c>
      <c r="K347" s="81">
        <v>2.9041642017369385</v>
      </c>
      <c r="L347" s="81">
        <v>13.401607494398162</v>
      </c>
      <c r="M347" s="81">
        <v>90.91842445307735</v>
      </c>
      <c r="N347" s="81">
        <v>109.12021697254352</v>
      </c>
      <c r="O347" s="81">
        <v>78.548909996654174</v>
      </c>
      <c r="P347" s="81">
        <v>41.282149783087107</v>
      </c>
      <c r="Q347" s="81">
        <v>4.7652761752633728</v>
      </c>
      <c r="R347" s="81">
        <v>0</v>
      </c>
      <c r="S347" s="81">
        <v>9.4717598878869129</v>
      </c>
      <c r="T347" s="82"/>
      <c r="U347" s="81">
        <v>31297380</v>
      </c>
      <c r="V347" s="81">
        <v>1572</v>
      </c>
      <c r="W347" s="81">
        <v>250</v>
      </c>
      <c r="X347" s="81">
        <v>21002</v>
      </c>
      <c r="Y347" s="81">
        <v>34139</v>
      </c>
      <c r="Z347" s="81">
        <v>49177</v>
      </c>
      <c r="AA347" s="81">
        <v>8572</v>
      </c>
      <c r="AB347" s="81">
        <v>77222</v>
      </c>
      <c r="AC347" s="81">
        <v>0</v>
      </c>
      <c r="AD347" s="81">
        <v>9.4717598878869129</v>
      </c>
      <c r="AE347" s="82"/>
      <c r="AF347" s="81">
        <v>342879984.78547782</v>
      </c>
      <c r="AG347" s="81">
        <v>2199159.37720179</v>
      </c>
      <c r="AH347" s="81">
        <v>2992934.7842623158</v>
      </c>
      <c r="AI347" s="81">
        <v>149569351.77632609</v>
      </c>
      <c r="AJ347" s="81">
        <v>163589834.37061349</v>
      </c>
      <c r="AK347" s="81">
        <v>0</v>
      </c>
      <c r="AL347" s="81">
        <v>0</v>
      </c>
      <c r="AM347" s="81">
        <v>10517055.073095242</v>
      </c>
      <c r="AN347" s="81">
        <v>0</v>
      </c>
      <c r="AO347" s="81">
        <v>0</v>
      </c>
      <c r="AP347" s="82"/>
      <c r="AQ347" s="81">
        <v>2208</v>
      </c>
      <c r="AR347" s="81">
        <v>568</v>
      </c>
      <c r="AS347" s="81">
        <v>0</v>
      </c>
      <c r="AT347" s="81">
        <v>0</v>
      </c>
      <c r="AU347" s="81">
        <v>0</v>
      </c>
      <c r="AV347" s="81">
        <v>0</v>
      </c>
      <c r="AW347" s="81" t="s">
        <v>564</v>
      </c>
      <c r="AX347" s="82"/>
      <c r="AY347" s="81">
        <v>9270.5000000000018</v>
      </c>
      <c r="AZ347" s="81">
        <v>56724.000000000007</v>
      </c>
      <c r="BA347" s="81">
        <v>0</v>
      </c>
      <c r="BB347" s="81">
        <v>0</v>
      </c>
      <c r="BC347" s="81">
        <v>0</v>
      </c>
      <c r="BD347" s="81">
        <v>0</v>
      </c>
      <c r="BE347" s="81" t="s">
        <v>564</v>
      </c>
      <c r="BF347" s="82"/>
      <c r="BG347" s="81">
        <v>0</v>
      </c>
      <c r="BH347" s="81">
        <v>0</v>
      </c>
      <c r="BI347" s="81">
        <v>49.460999999999999</v>
      </c>
      <c r="BJ347" s="81">
        <v>0</v>
      </c>
      <c r="BK347" s="81">
        <v>29.672999999999998</v>
      </c>
      <c r="BL347" s="81">
        <v>0</v>
      </c>
      <c r="BM347" s="82"/>
      <c r="BN347" s="81">
        <v>0</v>
      </c>
      <c r="BO347" s="81">
        <v>0</v>
      </c>
      <c r="BP347" s="81">
        <v>8</v>
      </c>
      <c r="BQ347" s="81">
        <v>0</v>
      </c>
      <c r="BR347" s="81">
        <v>2</v>
      </c>
      <c r="BS347" s="81">
        <v>0</v>
      </c>
      <c r="BT347"/>
      <c r="BU347" s="80">
        <v>56</v>
      </c>
      <c r="BV347" s="80">
        <v>0</v>
      </c>
      <c r="BW347" s="80">
        <v>23.134</v>
      </c>
      <c r="BX347" s="80">
        <v>0</v>
      </c>
      <c r="BY347" s="80">
        <v>0</v>
      </c>
      <c r="BZ347" s="80">
        <v>0</v>
      </c>
      <c r="CA347" s="80">
        <v>0</v>
      </c>
      <c r="CB347" s="80">
        <v>0</v>
      </c>
      <c r="CC347" s="80">
        <v>0</v>
      </c>
    </row>
    <row r="348" spans="1:81">
      <c r="A348" s="80" t="s">
        <v>2041</v>
      </c>
      <c r="B348" s="80">
        <v>306</v>
      </c>
      <c r="C348" s="80">
        <v>17</v>
      </c>
      <c r="D348" s="80">
        <v>18</v>
      </c>
      <c r="E348" s="80">
        <v>2020</v>
      </c>
      <c r="F348" s="80" t="s">
        <v>218</v>
      </c>
      <c r="G348" s="80" t="s">
        <v>2024</v>
      </c>
      <c r="H348" s="80" t="s">
        <v>2025</v>
      </c>
      <c r="I348" s="177"/>
      <c r="J348" s="81">
        <v>413.18793430781921</v>
      </c>
      <c r="K348" s="81">
        <v>3.2715071227247643</v>
      </c>
      <c r="L348" s="81">
        <v>13.496925065960502</v>
      </c>
      <c r="M348" s="81">
        <v>82.360724036966374</v>
      </c>
      <c r="N348" s="81">
        <v>104.77105716217717</v>
      </c>
      <c r="O348" s="81">
        <v>69.350345387604122</v>
      </c>
      <c r="P348" s="81">
        <v>38.350734307832447</v>
      </c>
      <c r="Q348" s="81">
        <v>4.5159892708878484</v>
      </c>
      <c r="R348" s="81">
        <v>0</v>
      </c>
      <c r="S348" s="81">
        <v>8.7083627040927905</v>
      </c>
      <c r="T348" s="82"/>
      <c r="U348" s="81">
        <v>27629917</v>
      </c>
      <c r="V348" s="81">
        <v>1507</v>
      </c>
      <c r="W348" s="81">
        <v>273</v>
      </c>
      <c r="X348" s="81">
        <v>21159</v>
      </c>
      <c r="Y348" s="81">
        <v>34353</v>
      </c>
      <c r="Z348" s="81">
        <v>49556</v>
      </c>
      <c r="AA348" s="81">
        <v>8652</v>
      </c>
      <c r="AB348" s="81">
        <v>76590</v>
      </c>
      <c r="AC348" s="81">
        <v>0</v>
      </c>
      <c r="AD348" s="81">
        <v>8.7083627040927905</v>
      </c>
      <c r="AE348" s="82"/>
      <c r="AF348" s="81">
        <v>296729801.45182449</v>
      </c>
      <c r="AG348" s="81">
        <v>2336881.5371496691</v>
      </c>
      <c r="AH348" s="81">
        <v>2443549.460889515</v>
      </c>
      <c r="AI348" s="81">
        <v>137636818.13925239</v>
      </c>
      <c r="AJ348" s="81">
        <v>163142151.40696648</v>
      </c>
      <c r="AK348" s="81"/>
      <c r="AL348" s="81"/>
      <c r="AM348" s="81">
        <v>9995845.9326479416</v>
      </c>
      <c r="AN348" s="81"/>
      <c r="AO348" s="81"/>
      <c r="AP348" s="82"/>
      <c r="AQ348" s="81">
        <v>2277</v>
      </c>
      <c r="AR348" s="81">
        <v>655</v>
      </c>
      <c r="AS348" s="81">
        <v>0</v>
      </c>
      <c r="AT348" s="81">
        <v>0</v>
      </c>
      <c r="AU348" s="81">
        <v>0</v>
      </c>
      <c r="AV348" s="81">
        <v>0</v>
      </c>
      <c r="AW348" s="81">
        <v>0</v>
      </c>
      <c r="AX348" s="82"/>
      <c r="AY348" s="81">
        <v>9613.6999999999971</v>
      </c>
      <c r="AZ348" s="81">
        <v>62061.499999999993</v>
      </c>
      <c r="BA348" s="81">
        <v>0</v>
      </c>
      <c r="BB348" s="81">
        <v>0</v>
      </c>
      <c r="BC348" s="81">
        <v>0</v>
      </c>
      <c r="BD348" s="81">
        <v>0</v>
      </c>
      <c r="BE348" s="81">
        <v>0</v>
      </c>
      <c r="BF348" s="82"/>
      <c r="BG348" s="81">
        <v>0</v>
      </c>
      <c r="BH348" s="81">
        <v>0</v>
      </c>
      <c r="BI348" s="81">
        <v>40.658000000000001</v>
      </c>
      <c r="BJ348" s="81">
        <v>0</v>
      </c>
      <c r="BK348" s="81">
        <v>27.433</v>
      </c>
      <c r="BL348" s="81">
        <v>0</v>
      </c>
      <c r="BM348" s="82"/>
      <c r="BN348" s="81">
        <v>0</v>
      </c>
      <c r="BO348" s="81">
        <v>0</v>
      </c>
      <c r="BP348" s="81">
        <v>7</v>
      </c>
      <c r="BQ348" s="81">
        <v>0</v>
      </c>
      <c r="BR348" s="81">
        <v>2</v>
      </c>
      <c r="BS348" s="81">
        <v>0</v>
      </c>
      <c r="BT348"/>
      <c r="BU348" s="80">
        <v>47.371000000000002</v>
      </c>
      <c r="BV348" s="80">
        <v>0</v>
      </c>
      <c r="BW348" s="80">
        <v>20.72</v>
      </c>
      <c r="BX348" s="80">
        <v>0</v>
      </c>
      <c r="BY348" s="80">
        <v>0</v>
      </c>
      <c r="BZ348" s="80">
        <v>0</v>
      </c>
      <c r="CA348" s="80">
        <v>0</v>
      </c>
      <c r="CB348" s="80">
        <v>0</v>
      </c>
      <c r="CC348" s="80">
        <v>0</v>
      </c>
    </row>
    <row r="349" spans="1:81">
      <c r="A349" s="80" t="s">
        <v>2042</v>
      </c>
      <c r="B349" s="80">
        <v>306</v>
      </c>
      <c r="C349" s="80">
        <v>18</v>
      </c>
      <c r="D349" s="80">
        <v>18</v>
      </c>
      <c r="E349" s="80">
        <v>2021</v>
      </c>
      <c r="F349" s="80" t="s">
        <v>75</v>
      </c>
      <c r="G349" s="174" t="s">
        <v>2024</v>
      </c>
      <c r="H349" s="80" t="s">
        <v>2025</v>
      </c>
      <c r="I349" s="177"/>
      <c r="J349" s="81">
        <v>496.78716572780075</v>
      </c>
      <c r="K349" s="81">
        <v>3.483891488996099</v>
      </c>
      <c r="L349" s="81">
        <v>11.181241430512499</v>
      </c>
      <c r="M349" s="81">
        <v>87.197358033900528</v>
      </c>
      <c r="N349" s="81">
        <v>108.61030511364341</v>
      </c>
      <c r="O349" s="81">
        <v>67.231410807687084</v>
      </c>
      <c r="P349" s="81">
        <v>39.621309594991629</v>
      </c>
      <c r="Q349" s="81">
        <v>4.5507321308686608</v>
      </c>
      <c r="R349" s="81">
        <v>0</v>
      </c>
      <c r="S349" s="81">
        <v>11.671893616549539</v>
      </c>
      <c r="T349" s="82"/>
      <c r="U349" s="81">
        <v>30057200</v>
      </c>
      <c r="V349" s="81">
        <v>1507</v>
      </c>
      <c r="W349" s="81">
        <v>273</v>
      </c>
      <c r="X349" s="81">
        <v>21159</v>
      </c>
      <c r="Y349" s="81">
        <v>34774</v>
      </c>
      <c r="Z349" s="81">
        <v>49468</v>
      </c>
      <c r="AA349" s="81">
        <v>8717</v>
      </c>
      <c r="AB349" s="81">
        <v>76264</v>
      </c>
      <c r="AC349" s="81">
        <v>0</v>
      </c>
      <c r="AD349" s="81">
        <v>11.671893616549539</v>
      </c>
      <c r="AE349" s="82"/>
      <c r="AF349" s="81">
        <v>304049140.72576517</v>
      </c>
      <c r="AG349" s="81">
        <v>2476540.6963577564</v>
      </c>
      <c r="AH349" s="81">
        <v>1949656.9243549244</v>
      </c>
      <c r="AI349" s="81">
        <v>144007981.90557534</v>
      </c>
      <c r="AJ349" s="81">
        <v>157388463.41928604</v>
      </c>
      <c r="AK349" s="81">
        <v>0</v>
      </c>
      <c r="AL349" s="81">
        <v>0</v>
      </c>
      <c r="AM349" s="81">
        <v>10010709.139774282</v>
      </c>
      <c r="AN349" s="81">
        <v>0</v>
      </c>
      <c r="AO349" s="81">
        <v>0</v>
      </c>
      <c r="AP349" s="82"/>
      <c r="AQ349" s="81">
        <v>2364</v>
      </c>
      <c r="AR349" s="81">
        <v>678</v>
      </c>
      <c r="AS349" s="81">
        <v>0</v>
      </c>
      <c r="AT349" s="81">
        <v>0</v>
      </c>
      <c r="AU349" s="81">
        <v>0</v>
      </c>
      <c r="AV349" s="81">
        <v>0</v>
      </c>
      <c r="AW349" s="81"/>
      <c r="AX349" s="82"/>
      <c r="AY349" s="81">
        <v>10157.599999999989</v>
      </c>
      <c r="AZ349" s="81">
        <v>63640.099999999977</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2043</v>
      </c>
      <c r="B350" s="80">
        <v>306</v>
      </c>
      <c r="C350" s="80">
        <v>19</v>
      </c>
      <c r="D350" s="80">
        <v>18</v>
      </c>
      <c r="E350" s="80">
        <v>2022</v>
      </c>
      <c r="F350" s="80" t="s">
        <v>568</v>
      </c>
      <c r="G350" s="174" t="s">
        <v>2024</v>
      </c>
      <c r="H350" s="80" t="s">
        <v>2025</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2512</v>
      </c>
      <c r="AR350" s="81">
        <v>693</v>
      </c>
      <c r="AS350" s="81">
        <v>0</v>
      </c>
      <c r="AT350" s="81">
        <v>0</v>
      </c>
      <c r="AU350" s="81">
        <v>0</v>
      </c>
      <c r="AV350" s="81">
        <v>0</v>
      </c>
      <c r="AW350" s="81"/>
      <c r="AX350" s="82"/>
      <c r="AY350" s="81">
        <v>11032.799999999981</v>
      </c>
      <c r="AZ350" s="81">
        <v>64366.69999999999</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2044</v>
      </c>
      <c r="B351" s="80">
        <v>154</v>
      </c>
      <c r="C351" s="80">
        <v>1</v>
      </c>
      <c r="D351" s="80">
        <v>10</v>
      </c>
      <c r="E351" s="80">
        <v>1990</v>
      </c>
      <c r="F351" s="80" t="s">
        <v>562</v>
      </c>
      <c r="G351" s="80" t="s">
        <v>2045</v>
      </c>
      <c r="H351" s="80" t="s">
        <v>2046</v>
      </c>
      <c r="I351" s="177"/>
      <c r="J351" s="81">
        <v>338.83233176741038</v>
      </c>
      <c r="K351" s="81">
        <v>14.897609556935537</v>
      </c>
      <c r="L351" s="81">
        <v>29.870628792739829</v>
      </c>
      <c r="M351" s="81">
        <v>54.411223654026841</v>
      </c>
      <c r="N351" s="81">
        <v>80.989272450920538</v>
      </c>
      <c r="O351" s="81">
        <v>69.740297775239299</v>
      </c>
      <c r="P351" s="81">
        <v>93.068235400929169</v>
      </c>
      <c r="Q351" s="81">
        <v>5.1987474820800523</v>
      </c>
      <c r="R351" s="81">
        <v>0</v>
      </c>
      <c r="S351" s="81">
        <v>5.1463292157849416</v>
      </c>
      <c r="T351" s="82"/>
      <c r="U351" s="81">
        <v>28333905</v>
      </c>
      <c r="V351" s="81">
        <v>3999</v>
      </c>
      <c r="W351" s="81">
        <v>395</v>
      </c>
      <c r="X351" s="81">
        <v>19146</v>
      </c>
      <c r="Y351" s="81">
        <v>23356</v>
      </c>
      <c r="Z351" s="81">
        <v>28685</v>
      </c>
      <c r="AA351" s="81">
        <v>22598</v>
      </c>
      <c r="AB351" s="81">
        <v>84410</v>
      </c>
      <c r="AC351" s="81">
        <v>0</v>
      </c>
      <c r="AD351" s="81">
        <v>5.1463292157849416</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2047</v>
      </c>
      <c r="B352" s="80">
        <v>155</v>
      </c>
      <c r="C352" s="80">
        <v>2</v>
      </c>
      <c r="D352" s="80">
        <v>10</v>
      </c>
      <c r="E352" s="80">
        <v>2005</v>
      </c>
      <c r="F352" s="80" t="s">
        <v>565</v>
      </c>
      <c r="G352" s="80" t="s">
        <v>2045</v>
      </c>
      <c r="H352" s="80" t="s">
        <v>2046</v>
      </c>
      <c r="I352" s="177"/>
      <c r="J352" s="81">
        <v>397.62917070077748</v>
      </c>
      <c r="K352" s="81">
        <v>11.192757688420144</v>
      </c>
      <c r="L352" s="81">
        <v>26.238970504419072</v>
      </c>
      <c r="M352" s="81">
        <v>99.322827559559911</v>
      </c>
      <c r="N352" s="81">
        <v>112.64918647180258</v>
      </c>
      <c r="O352" s="81">
        <v>103.49687657298867</v>
      </c>
      <c r="P352" s="81">
        <v>100.53806951612817</v>
      </c>
      <c r="Q352" s="81">
        <v>5.0287319157831751</v>
      </c>
      <c r="R352" s="81">
        <v>0</v>
      </c>
      <c r="S352" s="81">
        <v>23.065184357</v>
      </c>
      <c r="T352" s="82"/>
      <c r="U352" s="81">
        <v>34735523</v>
      </c>
      <c r="V352" s="81">
        <v>4071</v>
      </c>
      <c r="W352" s="81">
        <v>364</v>
      </c>
      <c r="X352" s="81">
        <v>18532</v>
      </c>
      <c r="Y352" s="81">
        <v>27780</v>
      </c>
      <c r="Z352" s="81">
        <v>49261</v>
      </c>
      <c r="AA352" s="81">
        <v>19993</v>
      </c>
      <c r="AB352" s="81">
        <v>85356</v>
      </c>
      <c r="AC352" s="81">
        <v>0</v>
      </c>
      <c r="AD352" s="81">
        <v>23.065184357</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2048</v>
      </c>
      <c r="B353" s="80">
        <v>156</v>
      </c>
      <c r="C353" s="80">
        <v>3</v>
      </c>
      <c r="D353" s="80">
        <v>10</v>
      </c>
      <c r="E353" s="80">
        <v>2006</v>
      </c>
      <c r="F353" s="80" t="s">
        <v>566</v>
      </c>
      <c r="G353" s="80" t="s">
        <v>2045</v>
      </c>
      <c r="H353" s="80" t="s">
        <v>2046</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2049</v>
      </c>
      <c r="B354" s="80">
        <v>157</v>
      </c>
      <c r="C354" s="80">
        <v>4</v>
      </c>
      <c r="D354" s="80">
        <v>10</v>
      </c>
      <c r="E354" s="80">
        <v>2007</v>
      </c>
      <c r="F354" s="80" t="s">
        <v>567</v>
      </c>
      <c r="G354" s="80" t="s">
        <v>2045</v>
      </c>
      <c r="H354" s="80" t="s">
        <v>2046</v>
      </c>
      <c r="I354" s="177"/>
      <c r="J354" s="81">
        <v>365.5297105319969</v>
      </c>
      <c r="K354" s="81">
        <v>9.7519612110093199</v>
      </c>
      <c r="L354" s="81">
        <v>17.785893697300082</v>
      </c>
      <c r="M354" s="81">
        <v>101.43167197090882</v>
      </c>
      <c r="N354" s="81">
        <v>120.94559489806055</v>
      </c>
      <c r="O354" s="81">
        <v>100.86879463123222</v>
      </c>
      <c r="P354" s="81">
        <v>100.80233784105486</v>
      </c>
      <c r="Q354" s="81">
        <v>5.2458926591642339</v>
      </c>
      <c r="R354" s="81">
        <v>0</v>
      </c>
      <c r="S354" s="81">
        <v>10.888074951999998</v>
      </c>
      <c r="T354" s="82"/>
      <c r="U354" s="81">
        <v>39227113</v>
      </c>
      <c r="V354" s="81">
        <v>3497</v>
      </c>
      <c r="W354" s="81">
        <v>299</v>
      </c>
      <c r="X354" s="81">
        <v>22723</v>
      </c>
      <c r="Y354" s="81">
        <v>28187</v>
      </c>
      <c r="Z354" s="81">
        <v>49909</v>
      </c>
      <c r="AA354" s="81">
        <v>19740</v>
      </c>
      <c r="AB354" s="81">
        <v>84333</v>
      </c>
      <c r="AC354" s="81">
        <v>0</v>
      </c>
      <c r="AD354" s="81">
        <v>10.888074951999998</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2050</v>
      </c>
      <c r="B355" s="80">
        <v>158</v>
      </c>
      <c r="C355" s="80">
        <v>5</v>
      </c>
      <c r="D355" s="80">
        <v>10</v>
      </c>
      <c r="E355" s="80">
        <v>2008</v>
      </c>
      <c r="F355" s="80" t="s">
        <v>84</v>
      </c>
      <c r="G355" s="80" t="s">
        <v>2045</v>
      </c>
      <c r="H355" s="80" t="s">
        <v>2046</v>
      </c>
      <c r="I355" s="177"/>
      <c r="J355" s="81">
        <v>327.82194913071601</v>
      </c>
      <c r="K355" s="81">
        <v>7.2572307181190761</v>
      </c>
      <c r="L355" s="81">
        <v>15.390158433219993</v>
      </c>
      <c r="M355" s="81">
        <v>107.47313476510027</v>
      </c>
      <c r="N355" s="81">
        <v>125.72676609837229</v>
      </c>
      <c r="O355" s="81">
        <v>97.907365425398837</v>
      </c>
      <c r="P355" s="81">
        <v>98.096312303779797</v>
      </c>
      <c r="Q355" s="81">
        <v>5.1296898384032961</v>
      </c>
      <c r="R355" s="81">
        <v>0</v>
      </c>
      <c r="S355" s="81">
        <v>11.861817737224001</v>
      </c>
      <c r="T355" s="82"/>
      <c r="U355" s="81">
        <v>38194598</v>
      </c>
      <c r="V355" s="81">
        <v>3497</v>
      </c>
      <c r="W355" s="81">
        <v>299</v>
      </c>
      <c r="X355" s="81">
        <v>22723</v>
      </c>
      <c r="Y355" s="81">
        <v>28344</v>
      </c>
      <c r="Z355" s="81">
        <v>50144</v>
      </c>
      <c r="AA355" s="81">
        <v>19232</v>
      </c>
      <c r="AB355" s="81">
        <v>83820</v>
      </c>
      <c r="AC355" s="81">
        <v>0</v>
      </c>
      <c r="AD355" s="81">
        <v>11.861817737224001</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2051</v>
      </c>
      <c r="B356" s="80">
        <v>159</v>
      </c>
      <c r="C356" s="80">
        <v>6</v>
      </c>
      <c r="D356" s="80">
        <v>10</v>
      </c>
      <c r="E356" s="80">
        <v>2009</v>
      </c>
      <c r="F356" s="80" t="s">
        <v>85</v>
      </c>
      <c r="G356" s="80" t="s">
        <v>2045</v>
      </c>
      <c r="H356" s="80" t="s">
        <v>2046</v>
      </c>
      <c r="I356" s="177"/>
      <c r="J356" s="81">
        <v>277.7427241369852</v>
      </c>
      <c r="K356" s="81">
        <v>6.9524930183250637</v>
      </c>
      <c r="L356" s="81">
        <v>21.329684413049197</v>
      </c>
      <c r="M356" s="81">
        <v>109.12235907530257</v>
      </c>
      <c r="N356" s="81">
        <v>116.6949792729328</v>
      </c>
      <c r="O356" s="81">
        <v>99.516457767133929</v>
      </c>
      <c r="P356" s="81">
        <v>93.625601416173353</v>
      </c>
      <c r="Q356" s="81">
        <v>4.854609180795685</v>
      </c>
      <c r="R356" s="81">
        <v>0</v>
      </c>
      <c r="S356" s="81">
        <v>12.735637870159998</v>
      </c>
      <c r="T356" s="82"/>
      <c r="U356" s="81">
        <v>28107983</v>
      </c>
      <c r="V356" s="81">
        <v>3284</v>
      </c>
      <c r="W356" s="81">
        <v>550</v>
      </c>
      <c r="X356" s="81">
        <v>23647</v>
      </c>
      <c r="Y356" s="81">
        <v>28595</v>
      </c>
      <c r="Z356" s="81">
        <v>50308</v>
      </c>
      <c r="AA356" s="81">
        <v>18844</v>
      </c>
      <c r="AB356" s="81">
        <v>83272</v>
      </c>
      <c r="AC356" s="81">
        <v>0</v>
      </c>
      <c r="AD356" s="81">
        <v>12.735637870159998</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201.93</v>
      </c>
      <c r="BJ356" s="81">
        <v>0</v>
      </c>
      <c r="BK356" s="81">
        <v>9.5969999999999995</v>
      </c>
      <c r="BL356" s="81">
        <v>0</v>
      </c>
      <c r="BM356" s="82"/>
      <c r="BN356" s="81">
        <v>0</v>
      </c>
      <c r="BO356" s="81">
        <v>0</v>
      </c>
      <c r="BP356" s="81">
        <v>14</v>
      </c>
      <c r="BQ356" s="81">
        <v>0</v>
      </c>
      <c r="BR356" s="81">
        <v>2</v>
      </c>
      <c r="BS356" s="81">
        <v>0</v>
      </c>
      <c r="BT356"/>
      <c r="BU356" s="80"/>
      <c r="BV356" s="80"/>
      <c r="BW356" s="80"/>
      <c r="BX356" s="80"/>
      <c r="BY356" s="80"/>
      <c r="BZ356" s="80"/>
      <c r="CA356" s="80"/>
      <c r="CB356" s="80"/>
      <c r="CC356" s="80"/>
    </row>
    <row r="357" spans="1:81">
      <c r="A357" s="80" t="s">
        <v>2052</v>
      </c>
      <c r="B357" s="80">
        <v>160</v>
      </c>
      <c r="C357" s="80">
        <v>7</v>
      </c>
      <c r="D357" s="80">
        <v>10</v>
      </c>
      <c r="E357" s="80">
        <v>2010</v>
      </c>
      <c r="F357" s="80" t="s">
        <v>86</v>
      </c>
      <c r="G357" s="80" t="s">
        <v>2045</v>
      </c>
      <c r="H357" s="80" t="s">
        <v>2046</v>
      </c>
      <c r="I357" s="177"/>
      <c r="J357" s="81">
        <v>322.9117858047012</v>
      </c>
      <c r="K357" s="81">
        <v>7.3587603015322296</v>
      </c>
      <c r="L357" s="81">
        <v>25.402492748099316</v>
      </c>
      <c r="M357" s="81">
        <v>111.57121710176943</v>
      </c>
      <c r="N357" s="81">
        <v>131.52028291915161</v>
      </c>
      <c r="O357" s="81">
        <v>99.499187342521111</v>
      </c>
      <c r="P357" s="81">
        <v>93.964997509524252</v>
      </c>
      <c r="Q357" s="81">
        <v>5.0323034203905621</v>
      </c>
      <c r="R357" s="81">
        <v>0</v>
      </c>
      <c r="S357" s="81">
        <v>11.129632116850001</v>
      </c>
      <c r="T357" s="82"/>
      <c r="U357" s="81">
        <v>30658126</v>
      </c>
      <c r="V357" s="81">
        <v>3284</v>
      </c>
      <c r="W357" s="81">
        <v>550</v>
      </c>
      <c r="X357" s="81">
        <v>23647</v>
      </c>
      <c r="Y357" s="81">
        <v>28779</v>
      </c>
      <c r="Z357" s="81">
        <v>50533</v>
      </c>
      <c r="AA357" s="81">
        <v>18440</v>
      </c>
      <c r="AB357" s="81">
        <v>82712</v>
      </c>
      <c r="AC357" s="81">
        <v>0</v>
      </c>
      <c r="AD357" s="81">
        <v>11.129632116850001</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221.75399999999999</v>
      </c>
      <c r="BJ357" s="81">
        <v>0</v>
      </c>
      <c r="BK357" s="81">
        <v>10.366</v>
      </c>
      <c r="BL357" s="81">
        <v>0</v>
      </c>
      <c r="BM357" s="82"/>
      <c r="BN357" s="81">
        <v>0</v>
      </c>
      <c r="BO357" s="81">
        <v>0</v>
      </c>
      <c r="BP357" s="81">
        <v>15</v>
      </c>
      <c r="BQ357" s="81">
        <v>0</v>
      </c>
      <c r="BR357" s="81">
        <v>2</v>
      </c>
      <c r="BS357" s="81">
        <v>0</v>
      </c>
      <c r="BT357"/>
      <c r="BU357" s="80">
        <v>232.12</v>
      </c>
      <c r="BV357" s="80">
        <v>0</v>
      </c>
      <c r="BW357" s="80">
        <v>0</v>
      </c>
      <c r="BX357" s="80">
        <v>0</v>
      </c>
      <c r="BY357" s="80">
        <v>0</v>
      </c>
      <c r="BZ357" s="80">
        <v>0</v>
      </c>
      <c r="CA357" s="80">
        <v>0</v>
      </c>
      <c r="CB357" s="80">
        <v>0</v>
      </c>
      <c r="CC357" s="80">
        <v>0</v>
      </c>
    </row>
    <row r="358" spans="1:81">
      <c r="A358" s="80" t="s">
        <v>2053</v>
      </c>
      <c r="B358" s="80">
        <v>161</v>
      </c>
      <c r="C358" s="80">
        <v>8</v>
      </c>
      <c r="D358" s="80">
        <v>10</v>
      </c>
      <c r="E358" s="80">
        <v>2011</v>
      </c>
      <c r="F358" s="80" t="s">
        <v>87</v>
      </c>
      <c r="G358" s="80" t="s">
        <v>2045</v>
      </c>
      <c r="H358" s="80" t="s">
        <v>2046</v>
      </c>
      <c r="I358" s="177"/>
      <c r="J358" s="81">
        <v>354.68934296009485</v>
      </c>
      <c r="K358" s="81">
        <v>9.5929992685537844</v>
      </c>
      <c r="L358" s="81">
        <v>21.411390126002598</v>
      </c>
      <c r="M358" s="81">
        <v>127.71895905288629</v>
      </c>
      <c r="N358" s="81">
        <v>130.60196920355349</v>
      </c>
      <c r="O358" s="81">
        <v>98.607255693471103</v>
      </c>
      <c r="P358" s="81">
        <v>90.066874656764355</v>
      </c>
      <c r="Q358" s="81">
        <v>5.7706225492254353</v>
      </c>
      <c r="R358" s="81">
        <v>0</v>
      </c>
      <c r="S358" s="81">
        <v>8.9833019493999995</v>
      </c>
      <c r="T358" s="82"/>
      <c r="U358" s="81">
        <v>33475924</v>
      </c>
      <c r="V358" s="81">
        <v>3284</v>
      </c>
      <c r="W358" s="81">
        <v>550</v>
      </c>
      <c r="X358" s="81">
        <v>23647</v>
      </c>
      <c r="Y358" s="81">
        <v>28899</v>
      </c>
      <c r="Z358" s="81">
        <v>51168</v>
      </c>
      <c r="AA358" s="81">
        <v>18201</v>
      </c>
      <c r="AB358" s="81">
        <v>82228</v>
      </c>
      <c r="AC358" s="81">
        <v>0</v>
      </c>
      <c r="AD358" s="81">
        <v>8.9833019493999995</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209.404</v>
      </c>
      <c r="BJ358" s="81">
        <v>0</v>
      </c>
      <c r="BK358" s="81">
        <v>9.0659999999999989</v>
      </c>
      <c r="BL358" s="81">
        <v>0</v>
      </c>
      <c r="BM358" s="82"/>
      <c r="BN358" s="81">
        <v>0</v>
      </c>
      <c r="BO358" s="81">
        <v>0</v>
      </c>
      <c r="BP358" s="81">
        <v>14</v>
      </c>
      <c r="BQ358" s="81">
        <v>0</v>
      </c>
      <c r="BR358" s="81">
        <v>2</v>
      </c>
      <c r="BS358" s="81">
        <v>0</v>
      </c>
      <c r="BT358"/>
      <c r="BU358" s="80">
        <v>218.47</v>
      </c>
      <c r="BV358" s="80">
        <v>0</v>
      </c>
      <c r="BW358" s="80">
        <v>0</v>
      </c>
      <c r="BX358" s="80">
        <v>0</v>
      </c>
      <c r="BY358" s="80">
        <v>0</v>
      </c>
      <c r="BZ358" s="80">
        <v>0</v>
      </c>
      <c r="CA358" s="80">
        <v>0</v>
      </c>
      <c r="CB358" s="80">
        <v>0</v>
      </c>
      <c r="CC358" s="80">
        <v>0</v>
      </c>
    </row>
    <row r="359" spans="1:81">
      <c r="A359" s="80" t="s">
        <v>2054</v>
      </c>
      <c r="B359" s="80">
        <v>162</v>
      </c>
      <c r="C359" s="80">
        <v>9</v>
      </c>
      <c r="D359" s="80">
        <v>10</v>
      </c>
      <c r="E359" s="80">
        <v>2012</v>
      </c>
      <c r="F359" s="80" t="s">
        <v>88</v>
      </c>
      <c r="G359" s="80" t="s">
        <v>2045</v>
      </c>
      <c r="H359" s="80" t="s">
        <v>2046</v>
      </c>
      <c r="I359" s="177"/>
      <c r="J359" s="81">
        <v>290.38651670124318</v>
      </c>
      <c r="K359" s="81">
        <v>8.6586762404371687</v>
      </c>
      <c r="L359" s="81">
        <v>20.802837743931736</v>
      </c>
      <c r="M359" s="81">
        <v>124.14538247221297</v>
      </c>
      <c r="N359" s="81">
        <v>128.30768361955745</v>
      </c>
      <c r="O359" s="81">
        <v>98.653440121049513</v>
      </c>
      <c r="P359" s="81">
        <v>89.290378785296312</v>
      </c>
      <c r="Q359" s="81">
        <v>6.2914501308040931</v>
      </c>
      <c r="R359" s="81">
        <v>0</v>
      </c>
      <c r="S359" s="81">
        <v>12.919425800600003</v>
      </c>
      <c r="T359" s="82"/>
      <c r="U359" s="81">
        <v>29635267</v>
      </c>
      <c r="V359" s="81">
        <v>3284</v>
      </c>
      <c r="W359" s="81">
        <v>550</v>
      </c>
      <c r="X359" s="81">
        <v>23647</v>
      </c>
      <c r="Y359" s="81">
        <v>29527</v>
      </c>
      <c r="Z359" s="81">
        <v>51598</v>
      </c>
      <c r="AA359" s="81">
        <v>17942</v>
      </c>
      <c r="AB359" s="81">
        <v>82514</v>
      </c>
      <c r="AC359" s="81">
        <v>0</v>
      </c>
      <c r="AD359" s="81">
        <v>12.919425800600003</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194.792</v>
      </c>
      <c r="BJ359" s="81">
        <v>0</v>
      </c>
      <c r="BK359" s="81">
        <v>9.7510000000000012</v>
      </c>
      <c r="BL359" s="81">
        <v>0</v>
      </c>
      <c r="BM359" s="82"/>
      <c r="BN359" s="81">
        <v>0</v>
      </c>
      <c r="BO359" s="81">
        <v>0</v>
      </c>
      <c r="BP359" s="81">
        <v>11</v>
      </c>
      <c r="BQ359" s="81">
        <v>0</v>
      </c>
      <c r="BR359" s="81">
        <v>2</v>
      </c>
      <c r="BS359" s="81">
        <v>0</v>
      </c>
      <c r="BT359"/>
      <c r="BU359" s="80">
        <v>204.54300000000001</v>
      </c>
      <c r="BV359" s="80">
        <v>0</v>
      </c>
      <c r="BW359" s="80">
        <v>0</v>
      </c>
      <c r="BX359" s="80">
        <v>0</v>
      </c>
      <c r="BY359" s="80">
        <v>0</v>
      </c>
      <c r="BZ359" s="80">
        <v>0</v>
      </c>
      <c r="CA359" s="80">
        <v>0</v>
      </c>
      <c r="CB359" s="80">
        <v>0</v>
      </c>
      <c r="CC359" s="80">
        <v>0</v>
      </c>
    </row>
    <row r="360" spans="1:81">
      <c r="A360" s="80" t="s">
        <v>2055</v>
      </c>
      <c r="B360" s="80">
        <v>163</v>
      </c>
      <c r="C360" s="80">
        <v>10</v>
      </c>
      <c r="D360" s="80">
        <v>10</v>
      </c>
      <c r="E360" s="80">
        <v>2013</v>
      </c>
      <c r="F360" s="80" t="s">
        <v>89</v>
      </c>
      <c r="G360" s="80" t="s">
        <v>2045</v>
      </c>
      <c r="H360" s="80" t="s">
        <v>2046</v>
      </c>
      <c r="I360" s="177"/>
      <c r="J360" s="81">
        <v>328.95226089693301</v>
      </c>
      <c r="K360" s="81">
        <v>6.9904692325639211</v>
      </c>
      <c r="L360" s="81">
        <v>20.167801007246471</v>
      </c>
      <c r="M360" s="81">
        <v>126.55264359732249</v>
      </c>
      <c r="N360" s="81">
        <v>120.6310333127817</v>
      </c>
      <c r="O360" s="81">
        <v>95.121513449175993</v>
      </c>
      <c r="P360" s="81">
        <v>88.717659137110076</v>
      </c>
      <c r="Q360" s="81">
        <v>6.3683504518082561</v>
      </c>
      <c r="R360" s="81">
        <v>0</v>
      </c>
      <c r="S360" s="81">
        <v>14.075067387640001</v>
      </c>
      <c r="T360" s="82"/>
      <c r="U360" s="81">
        <v>29471156</v>
      </c>
      <c r="V360" s="81">
        <v>3284</v>
      </c>
      <c r="W360" s="81">
        <v>550</v>
      </c>
      <c r="X360" s="81">
        <v>23647</v>
      </c>
      <c r="Y360" s="81">
        <v>29652</v>
      </c>
      <c r="Z360" s="81">
        <v>51972</v>
      </c>
      <c r="AA360" s="81">
        <v>17760</v>
      </c>
      <c r="AB360" s="81">
        <v>82325</v>
      </c>
      <c r="AC360" s="81">
        <v>0</v>
      </c>
      <c r="AD360" s="81">
        <v>14.075067387640001</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194.791</v>
      </c>
      <c r="BJ360" s="81">
        <v>0</v>
      </c>
      <c r="BK360" s="81">
        <v>9.7859999999999996</v>
      </c>
      <c r="BL360" s="81">
        <v>0</v>
      </c>
      <c r="BM360" s="82"/>
      <c r="BN360" s="81">
        <v>0</v>
      </c>
      <c r="BO360" s="81">
        <v>0</v>
      </c>
      <c r="BP360" s="81">
        <v>11</v>
      </c>
      <c r="BQ360" s="81">
        <v>0</v>
      </c>
      <c r="BR360" s="81">
        <v>2</v>
      </c>
      <c r="BS360" s="81">
        <v>0</v>
      </c>
      <c r="BT360"/>
      <c r="BU360" s="80">
        <v>204.577</v>
      </c>
      <c r="BV360" s="80">
        <v>0</v>
      </c>
      <c r="BW360" s="80">
        <v>0</v>
      </c>
      <c r="BX360" s="80">
        <v>0</v>
      </c>
      <c r="BY360" s="80">
        <v>0</v>
      </c>
      <c r="BZ360" s="80">
        <v>0</v>
      </c>
      <c r="CA360" s="80">
        <v>0</v>
      </c>
      <c r="CB360" s="80">
        <v>0</v>
      </c>
      <c r="CC360" s="80">
        <v>0</v>
      </c>
    </row>
    <row r="361" spans="1:81">
      <c r="A361" s="80" t="s">
        <v>2056</v>
      </c>
      <c r="B361" s="80">
        <v>164</v>
      </c>
      <c r="C361" s="80">
        <v>11</v>
      </c>
      <c r="D361" s="80">
        <v>10</v>
      </c>
      <c r="E361" s="80">
        <v>2014</v>
      </c>
      <c r="F361" s="80" t="s">
        <v>90</v>
      </c>
      <c r="G361" s="80" t="s">
        <v>2045</v>
      </c>
      <c r="H361" s="80" t="s">
        <v>2046</v>
      </c>
      <c r="I361" s="177"/>
      <c r="J361" s="81">
        <v>291.11004193421951</v>
      </c>
      <c r="K361" s="81">
        <v>6.7022691717946108</v>
      </c>
      <c r="L361" s="81">
        <v>17.778246298216384</v>
      </c>
      <c r="M361" s="81">
        <v>115.85557990225252</v>
      </c>
      <c r="N361" s="81">
        <v>119.55866960965781</v>
      </c>
      <c r="O361" s="81">
        <v>90.68237531890172</v>
      </c>
      <c r="P361" s="81">
        <v>87.989028446495567</v>
      </c>
      <c r="Q361" s="81">
        <v>6.0573001961364978</v>
      </c>
      <c r="R361" s="81">
        <v>0</v>
      </c>
      <c r="S361" s="81">
        <v>11.375685371819998</v>
      </c>
      <c r="T361" s="82"/>
      <c r="U361" s="81">
        <v>31620370</v>
      </c>
      <c r="V361" s="81">
        <v>2703</v>
      </c>
      <c r="W361" s="81">
        <v>611</v>
      </c>
      <c r="X361" s="81">
        <v>23168</v>
      </c>
      <c r="Y361" s="81">
        <v>29786</v>
      </c>
      <c r="Z361" s="81">
        <v>52183</v>
      </c>
      <c r="AA361" s="81">
        <v>17523</v>
      </c>
      <c r="AB361" s="81">
        <v>81613</v>
      </c>
      <c r="AC361" s="81">
        <v>0</v>
      </c>
      <c r="AD361" s="81">
        <v>11.375685371819998</v>
      </c>
      <c r="AE361" s="82"/>
      <c r="AF361" s="81">
        <v>318437854.89031816</v>
      </c>
      <c r="AG361" s="81">
        <v>5475779.5047794087</v>
      </c>
      <c r="AH361" s="81">
        <v>4297279.4613776337</v>
      </c>
      <c r="AI361" s="81">
        <v>151603051.18887231</v>
      </c>
      <c r="AJ361" s="81">
        <v>164050038.19445789</v>
      </c>
      <c r="AK361" s="81">
        <v>0</v>
      </c>
      <c r="AL361" s="81">
        <v>0</v>
      </c>
      <c r="AM361" s="81">
        <v>11204245.339396857</v>
      </c>
      <c r="AN361" s="81">
        <v>0</v>
      </c>
      <c r="AO361" s="81">
        <v>0</v>
      </c>
      <c r="AP361" s="82"/>
      <c r="AQ361" s="81">
        <v>2053</v>
      </c>
      <c r="AR361" s="81">
        <v>573</v>
      </c>
      <c r="AS361" s="81">
        <v>0</v>
      </c>
      <c r="AT361" s="81">
        <v>2</v>
      </c>
      <c r="AU361" s="81">
        <v>0</v>
      </c>
      <c r="AV361" s="81">
        <v>0</v>
      </c>
      <c r="AW361" s="81" t="s">
        <v>564</v>
      </c>
      <c r="AX361" s="82"/>
      <c r="AY361" s="81">
        <v>8705.2000000000007</v>
      </c>
      <c r="AZ361" s="81">
        <v>24665.8</v>
      </c>
      <c r="BA361" s="81">
        <v>0</v>
      </c>
      <c r="BB361" s="81">
        <v>221.5</v>
      </c>
      <c r="BC361" s="81">
        <v>0</v>
      </c>
      <c r="BD361" s="81">
        <v>0</v>
      </c>
      <c r="BE361" s="81" t="s">
        <v>564</v>
      </c>
      <c r="BF361" s="82"/>
      <c r="BG361" s="81">
        <v>0</v>
      </c>
      <c r="BH361" s="81">
        <v>0</v>
      </c>
      <c r="BI361" s="81">
        <v>211.40700000000001</v>
      </c>
      <c r="BJ361" s="81">
        <v>0</v>
      </c>
      <c r="BK361" s="81">
        <v>8.4369999999999994</v>
      </c>
      <c r="BL361" s="81">
        <v>0</v>
      </c>
      <c r="BM361" s="82"/>
      <c r="BN361" s="81">
        <v>0</v>
      </c>
      <c r="BO361" s="81">
        <v>0</v>
      </c>
      <c r="BP361" s="81">
        <v>14</v>
      </c>
      <c r="BQ361" s="81">
        <v>0</v>
      </c>
      <c r="BR361" s="81">
        <v>2</v>
      </c>
      <c r="BS361" s="81">
        <v>0</v>
      </c>
      <c r="BT361"/>
      <c r="BU361" s="80">
        <v>219.84399999999999</v>
      </c>
      <c r="BV361" s="80">
        <v>0</v>
      </c>
      <c r="BW361" s="80">
        <v>0</v>
      </c>
      <c r="BX361" s="80">
        <v>0</v>
      </c>
      <c r="BY361" s="80">
        <v>0</v>
      </c>
      <c r="BZ361" s="80">
        <v>0</v>
      </c>
      <c r="CA361" s="80">
        <v>0</v>
      </c>
      <c r="CB361" s="80">
        <v>0</v>
      </c>
      <c r="CC361" s="80">
        <v>0</v>
      </c>
    </row>
    <row r="362" spans="1:81">
      <c r="A362" s="80" t="s">
        <v>2057</v>
      </c>
      <c r="B362" s="80">
        <v>165</v>
      </c>
      <c r="C362" s="80">
        <v>12</v>
      </c>
      <c r="D362" s="80">
        <v>10</v>
      </c>
      <c r="E362" s="80">
        <v>2015</v>
      </c>
      <c r="F362" s="80" t="s">
        <v>91</v>
      </c>
      <c r="G362" s="80" t="s">
        <v>2045</v>
      </c>
      <c r="H362" s="80" t="s">
        <v>2046</v>
      </c>
      <c r="I362" s="177"/>
      <c r="J362" s="81">
        <v>280.53364330945544</v>
      </c>
      <c r="K362" s="81">
        <v>6.6005993182445524</v>
      </c>
      <c r="L362" s="81">
        <v>15.863941651888132</v>
      </c>
      <c r="M362" s="81">
        <v>151.12474542536557</v>
      </c>
      <c r="N362" s="81">
        <v>114.38045188726915</v>
      </c>
      <c r="O362" s="81">
        <v>89.777422482483146</v>
      </c>
      <c r="P362" s="81">
        <v>87.485375960476873</v>
      </c>
      <c r="Q362" s="81">
        <v>5.8775554473842151</v>
      </c>
      <c r="R362" s="81">
        <v>0</v>
      </c>
      <c r="S362" s="81">
        <v>10.502894438400002</v>
      </c>
      <c r="T362" s="82"/>
      <c r="U362" s="81">
        <v>32962295</v>
      </c>
      <c r="V362" s="81">
        <v>2703</v>
      </c>
      <c r="W362" s="81">
        <v>611</v>
      </c>
      <c r="X362" s="81">
        <v>23168</v>
      </c>
      <c r="Y362" s="81">
        <v>29980</v>
      </c>
      <c r="Z362" s="81">
        <v>52160</v>
      </c>
      <c r="AA362" s="81">
        <v>17409</v>
      </c>
      <c r="AB362" s="81">
        <v>80894</v>
      </c>
      <c r="AC362" s="81">
        <v>0</v>
      </c>
      <c r="AD362" s="81">
        <v>10.502894438400002</v>
      </c>
      <c r="AE362" s="82"/>
      <c r="AF362" s="81">
        <v>315917151.38077676</v>
      </c>
      <c r="AG362" s="81">
        <v>5067982.2542942585</v>
      </c>
      <c r="AH362" s="81">
        <v>3298010.1750676548</v>
      </c>
      <c r="AI362" s="81">
        <v>149066637.56595391</v>
      </c>
      <c r="AJ362" s="81">
        <v>167742962.51891738</v>
      </c>
      <c r="AK362" s="81">
        <v>0</v>
      </c>
      <c r="AL362" s="81">
        <v>0</v>
      </c>
      <c r="AM362" s="81">
        <v>11086183.362432729</v>
      </c>
      <c r="AN362" s="81">
        <v>0</v>
      </c>
      <c r="AO362" s="81">
        <v>0</v>
      </c>
      <c r="AP362" s="82"/>
      <c r="AQ362" s="81">
        <v>2178</v>
      </c>
      <c r="AR362" s="81">
        <v>860</v>
      </c>
      <c r="AS362" s="81">
        <v>0</v>
      </c>
      <c r="AT362" s="81">
        <v>3</v>
      </c>
      <c r="AU362" s="81">
        <v>0</v>
      </c>
      <c r="AV362" s="81">
        <v>0</v>
      </c>
      <c r="AW362" s="81" t="s">
        <v>564</v>
      </c>
      <c r="AX362" s="82"/>
      <c r="AY362" s="81">
        <v>9354.7000000000007</v>
      </c>
      <c r="AZ362" s="81">
        <v>43192</v>
      </c>
      <c r="BA362" s="81">
        <v>0</v>
      </c>
      <c r="BB362" s="81">
        <v>347.5</v>
      </c>
      <c r="BC362" s="81">
        <v>0</v>
      </c>
      <c r="BD362" s="81">
        <v>0</v>
      </c>
      <c r="BE362" s="81" t="s">
        <v>564</v>
      </c>
      <c r="BF362" s="82"/>
      <c r="BG362" s="81">
        <v>0</v>
      </c>
      <c r="BH362" s="81">
        <v>0</v>
      </c>
      <c r="BI362" s="81">
        <v>206.52</v>
      </c>
      <c r="BJ362" s="81">
        <v>0</v>
      </c>
      <c r="BK362" s="81">
        <v>9.0419999999999998</v>
      </c>
      <c r="BL362" s="81">
        <v>0</v>
      </c>
      <c r="BM362" s="82"/>
      <c r="BN362" s="81">
        <v>0</v>
      </c>
      <c r="BO362" s="81">
        <v>0</v>
      </c>
      <c r="BP362" s="81">
        <v>15</v>
      </c>
      <c r="BQ362" s="81">
        <v>0</v>
      </c>
      <c r="BR362" s="81">
        <v>2</v>
      </c>
      <c r="BS362" s="81">
        <v>0</v>
      </c>
      <c r="BT362"/>
      <c r="BU362" s="80">
        <v>215.56200000000001</v>
      </c>
      <c r="BV362" s="80">
        <v>0</v>
      </c>
      <c r="BW362" s="80">
        <v>0</v>
      </c>
      <c r="BX362" s="80">
        <v>0</v>
      </c>
      <c r="BY362" s="80">
        <v>0</v>
      </c>
      <c r="BZ362" s="80">
        <v>0</v>
      </c>
      <c r="CA362" s="80">
        <v>0</v>
      </c>
      <c r="CB362" s="80">
        <v>0</v>
      </c>
      <c r="CC362" s="80">
        <v>0</v>
      </c>
    </row>
    <row r="363" spans="1:81">
      <c r="A363" s="80" t="s">
        <v>2058</v>
      </c>
      <c r="B363" s="80">
        <v>166</v>
      </c>
      <c r="C363" s="80">
        <v>13</v>
      </c>
      <c r="D363" s="80">
        <v>10</v>
      </c>
      <c r="E363" s="80">
        <v>2016</v>
      </c>
      <c r="F363" s="80" t="s">
        <v>92</v>
      </c>
      <c r="G363" s="80" t="s">
        <v>2045</v>
      </c>
      <c r="H363" s="80" t="s">
        <v>2046</v>
      </c>
      <c r="I363" s="177"/>
      <c r="J363" s="81">
        <v>306.50369114008487</v>
      </c>
      <c r="K363" s="81">
        <v>6.5622008341998521</v>
      </c>
      <c r="L363" s="81">
        <v>15.079178787616968</v>
      </c>
      <c r="M363" s="81">
        <v>100.560031766435</v>
      </c>
      <c r="N363" s="81">
        <v>113.23485215436082</v>
      </c>
      <c r="O363" s="81">
        <v>89.216005849367136</v>
      </c>
      <c r="P363" s="81">
        <v>85.523223483336764</v>
      </c>
      <c r="Q363" s="81">
        <v>5.6713986763206217</v>
      </c>
      <c r="R363" s="81">
        <v>0</v>
      </c>
      <c r="S363" s="81">
        <v>11.820933439000001</v>
      </c>
      <c r="T363" s="82"/>
      <c r="U363" s="81">
        <v>35438610</v>
      </c>
      <c r="V363" s="81">
        <v>2703</v>
      </c>
      <c r="W363" s="81">
        <v>611</v>
      </c>
      <c r="X363" s="81">
        <v>23168</v>
      </c>
      <c r="Y363" s="81">
        <v>30235</v>
      </c>
      <c r="Z363" s="81">
        <v>52471</v>
      </c>
      <c r="AA363" s="81">
        <v>17602</v>
      </c>
      <c r="AB363" s="81">
        <v>80295</v>
      </c>
      <c r="AC363" s="81">
        <v>0</v>
      </c>
      <c r="AD363" s="81">
        <v>11.820933438999999</v>
      </c>
      <c r="AE363" s="82"/>
      <c r="AF363" s="81">
        <v>353610572.63842517</v>
      </c>
      <c r="AG363" s="81">
        <v>4856907.1165406993</v>
      </c>
      <c r="AH363" s="81">
        <v>2406667.3611852811</v>
      </c>
      <c r="AI363" s="81">
        <v>148119263.29197609</v>
      </c>
      <c r="AJ363" s="81">
        <v>169112350.82600951</v>
      </c>
      <c r="AK363" s="81">
        <v>0</v>
      </c>
      <c r="AL363" s="81">
        <v>0</v>
      </c>
      <c r="AM363" s="81">
        <v>11012642.02563414</v>
      </c>
      <c r="AN363" s="81">
        <v>0</v>
      </c>
      <c r="AO363" s="81">
        <v>0</v>
      </c>
      <c r="AP363" s="82"/>
      <c r="AQ363" s="81">
        <v>2320</v>
      </c>
      <c r="AR363" s="81">
        <v>1111</v>
      </c>
      <c r="AS363" s="81">
        <v>0</v>
      </c>
      <c r="AT363" s="81">
        <v>3</v>
      </c>
      <c r="AU363" s="81">
        <v>0</v>
      </c>
      <c r="AV363" s="81">
        <v>0</v>
      </c>
      <c r="AW363" s="81" t="s">
        <v>564</v>
      </c>
      <c r="AX363" s="82"/>
      <c r="AY363" s="81">
        <v>10164.5</v>
      </c>
      <c r="AZ363" s="81">
        <v>55947.8</v>
      </c>
      <c r="BA363" s="81">
        <v>0</v>
      </c>
      <c r="BB363" s="81">
        <v>347.5</v>
      </c>
      <c r="BC363" s="81">
        <v>0</v>
      </c>
      <c r="BD363" s="81">
        <v>0</v>
      </c>
      <c r="BE363" s="81" t="s">
        <v>564</v>
      </c>
      <c r="BF363" s="82"/>
      <c r="BG363" s="81">
        <v>0</v>
      </c>
      <c r="BH363" s="81">
        <v>0</v>
      </c>
      <c r="BI363" s="81">
        <v>200.614</v>
      </c>
      <c r="BJ363" s="81">
        <v>0</v>
      </c>
      <c r="BK363" s="81">
        <v>9.1110000000000007</v>
      </c>
      <c r="BL363" s="81">
        <v>0</v>
      </c>
      <c r="BM363" s="82"/>
      <c r="BN363" s="81">
        <v>0</v>
      </c>
      <c r="BO363" s="81">
        <v>0</v>
      </c>
      <c r="BP363" s="81">
        <v>14</v>
      </c>
      <c r="BQ363" s="81">
        <v>0</v>
      </c>
      <c r="BR363" s="81">
        <v>2</v>
      </c>
      <c r="BS363" s="81">
        <v>0</v>
      </c>
      <c r="BT363"/>
      <c r="BU363" s="80">
        <v>209.72499999999999</v>
      </c>
      <c r="BV363" s="80">
        <v>0</v>
      </c>
      <c r="BW363" s="80">
        <v>0</v>
      </c>
      <c r="BX363" s="80">
        <v>0</v>
      </c>
      <c r="BY363" s="80">
        <v>0</v>
      </c>
      <c r="BZ363" s="80">
        <v>0</v>
      </c>
      <c r="CA363" s="80">
        <v>0</v>
      </c>
      <c r="CB363" s="80">
        <v>0</v>
      </c>
      <c r="CC363" s="80">
        <v>0</v>
      </c>
    </row>
    <row r="364" spans="1:81">
      <c r="A364" s="80" t="s">
        <v>2059</v>
      </c>
      <c r="B364" s="80">
        <v>167</v>
      </c>
      <c r="C364" s="80">
        <v>14</v>
      </c>
      <c r="D364" s="80">
        <v>10</v>
      </c>
      <c r="E364" s="80">
        <v>2017</v>
      </c>
      <c r="F364" s="80" t="s">
        <v>71</v>
      </c>
      <c r="G364" s="80" t="s">
        <v>2045</v>
      </c>
      <c r="H364" s="80" t="s">
        <v>2046</v>
      </c>
      <c r="I364" s="177"/>
      <c r="J364" s="81">
        <v>347.29328253258797</v>
      </c>
      <c r="K364" s="81">
        <v>6.5324225221928618</v>
      </c>
      <c r="L364" s="81">
        <v>16.187823404753402</v>
      </c>
      <c r="M364" s="81">
        <v>89.044767551779273</v>
      </c>
      <c r="N364" s="81">
        <v>110.23787741770914</v>
      </c>
      <c r="O364" s="81">
        <v>87.835477827428505</v>
      </c>
      <c r="P364" s="81">
        <v>83.132361977886276</v>
      </c>
      <c r="Q364" s="81">
        <v>5.4389863674323555</v>
      </c>
      <c r="R364" s="81">
        <v>0</v>
      </c>
      <c r="S364" s="81">
        <v>13.229790727999998</v>
      </c>
      <c r="T364" s="82"/>
      <c r="U364" s="81">
        <v>40849743</v>
      </c>
      <c r="V364" s="81">
        <v>2703</v>
      </c>
      <c r="W364" s="81">
        <v>611</v>
      </c>
      <c r="X364" s="81">
        <v>23168</v>
      </c>
      <c r="Y364" s="81">
        <v>30462</v>
      </c>
      <c r="Z364" s="81">
        <v>52516</v>
      </c>
      <c r="AA364" s="81">
        <v>17219</v>
      </c>
      <c r="AB364" s="81">
        <v>79633</v>
      </c>
      <c r="AC364" s="81">
        <v>0</v>
      </c>
      <c r="AD364" s="81">
        <v>13.229790727999999</v>
      </c>
      <c r="AE364" s="82"/>
      <c r="AF364" s="81">
        <v>406086199.37025249</v>
      </c>
      <c r="AG364" s="81">
        <v>4888220.9158046078</v>
      </c>
      <c r="AH364" s="81">
        <v>3316469.5915321549</v>
      </c>
      <c r="AI364" s="81">
        <v>139857500.89492869</v>
      </c>
      <c r="AJ364" s="81">
        <v>156787053.08376911</v>
      </c>
      <c r="AK364" s="81">
        <v>0</v>
      </c>
      <c r="AL364" s="81">
        <v>0</v>
      </c>
      <c r="AM364" s="81">
        <v>10938936.928275939</v>
      </c>
      <c r="AN364" s="81">
        <v>0</v>
      </c>
      <c r="AO364" s="81">
        <v>0</v>
      </c>
      <c r="AP364" s="82"/>
      <c r="AQ364" s="81">
        <v>2435</v>
      </c>
      <c r="AR364" s="81">
        <v>1292</v>
      </c>
      <c r="AS364" s="81">
        <v>0</v>
      </c>
      <c r="AT364" s="81">
        <v>3</v>
      </c>
      <c r="AU364" s="81">
        <v>0</v>
      </c>
      <c r="AV364" s="81">
        <v>0</v>
      </c>
      <c r="AW364" s="81" t="s">
        <v>564</v>
      </c>
      <c r="AX364" s="82"/>
      <c r="AY364" s="81">
        <v>10763.6</v>
      </c>
      <c r="AZ364" s="81">
        <v>64025.099999999991</v>
      </c>
      <c r="BA364" s="81">
        <v>0</v>
      </c>
      <c r="BB364" s="81">
        <v>347.5</v>
      </c>
      <c r="BC364" s="81">
        <v>0</v>
      </c>
      <c r="BD364" s="81">
        <v>0</v>
      </c>
      <c r="BE364" s="81" t="s">
        <v>564</v>
      </c>
      <c r="BF364" s="82"/>
      <c r="BG364" s="81">
        <v>0</v>
      </c>
      <c r="BH364" s="81">
        <v>0</v>
      </c>
      <c r="BI364" s="81">
        <v>225.69499999999999</v>
      </c>
      <c r="BJ364" s="81">
        <v>0</v>
      </c>
      <c r="BK364" s="81">
        <v>9.722999999999999</v>
      </c>
      <c r="BL364" s="81">
        <v>0</v>
      </c>
      <c r="BM364" s="82"/>
      <c r="BN364" s="81">
        <v>0</v>
      </c>
      <c r="BO364" s="81">
        <v>0</v>
      </c>
      <c r="BP364" s="81">
        <v>14</v>
      </c>
      <c r="BQ364" s="81">
        <v>0</v>
      </c>
      <c r="BR364" s="81">
        <v>2</v>
      </c>
      <c r="BS364" s="81">
        <v>0</v>
      </c>
      <c r="BT364"/>
      <c r="BU364" s="80">
        <v>235.41800000000001</v>
      </c>
      <c r="BV364" s="80">
        <v>0</v>
      </c>
      <c r="BW364" s="80">
        <v>0</v>
      </c>
      <c r="BX364" s="80">
        <v>0</v>
      </c>
      <c r="BY364" s="80">
        <v>0</v>
      </c>
      <c r="BZ364" s="80">
        <v>0</v>
      </c>
      <c r="CA364" s="80">
        <v>0</v>
      </c>
      <c r="CB364" s="80">
        <v>0</v>
      </c>
      <c r="CC364" s="80">
        <v>0</v>
      </c>
    </row>
    <row r="365" spans="1:81">
      <c r="A365" s="80" t="s">
        <v>2060</v>
      </c>
      <c r="B365" s="80">
        <v>168</v>
      </c>
      <c r="C365" s="80">
        <v>15</v>
      </c>
      <c r="D365" s="80">
        <v>10</v>
      </c>
      <c r="E365" s="80">
        <v>2018</v>
      </c>
      <c r="F365" s="80" t="s">
        <v>93</v>
      </c>
      <c r="G365" s="80" t="s">
        <v>2045</v>
      </c>
      <c r="H365" s="80" t="s">
        <v>2046</v>
      </c>
      <c r="I365" s="177"/>
      <c r="J365" s="81">
        <v>331.86639116282362</v>
      </c>
      <c r="K365" s="81">
        <v>6.1535052281772558</v>
      </c>
      <c r="L365" s="81">
        <v>14.340921041282812</v>
      </c>
      <c r="M365" s="81">
        <v>92.070466899216981</v>
      </c>
      <c r="N365" s="81">
        <v>100.06131646240767</v>
      </c>
      <c r="O365" s="81">
        <v>86.406792565379533</v>
      </c>
      <c r="P365" s="81">
        <v>82.17578581517202</v>
      </c>
      <c r="Q365" s="81">
        <v>5.0038166231360872</v>
      </c>
      <c r="R365" s="81">
        <v>0</v>
      </c>
      <c r="S365" s="81">
        <v>13.674709203000001</v>
      </c>
      <c r="T365" s="82"/>
      <c r="U365" s="81">
        <v>41628930</v>
      </c>
      <c r="V365" s="81">
        <v>2703</v>
      </c>
      <c r="W365" s="81">
        <v>611</v>
      </c>
      <c r="X365" s="81">
        <v>23168</v>
      </c>
      <c r="Y365" s="81">
        <v>30800</v>
      </c>
      <c r="Z365" s="81">
        <v>52651</v>
      </c>
      <c r="AA365" s="81">
        <v>17192</v>
      </c>
      <c r="AB365" s="81">
        <v>78950</v>
      </c>
      <c r="AC365" s="81">
        <v>0</v>
      </c>
      <c r="AD365" s="81">
        <v>13.674709203000001</v>
      </c>
      <c r="AE365" s="82"/>
      <c r="AF365" s="81">
        <v>394095442.56015712</v>
      </c>
      <c r="AG365" s="81">
        <v>4361817.0695710843</v>
      </c>
      <c r="AH365" s="81">
        <v>3125094.492675229</v>
      </c>
      <c r="AI365" s="81">
        <v>142434013.00833869</v>
      </c>
      <c r="AJ365" s="81">
        <v>146095201.13059899</v>
      </c>
      <c r="AK365" s="81">
        <v>0</v>
      </c>
      <c r="AL365" s="81">
        <v>0</v>
      </c>
      <c r="AM365" s="81">
        <v>10867555.19068468</v>
      </c>
      <c r="AN365" s="81">
        <v>0</v>
      </c>
      <c r="AO365" s="81">
        <v>0</v>
      </c>
      <c r="AP365" s="82"/>
      <c r="AQ365" s="81">
        <v>2552</v>
      </c>
      <c r="AR365" s="81">
        <v>1452</v>
      </c>
      <c r="AS365" s="81">
        <v>0</v>
      </c>
      <c r="AT365" s="81">
        <v>3</v>
      </c>
      <c r="AU365" s="81">
        <v>0</v>
      </c>
      <c r="AV365" s="81">
        <v>0</v>
      </c>
      <c r="AW365" s="81" t="s">
        <v>564</v>
      </c>
      <c r="AX365" s="82"/>
      <c r="AY365" s="81">
        <v>11416.7</v>
      </c>
      <c r="AZ365" s="81">
        <v>72077</v>
      </c>
      <c r="BA365" s="81">
        <v>0</v>
      </c>
      <c r="BB365" s="81">
        <v>348</v>
      </c>
      <c r="BC365" s="81">
        <v>0</v>
      </c>
      <c r="BD365" s="81">
        <v>0</v>
      </c>
      <c r="BE365" s="81" t="s">
        <v>564</v>
      </c>
      <c r="BF365" s="82"/>
      <c r="BG365" s="81">
        <v>0</v>
      </c>
      <c r="BH365" s="81">
        <v>0</v>
      </c>
      <c r="BI365" s="81">
        <v>216.393</v>
      </c>
      <c r="BJ365" s="81">
        <v>0</v>
      </c>
      <c r="BK365" s="81">
        <v>10.402000000000001</v>
      </c>
      <c r="BL365" s="81">
        <v>0</v>
      </c>
      <c r="BM365" s="82"/>
      <c r="BN365" s="81">
        <v>0</v>
      </c>
      <c r="BO365" s="81">
        <v>0</v>
      </c>
      <c r="BP365" s="81">
        <v>13</v>
      </c>
      <c r="BQ365" s="81">
        <v>0</v>
      </c>
      <c r="BR365" s="81">
        <v>2</v>
      </c>
      <c r="BS365" s="81">
        <v>0</v>
      </c>
      <c r="BT365"/>
      <c r="BU365" s="80">
        <v>226.79499999999999</v>
      </c>
      <c r="BV365" s="80">
        <v>0</v>
      </c>
      <c r="BW365" s="80">
        <v>0</v>
      </c>
      <c r="BX365" s="80">
        <v>0</v>
      </c>
      <c r="BY365" s="80">
        <v>0</v>
      </c>
      <c r="BZ365" s="80">
        <v>0</v>
      </c>
      <c r="CA365" s="80">
        <v>0</v>
      </c>
      <c r="CB365" s="80">
        <v>0</v>
      </c>
      <c r="CC365" s="80">
        <v>0</v>
      </c>
    </row>
    <row r="366" spans="1:81">
      <c r="A366" s="80" t="s">
        <v>2061</v>
      </c>
      <c r="B366" s="80">
        <v>169</v>
      </c>
      <c r="C366" s="80">
        <v>16</v>
      </c>
      <c r="D366" s="80">
        <v>10</v>
      </c>
      <c r="E366" s="80">
        <v>2019</v>
      </c>
      <c r="F366" s="80" t="s">
        <v>73</v>
      </c>
      <c r="G366" s="80" t="s">
        <v>2045</v>
      </c>
      <c r="H366" s="80" t="s">
        <v>2046</v>
      </c>
      <c r="I366" s="177"/>
      <c r="J366" s="81">
        <v>332.21483168213211</v>
      </c>
      <c r="K366" s="81">
        <v>5.5947553225080862</v>
      </c>
      <c r="L366" s="81">
        <v>14.40624471010411</v>
      </c>
      <c r="M366" s="81">
        <v>94.53557707011862</v>
      </c>
      <c r="N366" s="81">
        <v>96.179015372044447</v>
      </c>
      <c r="O366" s="81">
        <v>84.140949647269025</v>
      </c>
      <c r="P366" s="81">
        <v>82.318687149125978</v>
      </c>
      <c r="Q366" s="81">
        <v>4.8320450859576694</v>
      </c>
      <c r="R366" s="81">
        <v>0</v>
      </c>
      <c r="S366" s="81">
        <v>14.315771131200002</v>
      </c>
      <c r="T366" s="82"/>
      <c r="U366" s="81">
        <v>43802668</v>
      </c>
      <c r="V366" s="81">
        <v>2703</v>
      </c>
      <c r="W366" s="81">
        <v>611</v>
      </c>
      <c r="X366" s="81">
        <v>23168</v>
      </c>
      <c r="Y366" s="81">
        <v>31163</v>
      </c>
      <c r="Z366" s="81">
        <v>52678</v>
      </c>
      <c r="AA366" s="81">
        <v>17093</v>
      </c>
      <c r="AB366" s="81">
        <v>78304</v>
      </c>
      <c r="AC366" s="81">
        <v>0</v>
      </c>
      <c r="AD366" s="81">
        <v>14.3157711312</v>
      </c>
      <c r="AE366" s="82"/>
      <c r="AF366" s="81">
        <v>417152513.37303448</v>
      </c>
      <c r="AG366" s="81">
        <v>4233313.1422683969</v>
      </c>
      <c r="AH366" s="81">
        <v>3294153.1110128788</v>
      </c>
      <c r="AI366" s="81">
        <v>158124941.15502471</v>
      </c>
      <c r="AJ366" s="81">
        <v>145200591.05103898</v>
      </c>
      <c r="AK366" s="81">
        <v>0</v>
      </c>
      <c r="AL366" s="81">
        <v>0</v>
      </c>
      <c r="AM366" s="81">
        <v>10664415.327803601</v>
      </c>
      <c r="AN366" s="81">
        <v>0</v>
      </c>
      <c r="AO366" s="81">
        <v>0</v>
      </c>
      <c r="AP366" s="82"/>
      <c r="AQ366" s="81">
        <v>2663</v>
      </c>
      <c r="AR366" s="81">
        <v>1630</v>
      </c>
      <c r="AS366" s="81">
        <v>0</v>
      </c>
      <c r="AT366" s="81">
        <v>4</v>
      </c>
      <c r="AU366" s="81">
        <v>0</v>
      </c>
      <c r="AV366" s="81">
        <v>0</v>
      </c>
      <c r="AW366" s="81" t="s">
        <v>564</v>
      </c>
      <c r="AX366" s="82"/>
      <c r="AY366" s="81">
        <v>12062.999999999991</v>
      </c>
      <c r="AZ366" s="81">
        <v>84792.400000000009</v>
      </c>
      <c r="BA366" s="81">
        <v>0</v>
      </c>
      <c r="BB366" s="81">
        <v>1680.7</v>
      </c>
      <c r="BC366" s="81">
        <v>0</v>
      </c>
      <c r="BD366" s="81">
        <v>0</v>
      </c>
      <c r="BE366" s="81" t="s">
        <v>564</v>
      </c>
      <c r="BF366" s="82"/>
      <c r="BG366" s="81">
        <v>0</v>
      </c>
      <c r="BH366" s="81">
        <v>0</v>
      </c>
      <c r="BI366" s="81">
        <v>191.46299999999999</v>
      </c>
      <c r="BJ366" s="81">
        <v>0</v>
      </c>
      <c r="BK366" s="81">
        <v>9.2710000000000008</v>
      </c>
      <c r="BL366" s="81">
        <v>0</v>
      </c>
      <c r="BM366" s="82"/>
      <c r="BN366" s="81">
        <v>0</v>
      </c>
      <c r="BO366" s="81">
        <v>0</v>
      </c>
      <c r="BP366" s="81">
        <v>14</v>
      </c>
      <c r="BQ366" s="81">
        <v>0</v>
      </c>
      <c r="BR366" s="81">
        <v>2</v>
      </c>
      <c r="BS366" s="81">
        <v>0</v>
      </c>
      <c r="BT366"/>
      <c r="BU366" s="80">
        <v>200.73400000000001</v>
      </c>
      <c r="BV366" s="80">
        <v>0</v>
      </c>
      <c r="BW366" s="80">
        <v>0</v>
      </c>
      <c r="BX366" s="80">
        <v>0</v>
      </c>
      <c r="BY366" s="80">
        <v>0</v>
      </c>
      <c r="BZ366" s="80">
        <v>0</v>
      </c>
      <c r="CA366" s="80">
        <v>0</v>
      </c>
      <c r="CB366" s="80">
        <v>0</v>
      </c>
      <c r="CC366" s="80">
        <v>0</v>
      </c>
    </row>
    <row r="367" spans="1:81">
      <c r="A367" s="80" t="s">
        <v>2062</v>
      </c>
      <c r="B367" s="80">
        <v>170</v>
      </c>
      <c r="C367" s="80">
        <v>17</v>
      </c>
      <c r="D367" s="80">
        <v>10</v>
      </c>
      <c r="E367" s="80">
        <v>2020</v>
      </c>
      <c r="F367" s="80" t="s">
        <v>218</v>
      </c>
      <c r="G367" s="80" t="s">
        <v>2045</v>
      </c>
      <c r="H367" s="80" t="s">
        <v>2046</v>
      </c>
      <c r="I367" s="177"/>
      <c r="J367" s="81">
        <v>301.42421168441359</v>
      </c>
      <c r="K367" s="81">
        <v>5.8963221315966834</v>
      </c>
      <c r="L367" s="81">
        <v>14.308475051796176</v>
      </c>
      <c r="M367" s="81">
        <v>79.267456444724573</v>
      </c>
      <c r="N367" s="81">
        <v>93.601379507934951</v>
      </c>
      <c r="O367" s="81">
        <v>73.382114397647044</v>
      </c>
      <c r="P367" s="81">
        <v>77.06937325592726</v>
      </c>
      <c r="Q367" s="81">
        <v>4.5590323857559527</v>
      </c>
      <c r="R367" s="81">
        <v>0</v>
      </c>
      <c r="S367" s="81">
        <v>11.9936727064</v>
      </c>
      <c r="T367" s="82"/>
      <c r="U367" s="81">
        <v>38153896</v>
      </c>
      <c r="V367" s="81">
        <v>2584</v>
      </c>
      <c r="W367" s="81">
        <v>716</v>
      </c>
      <c r="X367" s="81">
        <v>22106</v>
      </c>
      <c r="Y367" s="81">
        <v>31253</v>
      </c>
      <c r="Z367" s="81">
        <v>52437</v>
      </c>
      <c r="AA367" s="81">
        <v>17387</v>
      </c>
      <c r="AB367" s="81">
        <v>77320</v>
      </c>
      <c r="AC367" s="81">
        <v>0</v>
      </c>
      <c r="AD367" s="81">
        <v>11.9936727064</v>
      </c>
      <c r="AE367" s="82"/>
      <c r="AF367" s="81">
        <v>378456260.74360591</v>
      </c>
      <c r="AG367" s="81">
        <v>4350944.2665758096</v>
      </c>
      <c r="AH367" s="81">
        <v>3473189.1678413698</v>
      </c>
      <c r="AI367" s="81">
        <v>139940672.07848305</v>
      </c>
      <c r="AJ367" s="81">
        <v>158689856.10334298</v>
      </c>
      <c r="AK367" s="81"/>
      <c r="AL367" s="81"/>
      <c r="AM367" s="81">
        <v>10091119.043117102</v>
      </c>
      <c r="AN367" s="81"/>
      <c r="AO367" s="81"/>
      <c r="AP367" s="82"/>
      <c r="AQ367" s="81">
        <v>2789</v>
      </c>
      <c r="AR367" s="81">
        <v>1733</v>
      </c>
      <c r="AS367" s="81">
        <v>0</v>
      </c>
      <c r="AT367" s="81">
        <v>6</v>
      </c>
      <c r="AU367" s="81">
        <v>0</v>
      </c>
      <c r="AV367" s="81">
        <v>0</v>
      </c>
      <c r="AW367" s="81">
        <v>0</v>
      </c>
      <c r="AX367" s="82"/>
      <c r="AY367" s="81">
        <v>13003.79999999997</v>
      </c>
      <c r="AZ367" s="81">
        <v>97355.099999999846</v>
      </c>
      <c r="BA367" s="81">
        <v>0</v>
      </c>
      <c r="BB367" s="81">
        <v>4405.3999999999996</v>
      </c>
      <c r="BC367" s="81">
        <v>0</v>
      </c>
      <c r="BD367" s="81">
        <v>0</v>
      </c>
      <c r="BE367" s="81">
        <v>0</v>
      </c>
      <c r="BF367" s="82"/>
      <c r="BG367" s="81">
        <v>0</v>
      </c>
      <c r="BH367" s="81">
        <v>0</v>
      </c>
      <c r="BI367" s="81">
        <v>192.595</v>
      </c>
      <c r="BJ367" s="81">
        <v>0</v>
      </c>
      <c r="BK367" s="81">
        <v>9.5279999999999987</v>
      </c>
      <c r="BL367" s="81">
        <v>0</v>
      </c>
      <c r="BM367" s="82"/>
      <c r="BN367" s="81">
        <v>0</v>
      </c>
      <c r="BO367" s="81">
        <v>0</v>
      </c>
      <c r="BP367" s="81">
        <v>13</v>
      </c>
      <c r="BQ367" s="81">
        <v>0</v>
      </c>
      <c r="BR367" s="81">
        <v>2</v>
      </c>
      <c r="BS367" s="81">
        <v>0</v>
      </c>
      <c r="BT367"/>
      <c r="BU367" s="80">
        <v>202.12299999999999</v>
      </c>
      <c r="BV367" s="80">
        <v>0</v>
      </c>
      <c r="BW367" s="80">
        <v>0</v>
      </c>
      <c r="BX367" s="80">
        <v>0</v>
      </c>
      <c r="BY367" s="80">
        <v>0</v>
      </c>
      <c r="BZ367" s="80">
        <v>0</v>
      </c>
      <c r="CA367" s="80">
        <v>0</v>
      </c>
      <c r="CB367" s="80">
        <v>0</v>
      </c>
      <c r="CC367" s="80">
        <v>0</v>
      </c>
    </row>
    <row r="368" spans="1:81">
      <c r="A368" s="80" t="s">
        <v>2063</v>
      </c>
      <c r="B368" s="80">
        <v>170</v>
      </c>
      <c r="C368" s="80">
        <v>18</v>
      </c>
      <c r="D368" s="80">
        <v>10</v>
      </c>
      <c r="E368" s="80">
        <v>2021</v>
      </c>
      <c r="F368" s="80" t="s">
        <v>75</v>
      </c>
      <c r="G368" s="174" t="s">
        <v>2045</v>
      </c>
      <c r="H368" s="80" t="s">
        <v>2046</v>
      </c>
      <c r="I368" s="177"/>
      <c r="J368" s="81">
        <v>297.35880311464462</v>
      </c>
      <c r="K368" s="81">
        <v>6.4286532914284198</v>
      </c>
      <c r="L368" s="81">
        <v>16.111372826076007</v>
      </c>
      <c r="M368" s="81">
        <v>90.086562483482481</v>
      </c>
      <c r="N368" s="81">
        <v>92.266004631313393</v>
      </c>
      <c r="O368" s="81">
        <v>70.914541787084516</v>
      </c>
      <c r="P368" s="81">
        <v>79.55624433189611</v>
      </c>
      <c r="Q368" s="81">
        <v>4.5557444761297665</v>
      </c>
      <c r="R368" s="81">
        <v>0</v>
      </c>
      <c r="S368" s="81">
        <v>12.9599340786</v>
      </c>
      <c r="T368" s="82"/>
      <c r="U368" s="81">
        <v>40423253</v>
      </c>
      <c r="V368" s="81">
        <v>2584</v>
      </c>
      <c r="W368" s="81">
        <v>716</v>
      </c>
      <c r="X368" s="81">
        <v>22106</v>
      </c>
      <c r="Y368" s="81">
        <v>31303</v>
      </c>
      <c r="Z368" s="81">
        <v>52178</v>
      </c>
      <c r="AA368" s="81">
        <v>17503</v>
      </c>
      <c r="AB368" s="81">
        <v>76348</v>
      </c>
      <c r="AC368" s="81">
        <v>0</v>
      </c>
      <c r="AD368" s="81">
        <v>12.9599340786</v>
      </c>
      <c r="AE368" s="82"/>
      <c r="AF368" s="81">
        <v>362553039.87962478</v>
      </c>
      <c r="AG368" s="81">
        <v>4435878.0211592242</v>
      </c>
      <c r="AH368" s="81">
        <v>3736877.6784527032</v>
      </c>
      <c r="AI368" s="81">
        <v>138220101.63328055</v>
      </c>
      <c r="AJ368" s="81">
        <v>152623178.59826168</v>
      </c>
      <c r="AK368" s="81">
        <v>0</v>
      </c>
      <c r="AL368" s="81">
        <v>0</v>
      </c>
      <c r="AM368" s="81">
        <v>10021735.306350138</v>
      </c>
      <c r="AN368" s="81">
        <v>0</v>
      </c>
      <c r="AO368" s="81">
        <v>0</v>
      </c>
      <c r="AP368" s="82"/>
      <c r="AQ368" s="81">
        <v>2971</v>
      </c>
      <c r="AR368" s="81">
        <v>1798</v>
      </c>
      <c r="AS368" s="81">
        <v>0</v>
      </c>
      <c r="AT368" s="81">
        <v>6</v>
      </c>
      <c r="AU368" s="81">
        <v>0</v>
      </c>
      <c r="AV368" s="81">
        <v>0</v>
      </c>
      <c r="AW368" s="81"/>
      <c r="AX368" s="82"/>
      <c r="AY368" s="81">
        <v>14329.69999999995</v>
      </c>
      <c r="AZ368" s="81">
        <v>103453.7999999998</v>
      </c>
      <c r="BA368" s="81">
        <v>0</v>
      </c>
      <c r="BB368" s="81">
        <v>4405.3999999999996</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2064</v>
      </c>
      <c r="B369" s="80">
        <v>170</v>
      </c>
      <c r="C369" s="80">
        <v>19</v>
      </c>
      <c r="D369" s="80">
        <v>10</v>
      </c>
      <c r="E369" s="80">
        <v>2022</v>
      </c>
      <c r="F369" s="80" t="s">
        <v>568</v>
      </c>
      <c r="G369" s="174" t="s">
        <v>2045</v>
      </c>
      <c r="H369" s="80" t="s">
        <v>2046</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3112</v>
      </c>
      <c r="AR369" s="81">
        <v>1818</v>
      </c>
      <c r="AS369" s="81">
        <v>0</v>
      </c>
      <c r="AT369" s="81">
        <v>6</v>
      </c>
      <c r="AU369" s="81">
        <v>0</v>
      </c>
      <c r="AV369" s="81">
        <v>0</v>
      </c>
      <c r="AW369" s="81"/>
      <c r="AX369" s="82"/>
      <c r="AY369" s="81">
        <v>15264.099999999933</v>
      </c>
      <c r="AZ369" s="81">
        <v>104592.19999999979</v>
      </c>
      <c r="BA369" s="81">
        <v>0</v>
      </c>
      <c r="BB369" s="81">
        <v>4405.3999999999996</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2065</v>
      </c>
      <c r="B370" s="80">
        <v>69</v>
      </c>
      <c r="C370" s="80">
        <v>1</v>
      </c>
      <c r="D370" s="80">
        <v>5</v>
      </c>
      <c r="E370" s="80">
        <v>1990</v>
      </c>
      <c r="F370" s="80" t="s">
        <v>562</v>
      </c>
      <c r="G370" s="80" t="s">
        <v>2066</v>
      </c>
      <c r="H370" s="80" t="s">
        <v>2067</v>
      </c>
      <c r="I370" s="177"/>
      <c r="J370" s="81">
        <v>140.44993643592375</v>
      </c>
      <c r="K370" s="81">
        <v>6.1225093586933701</v>
      </c>
      <c r="L370" s="81">
        <v>0</v>
      </c>
      <c r="M370" s="81">
        <v>52.581665062617063</v>
      </c>
      <c r="N370" s="81">
        <v>74.900045673142785</v>
      </c>
      <c r="O370" s="81">
        <v>38.476902652638564</v>
      </c>
      <c r="P370" s="81">
        <v>22.35482705355534</v>
      </c>
      <c r="Q370" s="81">
        <v>4.5341996165233205</v>
      </c>
      <c r="R370" s="81">
        <v>0</v>
      </c>
      <c r="S370" s="81">
        <v>5.2527668787768418</v>
      </c>
      <c r="T370" s="82"/>
      <c r="U370" s="81">
        <v>23222652</v>
      </c>
      <c r="V370" s="81">
        <v>2199</v>
      </c>
      <c r="W370" s="81">
        <v>0</v>
      </c>
      <c r="X370" s="81">
        <v>18020</v>
      </c>
      <c r="Y370" s="81">
        <v>29139</v>
      </c>
      <c r="Z370" s="81">
        <v>15826</v>
      </c>
      <c r="AA370" s="81">
        <v>5428</v>
      </c>
      <c r="AB370" s="81">
        <v>73620</v>
      </c>
      <c r="AC370" s="81">
        <v>0</v>
      </c>
      <c r="AD370" s="81">
        <v>5.2527668787768418</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2068</v>
      </c>
      <c r="B371" s="80">
        <v>70</v>
      </c>
      <c r="C371" s="80">
        <v>2</v>
      </c>
      <c r="D371" s="80">
        <v>5</v>
      </c>
      <c r="E371" s="80">
        <v>2005</v>
      </c>
      <c r="F371" s="80" t="s">
        <v>565</v>
      </c>
      <c r="G371" s="80" t="s">
        <v>2066</v>
      </c>
      <c r="H371" s="80" t="s">
        <v>2067</v>
      </c>
      <c r="I371" s="177"/>
      <c r="J371" s="81">
        <v>96.931154224689593</v>
      </c>
      <c r="K371" s="81">
        <v>3.854192709821719</v>
      </c>
      <c r="L371" s="81">
        <v>0</v>
      </c>
      <c r="M371" s="81">
        <v>97.564563691553928</v>
      </c>
      <c r="N371" s="81">
        <v>94.202760851473712</v>
      </c>
      <c r="O371" s="81">
        <v>40.975611209739917</v>
      </c>
      <c r="P371" s="81">
        <v>17.972443377714303</v>
      </c>
      <c r="Q371" s="81">
        <v>4.006854659594282</v>
      </c>
      <c r="R371" s="81">
        <v>0</v>
      </c>
      <c r="S371" s="81">
        <v>9.5320320524754827</v>
      </c>
      <c r="T371" s="82"/>
      <c r="U371" s="81">
        <v>14686519</v>
      </c>
      <c r="V371" s="81">
        <v>1633</v>
      </c>
      <c r="W371" s="81">
        <v>0</v>
      </c>
      <c r="X371" s="81">
        <v>18060</v>
      </c>
      <c r="Y371" s="81">
        <v>31608</v>
      </c>
      <c r="Z371" s="81">
        <v>19503</v>
      </c>
      <c r="AA371" s="81">
        <v>3574</v>
      </c>
      <c r="AB371" s="81">
        <v>68011</v>
      </c>
      <c r="AC371" s="81">
        <v>0</v>
      </c>
      <c r="AD371" s="81">
        <v>9.5320320524754827</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2069</v>
      </c>
      <c r="B372" s="80">
        <v>71</v>
      </c>
      <c r="C372" s="80">
        <v>3</v>
      </c>
      <c r="D372" s="80">
        <v>5</v>
      </c>
      <c r="E372" s="80">
        <v>2006</v>
      </c>
      <c r="F372" s="80" t="s">
        <v>566</v>
      </c>
      <c r="G372" s="80" t="s">
        <v>2066</v>
      </c>
      <c r="H372" s="80" t="s">
        <v>2067</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2070</v>
      </c>
      <c r="B373" s="80">
        <v>72</v>
      </c>
      <c r="C373" s="80">
        <v>4</v>
      </c>
      <c r="D373" s="80">
        <v>5</v>
      </c>
      <c r="E373" s="80">
        <v>2007</v>
      </c>
      <c r="F373" s="80" t="s">
        <v>567</v>
      </c>
      <c r="G373" s="80" t="s">
        <v>2066</v>
      </c>
      <c r="H373" s="80" t="s">
        <v>2067</v>
      </c>
      <c r="I373" s="177"/>
      <c r="J373" s="81">
        <v>111.41814982116436</v>
      </c>
      <c r="K373" s="81">
        <v>4.1829076507888683</v>
      </c>
      <c r="L373" s="81">
        <v>0</v>
      </c>
      <c r="M373" s="81">
        <v>86.704581818420095</v>
      </c>
      <c r="N373" s="81">
        <v>102.05388866569349</v>
      </c>
      <c r="O373" s="81">
        <v>39.178135885840959</v>
      </c>
      <c r="P373" s="81">
        <v>17.627642868658633</v>
      </c>
      <c r="Q373" s="81">
        <v>4.2419741263686319</v>
      </c>
      <c r="R373" s="81">
        <v>0</v>
      </c>
      <c r="S373" s="81">
        <v>13.805678825891617</v>
      </c>
      <c r="T373" s="82"/>
      <c r="U373" s="81">
        <v>17308181</v>
      </c>
      <c r="V373" s="81">
        <v>1818</v>
      </c>
      <c r="W373" s="81">
        <v>0</v>
      </c>
      <c r="X373" s="81">
        <v>20228</v>
      </c>
      <c r="Y373" s="81">
        <v>32377</v>
      </c>
      <c r="Z373" s="81">
        <v>19385</v>
      </c>
      <c r="AA373" s="81">
        <v>3452</v>
      </c>
      <c r="AB373" s="81">
        <v>68194</v>
      </c>
      <c r="AC373" s="81">
        <v>0</v>
      </c>
      <c r="AD373" s="81">
        <v>13.805678825891617</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2071</v>
      </c>
      <c r="B374" s="80">
        <v>73</v>
      </c>
      <c r="C374" s="80">
        <v>5</v>
      </c>
      <c r="D374" s="80">
        <v>5</v>
      </c>
      <c r="E374" s="80">
        <v>2008</v>
      </c>
      <c r="F374" s="80" t="s">
        <v>84</v>
      </c>
      <c r="G374" s="80" t="s">
        <v>2066</v>
      </c>
      <c r="H374" s="80" t="s">
        <v>2067</v>
      </c>
      <c r="I374" s="177"/>
      <c r="J374" s="81">
        <v>97.767358306296245</v>
      </c>
      <c r="K374" s="81">
        <v>3.337618256887354</v>
      </c>
      <c r="L374" s="81">
        <v>0</v>
      </c>
      <c r="M374" s="81">
        <v>91.47776201940232</v>
      </c>
      <c r="N374" s="81">
        <v>103.92020767081377</v>
      </c>
      <c r="O374" s="81">
        <v>37.424028260781341</v>
      </c>
      <c r="P374" s="81">
        <v>16.59761856470983</v>
      </c>
      <c r="Q374" s="81">
        <v>4.1835552058369041</v>
      </c>
      <c r="R374" s="81">
        <v>0</v>
      </c>
      <c r="S374" s="81">
        <v>9.7280675073618212</v>
      </c>
      <c r="T374" s="82"/>
      <c r="U374" s="81">
        <v>16668308</v>
      </c>
      <c r="V374" s="81">
        <v>1818</v>
      </c>
      <c r="W374" s="81">
        <v>0</v>
      </c>
      <c r="X374" s="81">
        <v>20228</v>
      </c>
      <c r="Y374" s="81">
        <v>32841</v>
      </c>
      <c r="Z374" s="81">
        <v>19167</v>
      </c>
      <c r="AA374" s="81">
        <v>3254</v>
      </c>
      <c r="AB374" s="81">
        <v>68360</v>
      </c>
      <c r="AC374" s="81">
        <v>0</v>
      </c>
      <c r="AD374" s="81">
        <v>9.7280675073618212</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2072</v>
      </c>
      <c r="B375" s="80">
        <v>74</v>
      </c>
      <c r="C375" s="80">
        <v>6</v>
      </c>
      <c r="D375" s="80">
        <v>5</v>
      </c>
      <c r="E375" s="80">
        <v>2009</v>
      </c>
      <c r="F375" s="80" t="s">
        <v>85</v>
      </c>
      <c r="G375" s="80" t="s">
        <v>2066</v>
      </c>
      <c r="H375" s="80" t="s">
        <v>2067</v>
      </c>
      <c r="I375" s="177"/>
      <c r="J375" s="81">
        <v>98.872315074646053</v>
      </c>
      <c r="K375" s="81">
        <v>3.0237155803643025</v>
      </c>
      <c r="L375" s="81">
        <v>0</v>
      </c>
      <c r="M375" s="81">
        <v>78.024502631755382</v>
      </c>
      <c r="N375" s="81">
        <v>97.305230136071316</v>
      </c>
      <c r="O375" s="81">
        <v>37.695508054593788</v>
      </c>
      <c r="P375" s="81">
        <v>15.491648546785635</v>
      </c>
      <c r="Q375" s="81">
        <v>3.9908044897608876</v>
      </c>
      <c r="R375" s="81">
        <v>0</v>
      </c>
      <c r="S375" s="81">
        <v>8.0314341928185051</v>
      </c>
      <c r="T375" s="82"/>
      <c r="U375" s="81">
        <v>15048462</v>
      </c>
      <c r="V375" s="81">
        <v>1921</v>
      </c>
      <c r="W375" s="81">
        <v>0</v>
      </c>
      <c r="X375" s="81">
        <v>20352</v>
      </c>
      <c r="Y375" s="81">
        <v>33098</v>
      </c>
      <c r="Z375" s="81">
        <v>19056</v>
      </c>
      <c r="AA375" s="81">
        <v>3118</v>
      </c>
      <c r="AB375" s="81">
        <v>68455</v>
      </c>
      <c r="AC375" s="81">
        <v>0</v>
      </c>
      <c r="AD375" s="81">
        <v>8.0314341928185051</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23.827000000000002</v>
      </c>
      <c r="BJ375" s="81">
        <v>0</v>
      </c>
      <c r="BK375" s="81">
        <v>16.54</v>
      </c>
      <c r="BL375" s="81">
        <v>0</v>
      </c>
      <c r="BM375" s="82"/>
      <c r="BN375" s="81">
        <v>0</v>
      </c>
      <c r="BO375" s="81">
        <v>0</v>
      </c>
      <c r="BP375" s="81">
        <v>2</v>
      </c>
      <c r="BQ375" s="81">
        <v>0</v>
      </c>
      <c r="BR375" s="81">
        <v>3</v>
      </c>
      <c r="BS375" s="81">
        <v>0</v>
      </c>
      <c r="BT375"/>
      <c r="BU375" s="80"/>
      <c r="BV375" s="80"/>
      <c r="BW375" s="80"/>
      <c r="BX375" s="80"/>
      <c r="BY375" s="80"/>
      <c r="BZ375" s="80"/>
      <c r="CA375" s="80"/>
      <c r="CB375" s="80"/>
      <c r="CC375" s="80"/>
    </row>
    <row r="376" spans="1:81">
      <c r="A376" s="80" t="s">
        <v>2073</v>
      </c>
      <c r="B376" s="80">
        <v>75</v>
      </c>
      <c r="C376" s="80">
        <v>7</v>
      </c>
      <c r="D376" s="80">
        <v>5</v>
      </c>
      <c r="E376" s="80">
        <v>2010</v>
      </c>
      <c r="F376" s="80" t="s">
        <v>86</v>
      </c>
      <c r="G376" s="80" t="s">
        <v>2066</v>
      </c>
      <c r="H376" s="80" t="s">
        <v>2067</v>
      </c>
      <c r="I376" s="177"/>
      <c r="J376" s="81">
        <v>88.078380465936789</v>
      </c>
      <c r="K376" s="81">
        <v>3.1685050806054824</v>
      </c>
      <c r="L376" s="81">
        <v>0</v>
      </c>
      <c r="M376" s="81">
        <v>79.510296180099118</v>
      </c>
      <c r="N376" s="81">
        <v>107.4655527338747</v>
      </c>
      <c r="O376" s="81">
        <v>37.200208704455534</v>
      </c>
      <c r="P376" s="81">
        <v>15.796718670256247</v>
      </c>
      <c r="Q376" s="81">
        <v>4.1894084162062741</v>
      </c>
      <c r="R376" s="81">
        <v>0</v>
      </c>
      <c r="S376" s="81">
        <v>9.0404512284428744</v>
      </c>
      <c r="T376" s="82"/>
      <c r="U376" s="81">
        <v>14471273</v>
      </c>
      <c r="V376" s="81">
        <v>1921</v>
      </c>
      <c r="W376" s="81">
        <v>0</v>
      </c>
      <c r="X376" s="81">
        <v>20352</v>
      </c>
      <c r="Y376" s="81">
        <v>33391</v>
      </c>
      <c r="Z376" s="81">
        <v>18893</v>
      </c>
      <c r="AA376" s="81">
        <v>3100</v>
      </c>
      <c r="AB376" s="81">
        <v>68858</v>
      </c>
      <c r="AC376" s="81">
        <v>0</v>
      </c>
      <c r="AD376" s="81">
        <v>9.0404512284428744</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22.091999999999999</v>
      </c>
      <c r="BJ376" s="81">
        <v>0</v>
      </c>
      <c r="BK376" s="81">
        <v>15.149000000000001</v>
      </c>
      <c r="BL376" s="81">
        <v>0</v>
      </c>
      <c r="BM376" s="82"/>
      <c r="BN376" s="81">
        <v>0</v>
      </c>
      <c r="BO376" s="81">
        <v>0</v>
      </c>
      <c r="BP376" s="81">
        <v>2</v>
      </c>
      <c r="BQ376" s="81">
        <v>0</v>
      </c>
      <c r="BR376" s="81">
        <v>3</v>
      </c>
      <c r="BS376" s="81">
        <v>0</v>
      </c>
      <c r="BT376"/>
      <c r="BU376" s="80">
        <v>37.241</v>
      </c>
      <c r="BV376" s="80">
        <v>0</v>
      </c>
      <c r="BW376" s="80">
        <v>0</v>
      </c>
      <c r="BX376" s="80">
        <v>0</v>
      </c>
      <c r="BY376" s="80">
        <v>0</v>
      </c>
      <c r="BZ376" s="80">
        <v>0</v>
      </c>
      <c r="CA376" s="80">
        <v>0</v>
      </c>
      <c r="CB376" s="80">
        <v>0</v>
      </c>
      <c r="CC376" s="80">
        <v>0</v>
      </c>
    </row>
    <row r="377" spans="1:81">
      <c r="A377" s="80" t="s">
        <v>2074</v>
      </c>
      <c r="B377" s="80">
        <v>76</v>
      </c>
      <c r="C377" s="80">
        <v>8</v>
      </c>
      <c r="D377" s="80">
        <v>5</v>
      </c>
      <c r="E377" s="80">
        <v>2011</v>
      </c>
      <c r="F377" s="80" t="s">
        <v>87</v>
      </c>
      <c r="G377" s="80" t="s">
        <v>2066</v>
      </c>
      <c r="H377" s="80" t="s">
        <v>2067</v>
      </c>
      <c r="I377" s="177"/>
      <c r="J377" s="81">
        <v>105.39359890731457</v>
      </c>
      <c r="K377" s="81">
        <v>4.6078932100552654</v>
      </c>
      <c r="L377" s="81">
        <v>0</v>
      </c>
      <c r="M377" s="81">
        <v>100.8898127459393</v>
      </c>
      <c r="N377" s="81">
        <v>115.65577834775077</v>
      </c>
      <c r="O377" s="81">
        <v>36.486303393614925</v>
      </c>
      <c r="P377" s="81">
        <v>15.265991336526458</v>
      </c>
      <c r="Q377" s="81">
        <v>4.8425143231527308</v>
      </c>
      <c r="R377" s="81">
        <v>0</v>
      </c>
      <c r="S377" s="81">
        <v>9.9492518270111407</v>
      </c>
      <c r="T377" s="82"/>
      <c r="U377" s="81">
        <v>15041976</v>
      </c>
      <c r="V377" s="81">
        <v>1921</v>
      </c>
      <c r="W377" s="81">
        <v>0</v>
      </c>
      <c r="X377" s="81">
        <v>20352</v>
      </c>
      <c r="Y377" s="81">
        <v>33621</v>
      </c>
      <c r="Z377" s="81">
        <v>18933</v>
      </c>
      <c r="AA377" s="81">
        <v>3085</v>
      </c>
      <c r="AB377" s="81">
        <v>69003</v>
      </c>
      <c r="AC377" s="81">
        <v>0</v>
      </c>
      <c r="AD377" s="81">
        <v>9.9492518270111407</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20.113</v>
      </c>
      <c r="BJ377" s="81">
        <v>0</v>
      </c>
      <c r="BK377" s="81">
        <v>12.295</v>
      </c>
      <c r="BL377" s="81">
        <v>0</v>
      </c>
      <c r="BM377" s="82"/>
      <c r="BN377" s="81">
        <v>0</v>
      </c>
      <c r="BO377" s="81">
        <v>0</v>
      </c>
      <c r="BP377" s="81">
        <v>2</v>
      </c>
      <c r="BQ377" s="81">
        <v>0</v>
      </c>
      <c r="BR377" s="81">
        <v>3</v>
      </c>
      <c r="BS377" s="81">
        <v>0</v>
      </c>
      <c r="BT377"/>
      <c r="BU377" s="80">
        <v>32.408000000000001</v>
      </c>
      <c r="BV377" s="80">
        <v>0</v>
      </c>
      <c r="BW377" s="80">
        <v>0</v>
      </c>
      <c r="BX377" s="80">
        <v>0</v>
      </c>
      <c r="BY377" s="80">
        <v>0</v>
      </c>
      <c r="BZ377" s="80">
        <v>0</v>
      </c>
      <c r="CA377" s="80">
        <v>0</v>
      </c>
      <c r="CB377" s="80">
        <v>0</v>
      </c>
      <c r="CC377" s="80">
        <v>0</v>
      </c>
    </row>
    <row r="378" spans="1:81">
      <c r="A378" s="80" t="s">
        <v>2075</v>
      </c>
      <c r="B378" s="80">
        <v>77</v>
      </c>
      <c r="C378" s="80">
        <v>9</v>
      </c>
      <c r="D378" s="80">
        <v>5</v>
      </c>
      <c r="E378" s="80">
        <v>2012</v>
      </c>
      <c r="F378" s="80" t="s">
        <v>88</v>
      </c>
      <c r="G378" s="80" t="s">
        <v>2066</v>
      </c>
      <c r="H378" s="80" t="s">
        <v>2067</v>
      </c>
      <c r="I378" s="177"/>
      <c r="J378" s="81">
        <v>89.323050342963271</v>
      </c>
      <c r="K378" s="81">
        <v>4.4933151163297875</v>
      </c>
      <c r="L378" s="81">
        <v>0</v>
      </c>
      <c r="M378" s="81">
        <v>104.29638371173999</v>
      </c>
      <c r="N378" s="81">
        <v>128.71475247974658</v>
      </c>
      <c r="O378" s="81">
        <v>36.661880582990129</v>
      </c>
      <c r="P378" s="81">
        <v>15.148807993670829</v>
      </c>
      <c r="Q378" s="81">
        <v>5.5081640557895444</v>
      </c>
      <c r="R378" s="81">
        <v>0</v>
      </c>
      <c r="S378" s="81">
        <v>11.153347326914334</v>
      </c>
      <c r="T378" s="82"/>
      <c r="U378" s="81">
        <v>12190757</v>
      </c>
      <c r="V378" s="81">
        <v>1921</v>
      </c>
      <c r="W378" s="81">
        <v>0</v>
      </c>
      <c r="X378" s="81">
        <v>20352</v>
      </c>
      <c r="Y378" s="81">
        <v>35546</v>
      </c>
      <c r="Z378" s="81">
        <v>19175</v>
      </c>
      <c r="AA378" s="81">
        <v>3044</v>
      </c>
      <c r="AB378" s="81">
        <v>72241</v>
      </c>
      <c r="AC378" s="81">
        <v>0</v>
      </c>
      <c r="AD378" s="81">
        <v>11.153347326914334</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23.062999999999999</v>
      </c>
      <c r="BJ378" s="81">
        <v>0</v>
      </c>
      <c r="BK378" s="81">
        <v>16.242999999999999</v>
      </c>
      <c r="BL378" s="81">
        <v>0</v>
      </c>
      <c r="BM378" s="82"/>
      <c r="BN378" s="81">
        <v>0</v>
      </c>
      <c r="BO378" s="81">
        <v>0</v>
      </c>
      <c r="BP378" s="81">
        <v>2</v>
      </c>
      <c r="BQ378" s="81">
        <v>0</v>
      </c>
      <c r="BR378" s="81">
        <v>3</v>
      </c>
      <c r="BS378" s="81">
        <v>0</v>
      </c>
      <c r="BT378"/>
      <c r="BU378" s="80">
        <v>39.305999999999997</v>
      </c>
      <c r="BV378" s="80">
        <v>0</v>
      </c>
      <c r="BW378" s="80">
        <v>0</v>
      </c>
      <c r="BX378" s="80">
        <v>0</v>
      </c>
      <c r="BY378" s="80">
        <v>0</v>
      </c>
      <c r="BZ378" s="80">
        <v>0</v>
      </c>
      <c r="CA378" s="80">
        <v>0</v>
      </c>
      <c r="CB378" s="80">
        <v>0</v>
      </c>
      <c r="CC378" s="80">
        <v>0</v>
      </c>
    </row>
    <row r="379" spans="1:81">
      <c r="A379" s="80" t="s">
        <v>2076</v>
      </c>
      <c r="B379" s="80">
        <v>78</v>
      </c>
      <c r="C379" s="80">
        <v>10</v>
      </c>
      <c r="D379" s="80">
        <v>5</v>
      </c>
      <c r="E379" s="80">
        <v>2013</v>
      </c>
      <c r="F379" s="80" t="s">
        <v>89</v>
      </c>
      <c r="G379" s="80" t="s">
        <v>2066</v>
      </c>
      <c r="H379" s="80" t="s">
        <v>2067</v>
      </c>
      <c r="I379" s="177"/>
      <c r="J379" s="81">
        <v>91.849857514149505</v>
      </c>
      <c r="K379" s="81">
        <v>3.8734328728971446</v>
      </c>
      <c r="L379" s="81">
        <v>0</v>
      </c>
      <c r="M379" s="81">
        <v>100.48112468273347</v>
      </c>
      <c r="N379" s="81">
        <v>129.20274091587302</v>
      </c>
      <c r="O379" s="81">
        <v>35.321905796499031</v>
      </c>
      <c r="P379" s="81">
        <v>15.320780437698009</v>
      </c>
      <c r="Q379" s="81">
        <v>5.5889092231119912</v>
      </c>
      <c r="R379" s="81">
        <v>0</v>
      </c>
      <c r="S379" s="81">
        <v>6.9595384780664578</v>
      </c>
      <c r="T379" s="82"/>
      <c r="U379" s="81">
        <v>11600098</v>
      </c>
      <c r="V379" s="81">
        <v>1921</v>
      </c>
      <c r="W379" s="81">
        <v>0</v>
      </c>
      <c r="X379" s="81">
        <v>20352</v>
      </c>
      <c r="Y379" s="81">
        <v>35728</v>
      </c>
      <c r="Z379" s="81">
        <v>19299</v>
      </c>
      <c r="AA379" s="81">
        <v>3067</v>
      </c>
      <c r="AB379" s="81">
        <v>72249</v>
      </c>
      <c r="AC379" s="81">
        <v>0</v>
      </c>
      <c r="AD379" s="81">
        <v>6.9595384780664578</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25.125</v>
      </c>
      <c r="BJ379" s="81">
        <v>0</v>
      </c>
      <c r="BK379" s="81">
        <v>18.673999999999999</v>
      </c>
      <c r="BL379" s="81">
        <v>0</v>
      </c>
      <c r="BM379" s="82"/>
      <c r="BN379" s="81">
        <v>0</v>
      </c>
      <c r="BO379" s="81">
        <v>0</v>
      </c>
      <c r="BP379" s="81">
        <v>2</v>
      </c>
      <c r="BQ379" s="81">
        <v>0</v>
      </c>
      <c r="BR379" s="81">
        <v>3</v>
      </c>
      <c r="BS379" s="81">
        <v>0</v>
      </c>
      <c r="BT379"/>
      <c r="BU379" s="80">
        <v>43.798999999999999</v>
      </c>
      <c r="BV379" s="80">
        <v>0</v>
      </c>
      <c r="BW379" s="80">
        <v>0</v>
      </c>
      <c r="BX379" s="80">
        <v>0</v>
      </c>
      <c r="BY379" s="80">
        <v>0</v>
      </c>
      <c r="BZ379" s="80">
        <v>0</v>
      </c>
      <c r="CA379" s="80">
        <v>0</v>
      </c>
      <c r="CB379" s="80">
        <v>0</v>
      </c>
      <c r="CC379" s="80">
        <v>0</v>
      </c>
    </row>
    <row r="380" spans="1:81">
      <c r="A380" s="80" t="s">
        <v>2077</v>
      </c>
      <c r="B380" s="80">
        <v>79</v>
      </c>
      <c r="C380" s="80">
        <v>11</v>
      </c>
      <c r="D380" s="80">
        <v>5</v>
      </c>
      <c r="E380" s="80">
        <v>2014</v>
      </c>
      <c r="F380" s="80" t="s">
        <v>90</v>
      </c>
      <c r="G380" s="80" t="s">
        <v>2066</v>
      </c>
      <c r="H380" s="80" t="s">
        <v>2067</v>
      </c>
      <c r="I380" s="177"/>
      <c r="J380" s="81">
        <v>79.644862407875237</v>
      </c>
      <c r="K380" s="81">
        <v>3.5988500088005053</v>
      </c>
      <c r="L380" s="81">
        <v>0</v>
      </c>
      <c r="M380" s="81">
        <v>89.068616834049621</v>
      </c>
      <c r="N380" s="81">
        <v>113.11678072281516</v>
      </c>
      <c r="O380" s="81">
        <v>33.466094013211375</v>
      </c>
      <c r="P380" s="81">
        <v>15.224718041989075</v>
      </c>
      <c r="Q380" s="81">
        <v>5.367352974207579</v>
      </c>
      <c r="R380" s="81">
        <v>0</v>
      </c>
      <c r="S380" s="81">
        <v>8.3735811331368382</v>
      </c>
      <c r="T380" s="82"/>
      <c r="U380" s="81">
        <v>11177670</v>
      </c>
      <c r="V380" s="81">
        <v>1570</v>
      </c>
      <c r="W380" s="81">
        <v>0</v>
      </c>
      <c r="X380" s="81">
        <v>19760</v>
      </c>
      <c r="Y380" s="81">
        <v>36003</v>
      </c>
      <c r="Z380" s="81">
        <v>19258</v>
      </c>
      <c r="AA380" s="81">
        <v>3032</v>
      </c>
      <c r="AB380" s="81">
        <v>72317</v>
      </c>
      <c r="AC380" s="81">
        <v>0</v>
      </c>
      <c r="AD380" s="81">
        <v>8.3735811331368382</v>
      </c>
      <c r="AE380" s="82"/>
      <c r="AF380" s="81">
        <v>88575865.828272656</v>
      </c>
      <c r="AG380" s="81">
        <v>3207965.6067121155</v>
      </c>
      <c r="AH380" s="81">
        <v>0</v>
      </c>
      <c r="AI380" s="81">
        <v>127665106.72011609</v>
      </c>
      <c r="AJ380" s="81">
        <v>160182125.9954395</v>
      </c>
      <c r="AK380" s="81">
        <v>0</v>
      </c>
      <c r="AL380" s="81">
        <v>0</v>
      </c>
      <c r="AM380" s="81">
        <v>9928043.4515231922</v>
      </c>
      <c r="AN380" s="81">
        <v>0</v>
      </c>
      <c r="AO380" s="81">
        <v>0</v>
      </c>
      <c r="AP380" s="82"/>
      <c r="AQ380" s="81">
        <v>466</v>
      </c>
      <c r="AR380" s="81">
        <v>35</v>
      </c>
      <c r="AS380" s="81">
        <v>0</v>
      </c>
      <c r="AT380" s="81">
        <v>0</v>
      </c>
      <c r="AU380" s="81">
        <v>0</v>
      </c>
      <c r="AV380" s="81">
        <v>0</v>
      </c>
      <c r="AW380" s="81" t="s">
        <v>564</v>
      </c>
      <c r="AX380" s="82"/>
      <c r="AY380" s="81">
        <v>1795.1</v>
      </c>
      <c r="AZ380" s="81">
        <v>453.6</v>
      </c>
      <c r="BA380" s="81">
        <v>0</v>
      </c>
      <c r="BB380" s="81">
        <v>0</v>
      </c>
      <c r="BC380" s="81">
        <v>0</v>
      </c>
      <c r="BD380" s="81">
        <v>0</v>
      </c>
      <c r="BE380" s="81" t="s">
        <v>564</v>
      </c>
      <c r="BF380" s="82"/>
      <c r="BG380" s="81">
        <v>0</v>
      </c>
      <c r="BH380" s="81">
        <v>0</v>
      </c>
      <c r="BI380" s="81">
        <v>4.1790000000000003</v>
      </c>
      <c r="BJ380" s="81">
        <v>0</v>
      </c>
      <c r="BK380" s="81">
        <v>18.62</v>
      </c>
      <c r="BL380" s="81">
        <v>0</v>
      </c>
      <c r="BM380" s="82"/>
      <c r="BN380" s="81">
        <v>0</v>
      </c>
      <c r="BO380" s="81">
        <v>0</v>
      </c>
      <c r="BP380" s="81">
        <v>1</v>
      </c>
      <c r="BQ380" s="81">
        <v>0</v>
      </c>
      <c r="BR380" s="81">
        <v>3</v>
      </c>
      <c r="BS380" s="81">
        <v>0</v>
      </c>
      <c r="BT380"/>
      <c r="BU380" s="80">
        <v>22.798999999999999</v>
      </c>
      <c r="BV380" s="80">
        <v>0</v>
      </c>
      <c r="BW380" s="80">
        <v>0</v>
      </c>
      <c r="BX380" s="80">
        <v>0</v>
      </c>
      <c r="BY380" s="80">
        <v>0</v>
      </c>
      <c r="BZ380" s="80">
        <v>0</v>
      </c>
      <c r="CA380" s="80">
        <v>0</v>
      </c>
      <c r="CB380" s="80">
        <v>0</v>
      </c>
      <c r="CC380" s="80">
        <v>0</v>
      </c>
    </row>
    <row r="381" spans="1:81">
      <c r="A381" s="80" t="s">
        <v>2078</v>
      </c>
      <c r="B381" s="80">
        <v>80</v>
      </c>
      <c r="C381" s="80">
        <v>12</v>
      </c>
      <c r="D381" s="80">
        <v>5</v>
      </c>
      <c r="E381" s="80">
        <v>2015</v>
      </c>
      <c r="F381" s="80" t="s">
        <v>91</v>
      </c>
      <c r="G381" s="80" t="s">
        <v>2066</v>
      </c>
      <c r="H381" s="80" t="s">
        <v>2067</v>
      </c>
      <c r="I381" s="177"/>
      <c r="J381" s="81">
        <v>68.43983360011525</v>
      </c>
      <c r="K381" s="81">
        <v>3.4373625324639461</v>
      </c>
      <c r="L381" s="81">
        <v>0</v>
      </c>
      <c r="M381" s="81">
        <v>93.335955107073033</v>
      </c>
      <c r="N381" s="81">
        <v>115.06191297882582</v>
      </c>
      <c r="O381" s="81">
        <v>33.284428603647605</v>
      </c>
      <c r="P381" s="81">
        <v>15.191469442732011</v>
      </c>
      <c r="Q381" s="81">
        <v>5.3249951935043613</v>
      </c>
      <c r="R381" s="81">
        <v>0</v>
      </c>
      <c r="S381" s="81">
        <v>7.2534326555349287</v>
      </c>
      <c r="T381" s="82"/>
      <c r="U381" s="81">
        <v>10314759</v>
      </c>
      <c r="V381" s="81">
        <v>1570</v>
      </c>
      <c r="W381" s="81">
        <v>0</v>
      </c>
      <c r="X381" s="81">
        <v>19760</v>
      </c>
      <c r="Y381" s="81">
        <v>36973</v>
      </c>
      <c r="Z381" s="81">
        <v>19338</v>
      </c>
      <c r="AA381" s="81">
        <v>3023</v>
      </c>
      <c r="AB381" s="81">
        <v>73289</v>
      </c>
      <c r="AC381" s="81">
        <v>0</v>
      </c>
      <c r="AD381" s="81">
        <v>7.2534326555349287</v>
      </c>
      <c r="AE381" s="82"/>
      <c r="AF381" s="81">
        <v>78112337.76708746</v>
      </c>
      <c r="AG381" s="81">
        <v>2838766.9592104037</v>
      </c>
      <c r="AH381" s="81">
        <v>0</v>
      </c>
      <c r="AI381" s="81">
        <v>139732032.38159522</v>
      </c>
      <c r="AJ381" s="81">
        <v>170780773.84449109</v>
      </c>
      <c r="AK381" s="81">
        <v>0</v>
      </c>
      <c r="AL381" s="81">
        <v>0</v>
      </c>
      <c r="AM381" s="81">
        <v>10043950.014207881</v>
      </c>
      <c r="AN381" s="81">
        <v>0</v>
      </c>
      <c r="AO381" s="81">
        <v>0</v>
      </c>
      <c r="AP381" s="82"/>
      <c r="AQ381" s="81">
        <v>528</v>
      </c>
      <c r="AR381" s="81">
        <v>48</v>
      </c>
      <c r="AS381" s="81">
        <v>0</v>
      </c>
      <c r="AT381" s="81">
        <v>0</v>
      </c>
      <c r="AU381" s="81">
        <v>0</v>
      </c>
      <c r="AV381" s="81">
        <v>0</v>
      </c>
      <c r="AW381" s="81" t="s">
        <v>564</v>
      </c>
      <c r="AX381" s="82"/>
      <c r="AY381" s="81">
        <v>2041.1</v>
      </c>
      <c r="AZ381" s="81">
        <v>606.6</v>
      </c>
      <c r="BA381" s="81">
        <v>0</v>
      </c>
      <c r="BB381" s="81">
        <v>0</v>
      </c>
      <c r="BC381" s="81">
        <v>0</v>
      </c>
      <c r="BD381" s="81">
        <v>0</v>
      </c>
      <c r="BE381" s="81" t="s">
        <v>564</v>
      </c>
      <c r="BF381" s="82"/>
      <c r="BG381" s="81">
        <v>0</v>
      </c>
      <c r="BH381" s="81">
        <v>0</v>
      </c>
      <c r="BI381" s="81">
        <v>23.091999999999999</v>
      </c>
      <c r="BJ381" s="81">
        <v>0</v>
      </c>
      <c r="BK381" s="81">
        <v>16.831</v>
      </c>
      <c r="BL381" s="81">
        <v>0</v>
      </c>
      <c r="BM381" s="82"/>
      <c r="BN381" s="81">
        <v>0</v>
      </c>
      <c r="BO381" s="81">
        <v>0</v>
      </c>
      <c r="BP381" s="81">
        <v>2</v>
      </c>
      <c r="BQ381" s="81">
        <v>0</v>
      </c>
      <c r="BR381" s="81">
        <v>3</v>
      </c>
      <c r="BS381" s="81">
        <v>0</v>
      </c>
      <c r="BT381"/>
      <c r="BU381" s="80">
        <v>39.923000000000002</v>
      </c>
      <c r="BV381" s="80">
        <v>0</v>
      </c>
      <c r="BW381" s="80">
        <v>0</v>
      </c>
      <c r="BX381" s="80">
        <v>0</v>
      </c>
      <c r="BY381" s="80">
        <v>0</v>
      </c>
      <c r="BZ381" s="80">
        <v>0</v>
      </c>
      <c r="CA381" s="80">
        <v>0</v>
      </c>
      <c r="CB381" s="80">
        <v>0</v>
      </c>
      <c r="CC381" s="80">
        <v>0</v>
      </c>
    </row>
    <row r="382" spans="1:81">
      <c r="A382" s="80" t="s">
        <v>2079</v>
      </c>
      <c r="B382" s="80">
        <v>81</v>
      </c>
      <c r="C382" s="80">
        <v>13</v>
      </c>
      <c r="D382" s="80">
        <v>5</v>
      </c>
      <c r="E382" s="80">
        <v>2016</v>
      </c>
      <c r="F382" s="80" t="s">
        <v>92</v>
      </c>
      <c r="G382" s="80" t="s">
        <v>2066</v>
      </c>
      <c r="H382" s="80" t="s">
        <v>2067</v>
      </c>
      <c r="I382" s="177"/>
      <c r="J382" s="81">
        <v>55.446649692431649</v>
      </c>
      <c r="K382" s="81">
        <v>3.4332042602496471</v>
      </c>
      <c r="L382" s="81">
        <v>0</v>
      </c>
      <c r="M382" s="81">
        <v>81.684331231911642</v>
      </c>
      <c r="N382" s="81">
        <v>102.76170253735771</v>
      </c>
      <c r="O382" s="81">
        <v>33.082575628654617</v>
      </c>
      <c r="P382" s="81">
        <v>15.130060102665077</v>
      </c>
      <c r="Q382" s="81">
        <v>5.2197068582115191</v>
      </c>
      <c r="R382" s="81">
        <v>0</v>
      </c>
      <c r="S382" s="81">
        <v>7.7530715696025885</v>
      </c>
      <c r="T382" s="82"/>
      <c r="U382" s="81">
        <v>8736467</v>
      </c>
      <c r="V382" s="81">
        <v>1570</v>
      </c>
      <c r="W382" s="81">
        <v>0</v>
      </c>
      <c r="X382" s="81">
        <v>19760</v>
      </c>
      <c r="Y382" s="81">
        <v>37541</v>
      </c>
      <c r="Z382" s="81">
        <v>19457</v>
      </c>
      <c r="AA382" s="81">
        <v>3114</v>
      </c>
      <c r="AB382" s="81">
        <v>73900</v>
      </c>
      <c r="AC382" s="81">
        <v>0</v>
      </c>
      <c r="AD382" s="81">
        <v>7.7530715696025876</v>
      </c>
      <c r="AE382" s="82"/>
      <c r="AF382" s="81">
        <v>64484584.714726053</v>
      </c>
      <c r="AG382" s="81">
        <v>2729002.2280863179</v>
      </c>
      <c r="AH382" s="81">
        <v>0</v>
      </c>
      <c r="AI382" s="81">
        <v>130515908.01482411</v>
      </c>
      <c r="AJ382" s="81">
        <v>147701920.05014569</v>
      </c>
      <c r="AK382" s="81">
        <v>0</v>
      </c>
      <c r="AL382" s="81">
        <v>0</v>
      </c>
      <c r="AM382" s="81">
        <v>10135553.21868564</v>
      </c>
      <c r="AN382" s="81">
        <v>0</v>
      </c>
      <c r="AO382" s="81">
        <v>0</v>
      </c>
      <c r="AP382" s="82"/>
      <c r="AQ382" s="81">
        <v>586</v>
      </c>
      <c r="AR382" s="81">
        <v>58</v>
      </c>
      <c r="AS382" s="81">
        <v>0</v>
      </c>
      <c r="AT382" s="81">
        <v>0</v>
      </c>
      <c r="AU382" s="81">
        <v>0</v>
      </c>
      <c r="AV382" s="81">
        <v>0</v>
      </c>
      <c r="AW382" s="81" t="s">
        <v>564</v>
      </c>
      <c r="AX382" s="82"/>
      <c r="AY382" s="81">
        <v>2285.5</v>
      </c>
      <c r="AZ382" s="81">
        <v>774.8</v>
      </c>
      <c r="BA382" s="81">
        <v>0</v>
      </c>
      <c r="BB382" s="81">
        <v>0</v>
      </c>
      <c r="BC382" s="81">
        <v>0</v>
      </c>
      <c r="BD382" s="81">
        <v>0</v>
      </c>
      <c r="BE382" s="81" t="s">
        <v>564</v>
      </c>
      <c r="BF382" s="82"/>
      <c r="BG382" s="81">
        <v>0</v>
      </c>
      <c r="BH382" s="81">
        <v>0</v>
      </c>
      <c r="BI382" s="81">
        <v>22.338000000000001</v>
      </c>
      <c r="BJ382" s="81">
        <v>0</v>
      </c>
      <c r="BK382" s="81">
        <v>13.849999999999998</v>
      </c>
      <c r="BL382" s="81">
        <v>0</v>
      </c>
      <c r="BM382" s="82"/>
      <c r="BN382" s="81">
        <v>0</v>
      </c>
      <c r="BO382" s="81">
        <v>0</v>
      </c>
      <c r="BP382" s="81">
        <v>2</v>
      </c>
      <c r="BQ382" s="81">
        <v>0</v>
      </c>
      <c r="BR382" s="81">
        <v>3</v>
      </c>
      <c r="BS382" s="81">
        <v>0</v>
      </c>
      <c r="BT382"/>
      <c r="BU382" s="80">
        <v>36.188000000000002</v>
      </c>
      <c r="BV382" s="80">
        <v>0</v>
      </c>
      <c r="BW382" s="80">
        <v>0</v>
      </c>
      <c r="BX382" s="80">
        <v>0</v>
      </c>
      <c r="BY382" s="80">
        <v>0</v>
      </c>
      <c r="BZ382" s="80">
        <v>0</v>
      </c>
      <c r="CA382" s="80">
        <v>0</v>
      </c>
      <c r="CB382" s="80">
        <v>0</v>
      </c>
      <c r="CC382" s="80">
        <v>0</v>
      </c>
    </row>
    <row r="383" spans="1:81">
      <c r="A383" s="80" t="s">
        <v>2080</v>
      </c>
      <c r="B383" s="80">
        <v>82</v>
      </c>
      <c r="C383" s="80">
        <v>14</v>
      </c>
      <c r="D383" s="80">
        <v>5</v>
      </c>
      <c r="E383" s="80">
        <v>2017</v>
      </c>
      <c r="F383" s="80" t="s">
        <v>71</v>
      </c>
      <c r="G383" s="80" t="s">
        <v>2066</v>
      </c>
      <c r="H383" s="80" t="s">
        <v>2067</v>
      </c>
      <c r="I383" s="177"/>
      <c r="J383" s="81">
        <v>52.18536400336717</v>
      </c>
      <c r="K383" s="81">
        <v>3.5762210206257863</v>
      </c>
      <c r="L383" s="81">
        <v>0</v>
      </c>
      <c r="M383" s="81">
        <v>78.788121841809868</v>
      </c>
      <c r="N383" s="81">
        <v>113.26370214233553</v>
      </c>
      <c r="O383" s="81">
        <v>32.484207676980652</v>
      </c>
      <c r="P383" s="81">
        <v>15.058356292991885</v>
      </c>
      <c r="Q383" s="81">
        <v>5.093589935549776</v>
      </c>
      <c r="R383" s="81">
        <v>0</v>
      </c>
      <c r="S383" s="81">
        <v>9.0742679004333091</v>
      </c>
      <c r="T383" s="82"/>
      <c r="U383" s="81">
        <v>8937809</v>
      </c>
      <c r="V383" s="81">
        <v>1570</v>
      </c>
      <c r="W383" s="81">
        <v>0</v>
      </c>
      <c r="X383" s="81">
        <v>19760</v>
      </c>
      <c r="Y383" s="81">
        <v>38240</v>
      </c>
      <c r="Z383" s="81">
        <v>19422</v>
      </c>
      <c r="AA383" s="81">
        <v>3119</v>
      </c>
      <c r="AB383" s="81">
        <v>74576</v>
      </c>
      <c r="AC383" s="81">
        <v>0</v>
      </c>
      <c r="AD383" s="81">
        <v>9.0742679004333091</v>
      </c>
      <c r="AE383" s="82"/>
      <c r="AF383" s="81">
        <v>62176314.154144183</v>
      </c>
      <c r="AG383" s="81">
        <v>2831636.544953926</v>
      </c>
      <c r="AH383" s="81">
        <v>0</v>
      </c>
      <c r="AI383" s="81">
        <v>130820719.7365776</v>
      </c>
      <c r="AJ383" s="81">
        <v>166275085.3274962</v>
      </c>
      <c r="AK383" s="81">
        <v>0</v>
      </c>
      <c r="AL383" s="81">
        <v>0</v>
      </c>
      <c r="AM383" s="81">
        <v>10244272.605114801</v>
      </c>
      <c r="AN383" s="81">
        <v>0</v>
      </c>
      <c r="AO383" s="81">
        <v>0</v>
      </c>
      <c r="AP383" s="82"/>
      <c r="AQ383" s="81">
        <v>619</v>
      </c>
      <c r="AR383" s="81">
        <v>65</v>
      </c>
      <c r="AS383" s="81">
        <v>0</v>
      </c>
      <c r="AT383" s="81">
        <v>0</v>
      </c>
      <c r="AU383" s="81">
        <v>0</v>
      </c>
      <c r="AV383" s="81">
        <v>0</v>
      </c>
      <c r="AW383" s="81" t="s">
        <v>564</v>
      </c>
      <c r="AX383" s="82"/>
      <c r="AY383" s="81">
        <v>2436.9</v>
      </c>
      <c r="AZ383" s="81">
        <v>871.6</v>
      </c>
      <c r="BA383" s="81">
        <v>0</v>
      </c>
      <c r="BB383" s="81">
        <v>0</v>
      </c>
      <c r="BC383" s="81">
        <v>0</v>
      </c>
      <c r="BD383" s="81">
        <v>0</v>
      </c>
      <c r="BE383" s="81" t="s">
        <v>564</v>
      </c>
      <c r="BF383" s="82"/>
      <c r="BG383" s="81">
        <v>0</v>
      </c>
      <c r="BH383" s="81">
        <v>0</v>
      </c>
      <c r="BI383" s="81">
        <v>21.414000000000001</v>
      </c>
      <c r="BJ383" s="81">
        <v>0</v>
      </c>
      <c r="BK383" s="81">
        <v>12.911</v>
      </c>
      <c r="BL383" s="81">
        <v>0</v>
      </c>
      <c r="BM383" s="82"/>
      <c r="BN383" s="81">
        <v>0</v>
      </c>
      <c r="BO383" s="81">
        <v>0</v>
      </c>
      <c r="BP383" s="81">
        <v>2</v>
      </c>
      <c r="BQ383" s="81">
        <v>0</v>
      </c>
      <c r="BR383" s="81">
        <v>3</v>
      </c>
      <c r="BS383" s="81">
        <v>0</v>
      </c>
      <c r="BT383"/>
      <c r="BU383" s="80">
        <v>34.325000000000003</v>
      </c>
      <c r="BV383" s="80">
        <v>0</v>
      </c>
      <c r="BW383" s="80">
        <v>0</v>
      </c>
      <c r="BX383" s="80">
        <v>0</v>
      </c>
      <c r="BY383" s="80">
        <v>0</v>
      </c>
      <c r="BZ383" s="80">
        <v>0</v>
      </c>
      <c r="CA383" s="80">
        <v>0</v>
      </c>
      <c r="CB383" s="80">
        <v>0</v>
      </c>
      <c r="CC383" s="80">
        <v>0</v>
      </c>
    </row>
    <row r="384" spans="1:81">
      <c r="A384" s="80" t="s">
        <v>2081</v>
      </c>
      <c r="B384" s="80">
        <v>83</v>
      </c>
      <c r="C384" s="80">
        <v>15</v>
      </c>
      <c r="D384" s="80">
        <v>5</v>
      </c>
      <c r="E384" s="80">
        <v>2018</v>
      </c>
      <c r="F384" s="80" t="s">
        <v>93</v>
      </c>
      <c r="G384" s="80" t="s">
        <v>2066</v>
      </c>
      <c r="H384" s="80" t="s">
        <v>2067</v>
      </c>
      <c r="I384" s="177"/>
      <c r="J384" s="81">
        <v>50.90378881521854</v>
      </c>
      <c r="K384" s="81">
        <v>3.3625559063846566</v>
      </c>
      <c r="L384" s="81">
        <v>0</v>
      </c>
      <c r="M384" s="81">
        <v>77.895744685379299</v>
      </c>
      <c r="N384" s="81">
        <v>108.76874084215733</v>
      </c>
      <c r="O384" s="81">
        <v>31.827948852120013</v>
      </c>
      <c r="P384" s="81">
        <v>14.808084251710268</v>
      </c>
      <c r="Q384" s="81">
        <v>4.7700094094217231</v>
      </c>
      <c r="R384" s="81">
        <v>0</v>
      </c>
      <c r="S384" s="81">
        <v>8.9576479321545648</v>
      </c>
      <c r="T384" s="82"/>
      <c r="U384" s="81">
        <v>9275993</v>
      </c>
      <c r="V384" s="81">
        <v>1570</v>
      </c>
      <c r="W384" s="81">
        <v>0</v>
      </c>
      <c r="X384" s="81">
        <v>19760</v>
      </c>
      <c r="Y384" s="81">
        <v>38973</v>
      </c>
      <c r="Z384" s="81">
        <v>19394</v>
      </c>
      <c r="AA384" s="81">
        <v>3098</v>
      </c>
      <c r="AB384" s="81">
        <v>75261</v>
      </c>
      <c r="AC384" s="81">
        <v>0</v>
      </c>
      <c r="AD384" s="81">
        <v>8.9576479321545648</v>
      </c>
      <c r="AE384" s="82"/>
      <c r="AF384" s="81">
        <v>61744125.659753457</v>
      </c>
      <c r="AG384" s="81">
        <v>2557136.6390577299</v>
      </c>
      <c r="AH384" s="81">
        <v>0</v>
      </c>
      <c r="AI384" s="81">
        <v>127481767.56266171</v>
      </c>
      <c r="AJ384" s="81">
        <v>167710713.7720204</v>
      </c>
      <c r="AK384" s="81">
        <v>0</v>
      </c>
      <c r="AL384" s="81">
        <v>0</v>
      </c>
      <c r="AM384" s="81">
        <v>10359760.243269401</v>
      </c>
      <c r="AN384" s="81">
        <v>0</v>
      </c>
      <c r="AO384" s="81">
        <v>0</v>
      </c>
      <c r="AP384" s="82"/>
      <c r="AQ384" s="81">
        <v>662</v>
      </c>
      <c r="AR384" s="81">
        <v>72</v>
      </c>
      <c r="AS384" s="81">
        <v>0</v>
      </c>
      <c r="AT384" s="81">
        <v>0</v>
      </c>
      <c r="AU384" s="81">
        <v>0</v>
      </c>
      <c r="AV384" s="81">
        <v>0</v>
      </c>
      <c r="AW384" s="81" t="s">
        <v>564</v>
      </c>
      <c r="AX384" s="82"/>
      <c r="AY384" s="81">
        <v>2619.3000000000002</v>
      </c>
      <c r="AZ384" s="81">
        <v>959</v>
      </c>
      <c r="BA384" s="81">
        <v>0</v>
      </c>
      <c r="BB384" s="81">
        <v>0</v>
      </c>
      <c r="BC384" s="81">
        <v>0</v>
      </c>
      <c r="BD384" s="81">
        <v>0</v>
      </c>
      <c r="BE384" s="81" t="s">
        <v>564</v>
      </c>
      <c r="BF384" s="82"/>
      <c r="BG384" s="81">
        <v>0</v>
      </c>
      <c r="BH384" s="81">
        <v>0</v>
      </c>
      <c r="BI384" s="81">
        <v>30.509</v>
      </c>
      <c r="BJ384" s="81">
        <v>0</v>
      </c>
      <c r="BK384" s="81">
        <v>12.234999999999999</v>
      </c>
      <c r="BL384" s="81">
        <v>0</v>
      </c>
      <c r="BM384" s="82"/>
      <c r="BN384" s="81">
        <v>0</v>
      </c>
      <c r="BO384" s="81">
        <v>0</v>
      </c>
      <c r="BP384" s="81">
        <v>1</v>
      </c>
      <c r="BQ384" s="81">
        <v>0</v>
      </c>
      <c r="BR384" s="81">
        <v>3</v>
      </c>
      <c r="BS384" s="81">
        <v>0</v>
      </c>
      <c r="BT384"/>
      <c r="BU384" s="80">
        <v>42.744</v>
      </c>
      <c r="BV384" s="80">
        <v>0</v>
      </c>
      <c r="BW384" s="80">
        <v>0</v>
      </c>
      <c r="BX384" s="80">
        <v>0</v>
      </c>
      <c r="BY384" s="80">
        <v>0</v>
      </c>
      <c r="BZ384" s="80">
        <v>0</v>
      </c>
      <c r="CA384" s="80">
        <v>0</v>
      </c>
      <c r="CB384" s="80">
        <v>0</v>
      </c>
      <c r="CC384" s="80">
        <v>0</v>
      </c>
    </row>
    <row r="385" spans="1:81">
      <c r="A385" s="80" t="s">
        <v>2082</v>
      </c>
      <c r="B385" s="80">
        <v>84</v>
      </c>
      <c r="C385" s="80">
        <v>16</v>
      </c>
      <c r="D385" s="80">
        <v>5</v>
      </c>
      <c r="E385" s="80">
        <v>2019</v>
      </c>
      <c r="F385" s="80" t="s">
        <v>73</v>
      </c>
      <c r="G385" s="80" t="s">
        <v>2066</v>
      </c>
      <c r="H385" s="80" t="s">
        <v>2067</v>
      </c>
      <c r="I385" s="177"/>
      <c r="J385" s="81">
        <v>48.991307681385464</v>
      </c>
      <c r="K385" s="81">
        <v>2.968586432444472</v>
      </c>
      <c r="L385" s="81">
        <v>0</v>
      </c>
      <c r="M385" s="81">
        <v>73.755821005145961</v>
      </c>
      <c r="N385" s="81">
        <v>95.987526202582956</v>
      </c>
      <c r="O385" s="81">
        <v>30.897576407167541</v>
      </c>
      <c r="P385" s="81">
        <v>14.231072399559309</v>
      </c>
      <c r="Q385" s="81">
        <v>4.670059512415591</v>
      </c>
      <c r="R385" s="81">
        <v>0</v>
      </c>
      <c r="S385" s="81">
        <v>7.8349421596278734</v>
      </c>
      <c r="T385" s="82"/>
      <c r="U385" s="81">
        <v>9330261</v>
      </c>
      <c r="V385" s="81">
        <v>1570</v>
      </c>
      <c r="W385" s="81">
        <v>0</v>
      </c>
      <c r="X385" s="81">
        <v>19760</v>
      </c>
      <c r="Y385" s="81">
        <v>39563</v>
      </c>
      <c r="Z385" s="81">
        <v>19344</v>
      </c>
      <c r="AA385" s="81">
        <v>2955</v>
      </c>
      <c r="AB385" s="81">
        <v>75679</v>
      </c>
      <c r="AC385" s="81">
        <v>0</v>
      </c>
      <c r="AD385" s="81">
        <v>7.8349421596278734</v>
      </c>
      <c r="AE385" s="82"/>
      <c r="AF385" s="81">
        <v>60747783.96525833</v>
      </c>
      <c r="AG385" s="81">
        <v>2387933.6446413952</v>
      </c>
      <c r="AH385" s="81">
        <v>0</v>
      </c>
      <c r="AI385" s="81">
        <v>125741059.55281471</v>
      </c>
      <c r="AJ385" s="81">
        <v>148678284.40336487</v>
      </c>
      <c r="AK385" s="81">
        <v>0</v>
      </c>
      <c r="AL385" s="81">
        <v>0</v>
      </c>
      <c r="AM385" s="81">
        <v>10306910.088793021</v>
      </c>
      <c r="AN385" s="81">
        <v>0</v>
      </c>
      <c r="AO385" s="81">
        <v>0</v>
      </c>
      <c r="AP385" s="82"/>
      <c r="AQ385" s="81">
        <v>698</v>
      </c>
      <c r="AR385" s="81">
        <v>77</v>
      </c>
      <c r="AS385" s="81">
        <v>0</v>
      </c>
      <c r="AT385" s="81">
        <v>0</v>
      </c>
      <c r="AU385" s="81">
        <v>0</v>
      </c>
      <c r="AV385" s="81">
        <v>0</v>
      </c>
      <c r="AW385" s="81" t="s">
        <v>564</v>
      </c>
      <c r="AX385" s="82"/>
      <c r="AY385" s="81">
        <v>2754.6</v>
      </c>
      <c r="AZ385" s="81">
        <v>1051.9000000000001</v>
      </c>
      <c r="BA385" s="81">
        <v>0</v>
      </c>
      <c r="BB385" s="81">
        <v>0</v>
      </c>
      <c r="BC385" s="81">
        <v>0</v>
      </c>
      <c r="BD385" s="81">
        <v>0</v>
      </c>
      <c r="BE385" s="81" t="s">
        <v>564</v>
      </c>
      <c r="BF385" s="82"/>
      <c r="BG385" s="81">
        <v>0</v>
      </c>
      <c r="BH385" s="81">
        <v>0</v>
      </c>
      <c r="BI385" s="81">
        <v>19.736000000000001</v>
      </c>
      <c r="BJ385" s="81">
        <v>0</v>
      </c>
      <c r="BK385" s="81">
        <v>8.907</v>
      </c>
      <c r="BL385" s="81">
        <v>0</v>
      </c>
      <c r="BM385" s="82"/>
      <c r="BN385" s="81">
        <v>0</v>
      </c>
      <c r="BO385" s="81">
        <v>0</v>
      </c>
      <c r="BP385" s="81">
        <v>2</v>
      </c>
      <c r="BQ385" s="81">
        <v>0</v>
      </c>
      <c r="BR385" s="81">
        <v>2</v>
      </c>
      <c r="BS385" s="81">
        <v>0</v>
      </c>
      <c r="BT385"/>
      <c r="BU385" s="80">
        <v>28.643000000000001</v>
      </c>
      <c r="BV385" s="80">
        <v>0</v>
      </c>
      <c r="BW385" s="80">
        <v>0</v>
      </c>
      <c r="BX385" s="80">
        <v>0</v>
      </c>
      <c r="BY385" s="80">
        <v>0</v>
      </c>
      <c r="BZ385" s="80">
        <v>0</v>
      </c>
      <c r="CA385" s="80">
        <v>0</v>
      </c>
      <c r="CB385" s="80">
        <v>0</v>
      </c>
      <c r="CC385" s="80">
        <v>0</v>
      </c>
    </row>
    <row r="386" spans="1:81">
      <c r="A386" s="80" t="s">
        <v>2083</v>
      </c>
      <c r="B386" s="80">
        <v>85</v>
      </c>
      <c r="C386" s="80">
        <v>17</v>
      </c>
      <c r="D386" s="80">
        <v>5</v>
      </c>
      <c r="E386" s="80">
        <v>2020</v>
      </c>
      <c r="F386" s="80" t="s">
        <v>218</v>
      </c>
      <c r="G386" s="174" t="s">
        <v>2066</v>
      </c>
      <c r="H386" s="80" t="s">
        <v>2067</v>
      </c>
      <c r="I386" s="177"/>
      <c r="J386" s="81">
        <v>73.840585131375235</v>
      </c>
      <c r="K386" s="81">
        <v>3.0629588447230223</v>
      </c>
      <c r="L386" s="81">
        <v>0</v>
      </c>
      <c r="M386" s="81">
        <v>60.820151445601219</v>
      </c>
      <c r="N386" s="81">
        <v>101.20894733423522</v>
      </c>
      <c r="O386" s="81">
        <v>27.295957841335426</v>
      </c>
      <c r="P386" s="81">
        <v>13.612471689707979</v>
      </c>
      <c r="Q386" s="81">
        <v>4.4664012440329506</v>
      </c>
      <c r="R386" s="81">
        <v>0</v>
      </c>
      <c r="S386" s="81">
        <v>8.7461468248659138</v>
      </c>
      <c r="T386" s="82"/>
      <c r="U386" s="81">
        <v>13219743</v>
      </c>
      <c r="V386" s="81">
        <v>1479</v>
      </c>
      <c r="W386" s="81">
        <v>0</v>
      </c>
      <c r="X386" s="81">
        <v>17984</v>
      </c>
      <c r="Y386" s="81">
        <v>40058</v>
      </c>
      <c r="Z386" s="81">
        <v>19505</v>
      </c>
      <c r="AA386" s="81">
        <v>3071</v>
      </c>
      <c r="AB386" s="81">
        <v>75749</v>
      </c>
      <c r="AC386" s="81">
        <v>0</v>
      </c>
      <c r="AD386" s="81">
        <v>8.7461468248659138</v>
      </c>
      <c r="AE386" s="82"/>
      <c r="AF386" s="81">
        <v>92650101.766449362</v>
      </c>
      <c r="AG386" s="81">
        <v>2336060.8291893005</v>
      </c>
      <c r="AH386" s="81">
        <v>0</v>
      </c>
      <c r="AI386" s="81">
        <v>103843313.83151051</v>
      </c>
      <c r="AJ386" s="81">
        <v>162471345.36872837</v>
      </c>
      <c r="AK386" s="81"/>
      <c r="AL386" s="81"/>
      <c r="AM386" s="81">
        <v>9886086.0889430605</v>
      </c>
      <c r="AN386" s="81"/>
      <c r="AO386" s="81"/>
      <c r="AP386" s="82"/>
      <c r="AQ386" s="81">
        <v>731</v>
      </c>
      <c r="AR386" s="81">
        <v>78</v>
      </c>
      <c r="AS386" s="81">
        <v>0</v>
      </c>
      <c r="AT386" s="81">
        <v>0</v>
      </c>
      <c r="AU386" s="81">
        <v>0</v>
      </c>
      <c r="AV386" s="81">
        <v>0</v>
      </c>
      <c r="AW386" s="81">
        <v>0</v>
      </c>
      <c r="AX386" s="82"/>
      <c r="AY386" s="81">
        <v>2922.7000000000012</v>
      </c>
      <c r="AZ386" s="81">
        <v>1068.4000000000001</v>
      </c>
      <c r="BA386" s="81">
        <v>0</v>
      </c>
      <c r="BB386" s="81">
        <v>0</v>
      </c>
      <c r="BC386" s="81">
        <v>0</v>
      </c>
      <c r="BD386" s="81">
        <v>0</v>
      </c>
      <c r="BE386" s="81">
        <v>0</v>
      </c>
      <c r="BF386" s="82"/>
      <c r="BG386" s="81">
        <v>0</v>
      </c>
      <c r="BH386" s="81">
        <v>0</v>
      </c>
      <c r="BI386" s="81">
        <v>15.03</v>
      </c>
      <c r="BJ386" s="81">
        <v>0</v>
      </c>
      <c r="BK386" s="81">
        <v>7.3019999999999996</v>
      </c>
      <c r="BL386" s="81">
        <v>0</v>
      </c>
      <c r="BM386" s="82"/>
      <c r="BN386" s="81">
        <v>0</v>
      </c>
      <c r="BO386" s="81">
        <v>0</v>
      </c>
      <c r="BP386" s="81">
        <v>1</v>
      </c>
      <c r="BQ386" s="81">
        <v>0</v>
      </c>
      <c r="BR386" s="81">
        <v>2</v>
      </c>
      <c r="BS386" s="81">
        <v>0</v>
      </c>
      <c r="BT386"/>
      <c r="BU386" s="80">
        <v>22.332000000000001</v>
      </c>
      <c r="BV386" s="80">
        <v>0</v>
      </c>
      <c r="BW386" s="80">
        <v>0</v>
      </c>
      <c r="BX386" s="80">
        <v>0</v>
      </c>
      <c r="BY386" s="80">
        <v>0</v>
      </c>
      <c r="BZ386" s="80">
        <v>0</v>
      </c>
      <c r="CA386" s="80">
        <v>0</v>
      </c>
      <c r="CB386" s="80">
        <v>0</v>
      </c>
      <c r="CC386" s="80">
        <v>0</v>
      </c>
    </row>
    <row r="387" spans="1:81">
      <c r="A387" s="80" t="s">
        <v>2084</v>
      </c>
      <c r="B387" s="80">
        <v>85</v>
      </c>
      <c r="C387" s="80">
        <v>18</v>
      </c>
      <c r="D387" s="80">
        <v>5</v>
      </c>
      <c r="E387" s="80">
        <v>2021</v>
      </c>
      <c r="F387" s="80" t="s">
        <v>75</v>
      </c>
      <c r="G387" s="174" t="s">
        <v>2066</v>
      </c>
      <c r="H387" s="80" t="s">
        <v>2067</v>
      </c>
      <c r="I387" s="177"/>
      <c r="J387" s="81">
        <v>66.683867719259169</v>
      </c>
      <c r="K387" s="81">
        <v>3.4104240454292003</v>
      </c>
      <c r="L387" s="81">
        <v>0</v>
      </c>
      <c r="M387" s="81">
        <v>68.572747854848885</v>
      </c>
      <c r="N387" s="81">
        <v>94.736646241347685</v>
      </c>
      <c r="O387" s="81">
        <v>26.605524742687848</v>
      </c>
      <c r="P387" s="81">
        <v>14.363122441226745</v>
      </c>
      <c r="Q387" s="81">
        <v>4.4986395426193111</v>
      </c>
      <c r="R387" s="81">
        <v>0</v>
      </c>
      <c r="S387" s="81">
        <v>7.7837478774442053</v>
      </c>
      <c r="T387" s="82"/>
      <c r="U387" s="81">
        <v>13791996</v>
      </c>
      <c r="V387" s="81">
        <v>1479</v>
      </c>
      <c r="W387" s="81">
        <v>0</v>
      </c>
      <c r="X387" s="81">
        <v>17984</v>
      </c>
      <c r="Y387" s="81">
        <v>40117</v>
      </c>
      <c r="Z387" s="81">
        <v>19576</v>
      </c>
      <c r="AA387" s="81">
        <v>3160</v>
      </c>
      <c r="AB387" s="81">
        <v>75391</v>
      </c>
      <c r="AC387" s="81">
        <v>0</v>
      </c>
      <c r="AD387" s="81">
        <v>7.7837478774442053</v>
      </c>
      <c r="AE387" s="82"/>
      <c r="AF387" s="81">
        <v>84273802.469093636</v>
      </c>
      <c r="AG387" s="81">
        <v>2629497.134173864</v>
      </c>
      <c r="AH387" s="81">
        <v>0</v>
      </c>
      <c r="AI387" s="81">
        <v>115682770.44069514</v>
      </c>
      <c r="AJ387" s="81">
        <v>141707435.78411406</v>
      </c>
      <c r="AK387" s="81">
        <v>0</v>
      </c>
      <c r="AL387" s="81">
        <v>0</v>
      </c>
      <c r="AM387" s="81">
        <v>9896115.7657180708</v>
      </c>
      <c r="AN387" s="81">
        <v>0</v>
      </c>
      <c r="AO387" s="81">
        <v>0</v>
      </c>
      <c r="AP387" s="82"/>
      <c r="AQ387" s="81">
        <v>789</v>
      </c>
      <c r="AR387" s="81">
        <v>78</v>
      </c>
      <c r="AS387" s="81">
        <v>0</v>
      </c>
      <c r="AT387" s="81">
        <v>0</v>
      </c>
      <c r="AU387" s="81">
        <v>0</v>
      </c>
      <c r="AV387" s="81">
        <v>0</v>
      </c>
      <c r="AW387" s="81"/>
      <c r="AX387" s="82"/>
      <c r="AY387" s="81">
        <v>3173.2</v>
      </c>
      <c r="AZ387" s="81">
        <v>1068.4000000000001</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2085</v>
      </c>
      <c r="B388" s="80">
        <v>85</v>
      </c>
      <c r="C388" s="80">
        <v>19</v>
      </c>
      <c r="D388" s="80">
        <v>5</v>
      </c>
      <c r="E388" s="80">
        <v>2022</v>
      </c>
      <c r="F388" s="80" t="s">
        <v>568</v>
      </c>
      <c r="G388" s="80" t="s">
        <v>2066</v>
      </c>
      <c r="H388" s="80" t="s">
        <v>2067</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857</v>
      </c>
      <c r="AR388" s="81">
        <v>78</v>
      </c>
      <c r="AS388" s="81">
        <v>0</v>
      </c>
      <c r="AT388" s="81">
        <v>0</v>
      </c>
      <c r="AU388" s="81">
        <v>0</v>
      </c>
      <c r="AV388" s="81">
        <v>0</v>
      </c>
      <c r="AW388" s="81"/>
      <c r="AX388" s="82"/>
      <c r="AY388" s="81">
        <v>3437.1999999999971</v>
      </c>
      <c r="AZ388" s="81">
        <v>1068.3999999999999</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2086</v>
      </c>
      <c r="B389" s="80">
        <v>1</v>
      </c>
      <c r="C389" s="80">
        <v>1</v>
      </c>
      <c r="D389" s="80">
        <v>1</v>
      </c>
      <c r="E389" s="80">
        <v>1990</v>
      </c>
      <c r="F389" s="80" t="s">
        <v>562</v>
      </c>
      <c r="G389" s="80" t="s">
        <v>2087</v>
      </c>
      <c r="H389" s="80" t="s">
        <v>2088</v>
      </c>
      <c r="I389" s="177" t="s">
        <v>563</v>
      </c>
      <c r="J389" s="81">
        <v>50.000642522336925</v>
      </c>
      <c r="K389" s="81">
        <v>18.941774157162353</v>
      </c>
      <c r="L389" s="81">
        <v>125.9134846383304</v>
      </c>
      <c r="M389" s="81">
        <v>72.756944906518555</v>
      </c>
      <c r="N389" s="81">
        <v>99.108386959132062</v>
      </c>
      <c r="O389" s="81">
        <v>58.323165533561642</v>
      </c>
      <c r="P389" s="81">
        <v>99.838930993420888</v>
      </c>
      <c r="Q389" s="81">
        <v>6.902182594736967</v>
      </c>
      <c r="R389" s="81">
        <v>54.438135201862629</v>
      </c>
      <c r="S389" s="81">
        <v>6.3841393160559594</v>
      </c>
      <c r="T389" s="82"/>
      <c r="U389" s="81">
        <v>4032353</v>
      </c>
      <c r="V389" s="81">
        <v>5570</v>
      </c>
      <c r="W389" s="81">
        <v>1642</v>
      </c>
      <c r="X389" s="81">
        <v>28542</v>
      </c>
      <c r="Y389" s="81">
        <v>35808</v>
      </c>
      <c r="Z389" s="81">
        <v>23989</v>
      </c>
      <c r="AA389" s="81">
        <v>24242</v>
      </c>
      <c r="AB389" s="81">
        <v>112068</v>
      </c>
      <c r="AC389" s="81">
        <v>9428783</v>
      </c>
      <c r="AD389" s="81">
        <v>6.3841393160559594</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2089</v>
      </c>
      <c r="B390" s="80">
        <v>2</v>
      </c>
      <c r="C390" s="80">
        <v>2</v>
      </c>
      <c r="D390" s="80">
        <v>1</v>
      </c>
      <c r="E390" s="80">
        <v>2005</v>
      </c>
      <c r="F390" s="80" t="s">
        <v>565</v>
      </c>
      <c r="G390" s="80" t="s">
        <v>2087</v>
      </c>
      <c r="H390" s="80" t="s">
        <v>2088</v>
      </c>
      <c r="I390" s="177"/>
      <c r="J390" s="81">
        <v>31.419532508785501</v>
      </c>
      <c r="K390" s="81">
        <v>10.695094734528501</v>
      </c>
      <c r="L390" s="81">
        <v>59.072111676186694</v>
      </c>
      <c r="M390" s="81">
        <v>108.88722982584028</v>
      </c>
      <c r="N390" s="81">
        <v>115.60158685977623</v>
      </c>
      <c r="O390" s="81">
        <v>89.495878105998614</v>
      </c>
      <c r="P390" s="81">
        <v>106.27074591528719</v>
      </c>
      <c r="Q390" s="81">
        <v>5.8313871904051116</v>
      </c>
      <c r="R390" s="81">
        <v>45.985876043449188</v>
      </c>
      <c r="S390" s="81">
        <v>9.8366464000808698</v>
      </c>
      <c r="T390" s="82"/>
      <c r="U390" s="81">
        <v>2896106</v>
      </c>
      <c r="V390" s="81">
        <v>4303</v>
      </c>
      <c r="W390" s="81">
        <v>779</v>
      </c>
      <c r="X390" s="81">
        <v>24126</v>
      </c>
      <c r="Y390" s="81">
        <v>38117</v>
      </c>
      <c r="Z390" s="81">
        <v>42597</v>
      </c>
      <c r="AA390" s="81">
        <v>21133</v>
      </c>
      <c r="AB390" s="81">
        <v>98980</v>
      </c>
      <c r="AC390" s="81">
        <v>8131650</v>
      </c>
      <c r="AD390" s="81">
        <v>9.8366464000808698</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2090</v>
      </c>
      <c r="B391" s="80">
        <v>3</v>
      </c>
      <c r="C391" s="80">
        <v>3</v>
      </c>
      <c r="D391" s="80">
        <v>1</v>
      </c>
      <c r="E391" s="80">
        <v>2006</v>
      </c>
      <c r="F391" s="80" t="s">
        <v>566</v>
      </c>
      <c r="G391" s="80" t="s">
        <v>2087</v>
      </c>
      <c r="H391" s="80" t="s">
        <v>2088</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2091</v>
      </c>
      <c r="B392" s="80">
        <v>4</v>
      </c>
      <c r="C392" s="80">
        <v>4</v>
      </c>
      <c r="D392" s="80">
        <v>1</v>
      </c>
      <c r="E392" s="80">
        <v>2007</v>
      </c>
      <c r="F392" s="80" t="s">
        <v>567</v>
      </c>
      <c r="G392" s="80" t="s">
        <v>2087</v>
      </c>
      <c r="H392" s="80" t="s">
        <v>2088</v>
      </c>
      <c r="I392" s="177"/>
      <c r="J392" s="81">
        <v>29.541125299992185</v>
      </c>
      <c r="K392" s="81">
        <v>9.0271778422970765</v>
      </c>
      <c r="L392" s="81">
        <v>55.962936399048409</v>
      </c>
      <c r="M392" s="81">
        <v>112.11738455699282</v>
      </c>
      <c r="N392" s="81">
        <v>115.98151078053354</v>
      </c>
      <c r="O392" s="81">
        <v>86.62238349585472</v>
      </c>
      <c r="P392" s="81">
        <v>103.75900215766939</v>
      </c>
      <c r="Q392" s="81">
        <v>5.9684602083899438</v>
      </c>
      <c r="R392" s="81">
        <v>39.935881987171648</v>
      </c>
      <c r="S392" s="81">
        <v>8.4593403815011214</v>
      </c>
      <c r="T392" s="82"/>
      <c r="U392" s="81">
        <v>3097599</v>
      </c>
      <c r="V392" s="81">
        <v>3703</v>
      </c>
      <c r="W392" s="81">
        <v>721</v>
      </c>
      <c r="X392" s="81">
        <v>28621</v>
      </c>
      <c r="Y392" s="81">
        <v>38082</v>
      </c>
      <c r="Z392" s="81">
        <v>42860</v>
      </c>
      <c r="AA392" s="81">
        <v>20319</v>
      </c>
      <c r="AB392" s="81">
        <v>95949</v>
      </c>
      <c r="AC392" s="81">
        <v>7264456</v>
      </c>
      <c r="AD392" s="81">
        <v>8.4593403815011214</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2092</v>
      </c>
      <c r="B393" s="80">
        <v>5</v>
      </c>
      <c r="C393" s="80">
        <v>5</v>
      </c>
      <c r="D393" s="80">
        <v>1</v>
      </c>
      <c r="E393" s="80">
        <v>2008</v>
      </c>
      <c r="F393" s="80" t="s">
        <v>84</v>
      </c>
      <c r="G393" s="80" t="s">
        <v>2087</v>
      </c>
      <c r="H393" s="80" t="s">
        <v>2088</v>
      </c>
      <c r="I393" s="177"/>
      <c r="J393" s="81">
        <v>27.477308103941414</v>
      </c>
      <c r="K393" s="81">
        <v>6.6858724245751064</v>
      </c>
      <c r="L393" s="81">
        <v>50.149408305586533</v>
      </c>
      <c r="M393" s="81">
        <v>116.7810247475194</v>
      </c>
      <c r="N393" s="81">
        <v>103.18694076864298</v>
      </c>
      <c r="O393" s="81">
        <v>83.68322779928144</v>
      </c>
      <c r="P393" s="81">
        <v>101.48826569822725</v>
      </c>
      <c r="Q393" s="81">
        <v>5.7848238126350697</v>
      </c>
      <c r="R393" s="81">
        <v>48.964090522284422</v>
      </c>
      <c r="S393" s="81">
        <v>6.4912630681536561</v>
      </c>
      <c r="T393" s="82"/>
      <c r="U393" s="81">
        <v>2971081</v>
      </c>
      <c r="V393" s="81">
        <v>3703</v>
      </c>
      <c r="W393" s="81">
        <v>721</v>
      </c>
      <c r="X393" s="81">
        <v>28621</v>
      </c>
      <c r="Y393" s="81">
        <v>38005</v>
      </c>
      <c r="Z393" s="81">
        <v>42859</v>
      </c>
      <c r="AA393" s="81">
        <v>19897</v>
      </c>
      <c r="AB393" s="81">
        <v>94525</v>
      </c>
      <c r="AC393" s="81">
        <v>9248643</v>
      </c>
      <c r="AD393" s="81">
        <v>6.4912630681536561</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2093</v>
      </c>
      <c r="B394" s="80">
        <v>6</v>
      </c>
      <c r="C394" s="80">
        <v>6</v>
      </c>
      <c r="D394" s="80">
        <v>1</v>
      </c>
      <c r="E394" s="80">
        <v>2009</v>
      </c>
      <c r="F394" s="80" t="s">
        <v>85</v>
      </c>
      <c r="G394" s="80" t="s">
        <v>2087</v>
      </c>
      <c r="H394" s="80" t="s">
        <v>2088</v>
      </c>
      <c r="I394" s="177"/>
      <c r="J394" s="81">
        <v>24.821059836347501</v>
      </c>
      <c r="K394" s="81">
        <v>6.2834931067388471</v>
      </c>
      <c r="L394" s="81">
        <v>51.90269166978549</v>
      </c>
      <c r="M394" s="81">
        <v>109.0793768567935</v>
      </c>
      <c r="N394" s="81">
        <v>99.046309324364614</v>
      </c>
      <c r="O394" s="81">
        <v>85.352948233606881</v>
      </c>
      <c r="P394" s="81">
        <v>97.113458144795402</v>
      </c>
      <c r="Q394" s="81">
        <v>5.4274474675006807</v>
      </c>
      <c r="R394" s="81">
        <v>38.556691627121396</v>
      </c>
      <c r="S394" s="81">
        <v>6.8332681934317012</v>
      </c>
      <c r="T394" s="82"/>
      <c r="U394" s="81">
        <v>2425504</v>
      </c>
      <c r="V394" s="81">
        <v>3317</v>
      </c>
      <c r="W394" s="81">
        <v>1073</v>
      </c>
      <c r="X394" s="81">
        <v>28522</v>
      </c>
      <c r="Y394" s="81">
        <v>37892</v>
      </c>
      <c r="Z394" s="81">
        <v>43148</v>
      </c>
      <c r="AA394" s="81">
        <v>19546</v>
      </c>
      <c r="AB394" s="81">
        <v>93098</v>
      </c>
      <c r="AC394" s="81">
        <v>7104983</v>
      </c>
      <c r="AD394" s="81">
        <v>6.8332681934317012</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2.54</v>
      </c>
      <c r="BL394" s="81">
        <v>0</v>
      </c>
      <c r="BM394" s="82"/>
      <c r="BN394" s="81">
        <v>0</v>
      </c>
      <c r="BO394" s="81">
        <v>0</v>
      </c>
      <c r="BP394" s="81">
        <v>0</v>
      </c>
      <c r="BQ394" s="81">
        <v>0</v>
      </c>
      <c r="BR394" s="81">
        <v>1</v>
      </c>
      <c r="BS394" s="81">
        <v>0</v>
      </c>
      <c r="BT394"/>
      <c r="BU394" s="80"/>
      <c r="BV394" s="80"/>
      <c r="BW394" s="80"/>
      <c r="BX394" s="80"/>
      <c r="BY394" s="80"/>
      <c r="BZ394" s="80"/>
      <c r="CA394" s="80"/>
      <c r="CB394" s="80"/>
      <c r="CC394" s="80"/>
    </row>
    <row r="395" spans="1:81">
      <c r="A395" s="80" t="s">
        <v>2094</v>
      </c>
      <c r="B395" s="80">
        <v>7</v>
      </c>
      <c r="C395" s="80">
        <v>7</v>
      </c>
      <c r="D395" s="80">
        <v>1</v>
      </c>
      <c r="E395" s="80">
        <v>2010</v>
      </c>
      <c r="F395" s="80" t="s">
        <v>86</v>
      </c>
      <c r="G395" s="80" t="s">
        <v>2087</v>
      </c>
      <c r="H395" s="80" t="s">
        <v>2088</v>
      </c>
      <c r="I395" s="177"/>
      <c r="J395" s="81">
        <v>24.789855268449028</v>
      </c>
      <c r="K395" s="81">
        <v>6.7698589664071447</v>
      </c>
      <c r="L395" s="81">
        <v>49.980545546968109</v>
      </c>
      <c r="M395" s="81">
        <v>115.22406677138582</v>
      </c>
      <c r="N395" s="81">
        <v>119.61185263032735</v>
      </c>
      <c r="O395" s="81">
        <v>85.731979420986519</v>
      </c>
      <c r="P395" s="81">
        <v>97.960038618389063</v>
      </c>
      <c r="Q395" s="81">
        <v>5.5762852474738391</v>
      </c>
      <c r="R395" s="81">
        <v>40.172946299782787</v>
      </c>
      <c r="S395" s="81">
        <v>6.6465555094613471</v>
      </c>
      <c r="T395" s="82"/>
      <c r="U395" s="81">
        <v>2406458</v>
      </c>
      <c r="V395" s="81">
        <v>3317</v>
      </c>
      <c r="W395" s="81">
        <v>1073</v>
      </c>
      <c r="X395" s="81">
        <v>28522</v>
      </c>
      <c r="Y395" s="81">
        <v>37796</v>
      </c>
      <c r="Z395" s="81">
        <v>43541</v>
      </c>
      <c r="AA395" s="81">
        <v>19224</v>
      </c>
      <c r="AB395" s="81">
        <v>91653</v>
      </c>
      <c r="AC395" s="81">
        <v>7015344</v>
      </c>
      <c r="AD395" s="81">
        <v>6.6465555094613471</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2.02</v>
      </c>
      <c r="BL395" s="81">
        <v>0</v>
      </c>
      <c r="BM395" s="82"/>
      <c r="BN395" s="81">
        <v>0</v>
      </c>
      <c r="BO395" s="81">
        <v>0</v>
      </c>
      <c r="BP395" s="81">
        <v>0</v>
      </c>
      <c r="BQ395" s="81">
        <v>0</v>
      </c>
      <c r="BR395" s="81">
        <v>1</v>
      </c>
      <c r="BS395" s="81">
        <v>0</v>
      </c>
      <c r="BT395"/>
      <c r="BU395" s="80">
        <v>2.02</v>
      </c>
      <c r="BV395" s="80">
        <v>0</v>
      </c>
      <c r="BW395" s="80">
        <v>0</v>
      </c>
      <c r="BX395" s="80">
        <v>0</v>
      </c>
      <c r="BY395" s="80">
        <v>0</v>
      </c>
      <c r="BZ395" s="80">
        <v>0</v>
      </c>
      <c r="CA395" s="80">
        <v>0</v>
      </c>
      <c r="CB395" s="80">
        <v>0</v>
      </c>
      <c r="CC395" s="80">
        <v>0</v>
      </c>
    </row>
    <row r="396" spans="1:81">
      <c r="A396" s="80" t="s">
        <v>2095</v>
      </c>
      <c r="B396" s="80">
        <v>8</v>
      </c>
      <c r="C396" s="80">
        <v>8</v>
      </c>
      <c r="D396" s="80">
        <v>1</v>
      </c>
      <c r="E396" s="80">
        <v>2011</v>
      </c>
      <c r="F396" s="80" t="s">
        <v>87</v>
      </c>
      <c r="G396" s="80" t="s">
        <v>2087</v>
      </c>
      <c r="H396" s="80" t="s">
        <v>2088</v>
      </c>
      <c r="I396" s="177"/>
      <c r="J396" s="81">
        <v>29.170458816737995</v>
      </c>
      <c r="K396" s="81">
        <v>8.9443367751865601</v>
      </c>
      <c r="L396" s="81">
        <v>44.264969033470649</v>
      </c>
      <c r="M396" s="81">
        <v>132.32303315656128</v>
      </c>
      <c r="N396" s="81">
        <v>146.97506456414047</v>
      </c>
      <c r="O396" s="81">
        <v>84.575840967389112</v>
      </c>
      <c r="P396" s="81">
        <v>93.565434097582568</v>
      </c>
      <c r="Q396" s="81">
        <v>6.3401195817078557</v>
      </c>
      <c r="R396" s="81">
        <v>41.500225391840296</v>
      </c>
      <c r="S396" s="81">
        <v>5.5039755616339452</v>
      </c>
      <c r="T396" s="82"/>
      <c r="U396" s="81">
        <v>2442640</v>
      </c>
      <c r="V396" s="81">
        <v>3317</v>
      </c>
      <c r="W396" s="81">
        <v>1073</v>
      </c>
      <c r="X396" s="81">
        <v>28522</v>
      </c>
      <c r="Y396" s="81">
        <v>37787</v>
      </c>
      <c r="Z396" s="81">
        <v>43887</v>
      </c>
      <c r="AA396" s="81">
        <v>18908</v>
      </c>
      <c r="AB396" s="81">
        <v>90343</v>
      </c>
      <c r="AC396" s="81">
        <v>7235139</v>
      </c>
      <c r="AD396" s="81">
        <v>5.5039755616339452</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0</v>
      </c>
      <c r="BL396" s="81">
        <v>0</v>
      </c>
      <c r="BM396" s="82"/>
      <c r="BN396" s="81">
        <v>0</v>
      </c>
      <c r="BO396" s="81">
        <v>0</v>
      </c>
      <c r="BP396" s="81">
        <v>0</v>
      </c>
      <c r="BQ396" s="81">
        <v>0</v>
      </c>
      <c r="BR396" s="81">
        <v>0</v>
      </c>
      <c r="BS396" s="81">
        <v>0</v>
      </c>
      <c r="BT396"/>
      <c r="BU396" s="80">
        <v>0</v>
      </c>
      <c r="BV396" s="80">
        <v>0</v>
      </c>
      <c r="BW396" s="80">
        <v>0</v>
      </c>
      <c r="BX396" s="80">
        <v>0</v>
      </c>
      <c r="BY396" s="80">
        <v>0</v>
      </c>
      <c r="BZ396" s="80">
        <v>0</v>
      </c>
      <c r="CA396" s="80">
        <v>0</v>
      </c>
      <c r="CB396" s="80">
        <v>0</v>
      </c>
      <c r="CC396" s="80">
        <v>0</v>
      </c>
    </row>
    <row r="397" spans="1:81">
      <c r="A397" s="80" t="s">
        <v>2096</v>
      </c>
      <c r="B397" s="80">
        <v>9</v>
      </c>
      <c r="C397" s="80">
        <v>9</v>
      </c>
      <c r="D397" s="80">
        <v>1</v>
      </c>
      <c r="E397" s="80">
        <v>2012</v>
      </c>
      <c r="F397" s="80" t="s">
        <v>88</v>
      </c>
      <c r="G397" s="80" t="s">
        <v>2087</v>
      </c>
      <c r="H397" s="80" t="s">
        <v>2088</v>
      </c>
      <c r="I397" s="177"/>
      <c r="J397" s="81">
        <v>33.652605363701809</v>
      </c>
      <c r="K397" s="81">
        <v>8.6474399901596239</v>
      </c>
      <c r="L397" s="81">
        <v>43.832490190819975</v>
      </c>
      <c r="M397" s="81">
        <v>149.17728899223678</v>
      </c>
      <c r="N397" s="81">
        <v>157.08951184657275</v>
      </c>
      <c r="O397" s="81">
        <v>84.518301495232251</v>
      </c>
      <c r="P397" s="81">
        <v>92.311182481800316</v>
      </c>
      <c r="Q397" s="81">
        <v>6.7811087673993855</v>
      </c>
      <c r="R397" s="81">
        <v>40.386832633415324</v>
      </c>
      <c r="S397" s="81">
        <v>9.9335015674984177</v>
      </c>
      <c r="T397" s="82"/>
      <c r="U397" s="81">
        <v>2523011</v>
      </c>
      <c r="V397" s="81">
        <v>3317</v>
      </c>
      <c r="W397" s="81">
        <v>1073</v>
      </c>
      <c r="X397" s="81">
        <v>28522</v>
      </c>
      <c r="Y397" s="81">
        <v>37731</v>
      </c>
      <c r="Z397" s="81">
        <v>44205</v>
      </c>
      <c r="AA397" s="81">
        <v>18549</v>
      </c>
      <c r="AB397" s="81">
        <v>88936</v>
      </c>
      <c r="AC397" s="81">
        <v>6858662</v>
      </c>
      <c r="AD397" s="81">
        <v>9.9335015674984177</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0</v>
      </c>
      <c r="BL397" s="81">
        <v>0</v>
      </c>
      <c r="BM397" s="82"/>
      <c r="BN397" s="81">
        <v>0</v>
      </c>
      <c r="BO397" s="81">
        <v>0</v>
      </c>
      <c r="BP397" s="81">
        <v>0</v>
      </c>
      <c r="BQ397" s="81">
        <v>0</v>
      </c>
      <c r="BR397" s="81">
        <v>0</v>
      </c>
      <c r="BS397" s="81">
        <v>0</v>
      </c>
      <c r="BT397"/>
      <c r="BU397" s="80">
        <v>0</v>
      </c>
      <c r="BV397" s="80">
        <v>0</v>
      </c>
      <c r="BW397" s="80">
        <v>0</v>
      </c>
      <c r="BX397" s="80">
        <v>0</v>
      </c>
      <c r="BY397" s="80">
        <v>0</v>
      </c>
      <c r="BZ397" s="80">
        <v>0</v>
      </c>
      <c r="CA397" s="80">
        <v>0</v>
      </c>
      <c r="CB397" s="80">
        <v>0</v>
      </c>
      <c r="CC397" s="80">
        <v>0</v>
      </c>
    </row>
    <row r="398" spans="1:81">
      <c r="A398" s="80" t="s">
        <v>2097</v>
      </c>
      <c r="B398" s="80">
        <v>10</v>
      </c>
      <c r="C398" s="80">
        <v>10</v>
      </c>
      <c r="D398" s="80">
        <v>1</v>
      </c>
      <c r="E398" s="80">
        <v>2013</v>
      </c>
      <c r="F398" s="80" t="s">
        <v>89</v>
      </c>
      <c r="G398" s="80" t="s">
        <v>2087</v>
      </c>
      <c r="H398" s="80" t="s">
        <v>2088</v>
      </c>
      <c r="I398" s="177"/>
      <c r="J398" s="81">
        <v>38.575003234147815</v>
      </c>
      <c r="K398" s="81">
        <v>7.4577841369453006</v>
      </c>
      <c r="L398" s="81">
        <v>41.269777500555008</v>
      </c>
      <c r="M398" s="81">
        <v>146.3255387803251</v>
      </c>
      <c r="N398" s="81">
        <v>172.74893485803503</v>
      </c>
      <c r="O398" s="81">
        <v>81.597830256765434</v>
      </c>
      <c r="P398" s="81">
        <v>91.729863442272091</v>
      </c>
      <c r="Q398" s="81">
        <v>6.8505891000508647</v>
      </c>
      <c r="R398" s="81">
        <v>41.501236014173777</v>
      </c>
      <c r="S398" s="81">
        <v>7.5265488824521434</v>
      </c>
      <c r="T398" s="82"/>
      <c r="U398" s="81">
        <v>2720541</v>
      </c>
      <c r="V398" s="81">
        <v>3317</v>
      </c>
      <c r="W398" s="81">
        <v>1073</v>
      </c>
      <c r="X398" s="81">
        <v>28522</v>
      </c>
      <c r="Y398" s="81">
        <v>37873</v>
      </c>
      <c r="Z398" s="81">
        <v>44583</v>
      </c>
      <c r="AA398" s="81">
        <v>18363</v>
      </c>
      <c r="AB398" s="81">
        <v>88559</v>
      </c>
      <c r="AC398" s="81">
        <v>6879735</v>
      </c>
      <c r="AD398" s="81">
        <v>7.5265488824521434</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0</v>
      </c>
      <c r="BL398" s="81">
        <v>0</v>
      </c>
      <c r="BM398" s="82"/>
      <c r="BN398" s="81">
        <v>0</v>
      </c>
      <c r="BO398" s="81">
        <v>0</v>
      </c>
      <c r="BP398" s="81">
        <v>0</v>
      </c>
      <c r="BQ398" s="81">
        <v>0</v>
      </c>
      <c r="BR398" s="81">
        <v>0</v>
      </c>
      <c r="BS398" s="81">
        <v>0</v>
      </c>
      <c r="BT398"/>
      <c r="BU398" s="80">
        <v>0</v>
      </c>
      <c r="BV398" s="80">
        <v>0</v>
      </c>
      <c r="BW398" s="80">
        <v>0</v>
      </c>
      <c r="BX398" s="80">
        <v>0</v>
      </c>
      <c r="BY398" s="80">
        <v>0</v>
      </c>
      <c r="BZ398" s="80">
        <v>0</v>
      </c>
      <c r="CA398" s="80">
        <v>0</v>
      </c>
      <c r="CB398" s="80">
        <v>0</v>
      </c>
      <c r="CC398" s="80">
        <v>0</v>
      </c>
    </row>
    <row r="399" spans="1:81">
      <c r="A399" s="80" t="s">
        <v>2098</v>
      </c>
      <c r="B399" s="80">
        <v>11</v>
      </c>
      <c r="C399" s="80">
        <v>11</v>
      </c>
      <c r="D399" s="80">
        <v>1</v>
      </c>
      <c r="E399" s="80">
        <v>2014</v>
      </c>
      <c r="F399" s="80" t="s">
        <v>90</v>
      </c>
      <c r="G399" s="80" t="s">
        <v>2087</v>
      </c>
      <c r="H399" s="80" t="s">
        <v>2088</v>
      </c>
      <c r="I399" s="177"/>
      <c r="J399" s="81">
        <v>36.508040004886929</v>
      </c>
      <c r="K399" s="81">
        <v>7.3313197257795535</v>
      </c>
      <c r="L399" s="81">
        <v>35.467568031110602</v>
      </c>
      <c r="M399" s="81">
        <v>141.93387833283643</v>
      </c>
      <c r="N399" s="81">
        <v>135.43523658682054</v>
      </c>
      <c r="O399" s="81">
        <v>78.168648920047474</v>
      </c>
      <c r="P399" s="81">
        <v>90.946600651881965</v>
      </c>
      <c r="Q399" s="81">
        <v>6.4663997106881554</v>
      </c>
      <c r="R399" s="81">
        <v>38.852180966488575</v>
      </c>
      <c r="S399" s="81">
        <v>8.2229745607426032</v>
      </c>
      <c r="T399" s="82"/>
      <c r="U399" s="81">
        <v>2812262</v>
      </c>
      <c r="V399" s="81">
        <v>2942</v>
      </c>
      <c r="W399" s="81">
        <v>809</v>
      </c>
      <c r="X399" s="81">
        <v>27491</v>
      </c>
      <c r="Y399" s="81">
        <v>37725</v>
      </c>
      <c r="Z399" s="81">
        <v>44982</v>
      </c>
      <c r="AA399" s="81">
        <v>18112</v>
      </c>
      <c r="AB399" s="81">
        <v>87125</v>
      </c>
      <c r="AC399" s="81">
        <v>6460848</v>
      </c>
      <c r="AD399" s="81">
        <v>8.2229745607426032</v>
      </c>
      <c r="AE399" s="82"/>
      <c r="AF399" s="81">
        <v>34991364.219309554</v>
      </c>
      <c r="AG399" s="81">
        <v>5677111.5662118942</v>
      </c>
      <c r="AH399" s="81">
        <v>8999870.9634445608</v>
      </c>
      <c r="AI399" s="81">
        <v>175721915.78429431</v>
      </c>
      <c r="AJ399" s="81">
        <v>188683536.68610638</v>
      </c>
      <c r="AK399" s="81">
        <v>0</v>
      </c>
      <c r="AL399" s="81">
        <v>0</v>
      </c>
      <c r="AM399" s="81">
        <v>11960960.572395954</v>
      </c>
      <c r="AN399" s="81">
        <v>0</v>
      </c>
      <c r="AO399" s="81">
        <v>0</v>
      </c>
      <c r="AP399" s="82"/>
      <c r="AQ399" s="81">
        <v>2306</v>
      </c>
      <c r="AR399" s="81">
        <v>441</v>
      </c>
      <c r="AS399" s="81">
        <v>1</v>
      </c>
      <c r="AT399" s="81">
        <v>0</v>
      </c>
      <c r="AU399" s="81">
        <v>0</v>
      </c>
      <c r="AV399" s="81">
        <v>0</v>
      </c>
      <c r="AW399" s="81" t="s">
        <v>564</v>
      </c>
      <c r="AX399" s="82"/>
      <c r="AY399" s="81">
        <v>10653.661</v>
      </c>
      <c r="AZ399" s="81">
        <v>23392.699999999997</v>
      </c>
      <c r="BA399" s="81">
        <v>300</v>
      </c>
      <c r="BB399" s="81">
        <v>0</v>
      </c>
      <c r="BC399" s="81">
        <v>0</v>
      </c>
      <c r="BD399" s="81">
        <v>0</v>
      </c>
      <c r="BE399" s="81" t="s">
        <v>564</v>
      </c>
      <c r="BF399" s="82"/>
      <c r="BG399" s="81">
        <v>0</v>
      </c>
      <c r="BH399" s="81">
        <v>0</v>
      </c>
      <c r="BI399" s="81">
        <v>0</v>
      </c>
      <c r="BJ399" s="81">
        <v>0</v>
      </c>
      <c r="BK399" s="81">
        <v>0</v>
      </c>
      <c r="BL399" s="81">
        <v>0</v>
      </c>
      <c r="BM399" s="82"/>
      <c r="BN399" s="81">
        <v>0</v>
      </c>
      <c r="BO399" s="81">
        <v>0</v>
      </c>
      <c r="BP399" s="81">
        <v>0</v>
      </c>
      <c r="BQ399" s="81">
        <v>0</v>
      </c>
      <c r="BR399" s="81">
        <v>0</v>
      </c>
      <c r="BS399" s="81">
        <v>0</v>
      </c>
      <c r="BT399"/>
      <c r="BU399" s="80">
        <v>0</v>
      </c>
      <c r="BV399" s="80">
        <v>0</v>
      </c>
      <c r="BW399" s="80">
        <v>0</v>
      </c>
      <c r="BX399" s="80">
        <v>0</v>
      </c>
      <c r="BY399" s="80">
        <v>0</v>
      </c>
      <c r="BZ399" s="80">
        <v>0</v>
      </c>
      <c r="CA399" s="80">
        <v>0</v>
      </c>
      <c r="CB399" s="80">
        <v>0</v>
      </c>
      <c r="CC399" s="80">
        <v>0</v>
      </c>
    </row>
    <row r="400" spans="1:81">
      <c r="A400" s="80" t="s">
        <v>2099</v>
      </c>
      <c r="B400" s="80">
        <v>12</v>
      </c>
      <c r="C400" s="80">
        <v>12</v>
      </c>
      <c r="D400" s="80">
        <v>1</v>
      </c>
      <c r="E400" s="80">
        <v>2015</v>
      </c>
      <c r="F400" s="80" t="s">
        <v>91</v>
      </c>
      <c r="G400" s="80" t="s">
        <v>2087</v>
      </c>
      <c r="H400" s="80" t="s">
        <v>2088</v>
      </c>
      <c r="I400" s="177"/>
      <c r="J400" s="81">
        <v>27.819273061385228</v>
      </c>
      <c r="K400" s="81">
        <v>6.91024998085277</v>
      </c>
      <c r="L400" s="81">
        <v>35.002393201249504</v>
      </c>
      <c r="M400" s="81">
        <v>126.85072604954898</v>
      </c>
      <c r="N400" s="81">
        <v>121.46654064991272</v>
      </c>
      <c r="O400" s="81">
        <v>77.684321056832715</v>
      </c>
      <c r="P400" s="81">
        <v>89.515595495661699</v>
      </c>
      <c r="Q400" s="81">
        <v>6.2234051263412313</v>
      </c>
      <c r="R400" s="81">
        <v>38.285615894334569</v>
      </c>
      <c r="S400" s="81">
        <v>7.3821947464531679</v>
      </c>
      <c r="T400" s="82"/>
      <c r="U400" s="81">
        <v>2680037</v>
      </c>
      <c r="V400" s="81">
        <v>2942</v>
      </c>
      <c r="W400" s="81">
        <v>809</v>
      </c>
      <c r="X400" s="81">
        <v>27491</v>
      </c>
      <c r="Y400" s="81">
        <v>37584</v>
      </c>
      <c r="Z400" s="81">
        <v>45134</v>
      </c>
      <c r="AA400" s="81">
        <v>17813</v>
      </c>
      <c r="AB400" s="81">
        <v>85654</v>
      </c>
      <c r="AC400" s="81">
        <v>6558433</v>
      </c>
      <c r="AD400" s="81">
        <v>7.3821947464531679</v>
      </c>
      <c r="AE400" s="82"/>
      <c r="AF400" s="81">
        <v>27992479.584695362</v>
      </c>
      <c r="AG400" s="81">
        <v>5223048.3360892525</v>
      </c>
      <c r="AH400" s="81">
        <v>7289679.5755596627</v>
      </c>
      <c r="AI400" s="81">
        <v>168433634.33007175</v>
      </c>
      <c r="AJ400" s="81">
        <v>185567849.82671171</v>
      </c>
      <c r="AK400" s="81">
        <v>0</v>
      </c>
      <c r="AL400" s="81">
        <v>0</v>
      </c>
      <c r="AM400" s="81">
        <v>11738521.39498372</v>
      </c>
      <c r="AN400" s="81">
        <v>0</v>
      </c>
      <c r="AO400" s="81">
        <v>0</v>
      </c>
      <c r="AP400" s="82"/>
      <c r="AQ400" s="81">
        <v>2428</v>
      </c>
      <c r="AR400" s="81">
        <v>568</v>
      </c>
      <c r="AS400" s="81">
        <v>1</v>
      </c>
      <c r="AT400" s="81">
        <v>0</v>
      </c>
      <c r="AU400" s="81">
        <v>0</v>
      </c>
      <c r="AV400" s="81">
        <v>0</v>
      </c>
      <c r="AW400" s="81" t="s">
        <v>564</v>
      </c>
      <c r="AX400" s="82"/>
      <c r="AY400" s="81">
        <v>11462.161</v>
      </c>
      <c r="AZ400" s="81">
        <v>29545.5</v>
      </c>
      <c r="BA400" s="81">
        <v>300</v>
      </c>
      <c r="BB400" s="81">
        <v>0</v>
      </c>
      <c r="BC400" s="81">
        <v>0</v>
      </c>
      <c r="BD400" s="81">
        <v>0</v>
      </c>
      <c r="BE400" s="81" t="s">
        <v>564</v>
      </c>
      <c r="BF400" s="82"/>
      <c r="BG400" s="81">
        <v>0</v>
      </c>
      <c r="BH400" s="81">
        <v>0</v>
      </c>
      <c r="BI400" s="81">
        <v>0</v>
      </c>
      <c r="BJ400" s="81">
        <v>0</v>
      </c>
      <c r="BK400" s="81">
        <v>0</v>
      </c>
      <c r="BL400" s="81">
        <v>0</v>
      </c>
      <c r="BM400" s="82"/>
      <c r="BN400" s="81">
        <v>0</v>
      </c>
      <c r="BO400" s="81">
        <v>0</v>
      </c>
      <c r="BP400" s="81">
        <v>0</v>
      </c>
      <c r="BQ400" s="81">
        <v>0</v>
      </c>
      <c r="BR400" s="81">
        <v>0</v>
      </c>
      <c r="BS400" s="81">
        <v>0</v>
      </c>
      <c r="BT400"/>
      <c r="BU400" s="80">
        <v>0</v>
      </c>
      <c r="BV400" s="80">
        <v>0</v>
      </c>
      <c r="BW400" s="80">
        <v>0</v>
      </c>
      <c r="BX400" s="80">
        <v>0</v>
      </c>
      <c r="BY400" s="80">
        <v>0</v>
      </c>
      <c r="BZ400" s="80">
        <v>0</v>
      </c>
      <c r="CA400" s="80">
        <v>0</v>
      </c>
      <c r="CB400" s="80">
        <v>0</v>
      </c>
      <c r="CC400" s="80">
        <v>0</v>
      </c>
    </row>
    <row r="401" spans="1:81">
      <c r="A401" s="80" t="s">
        <v>2100</v>
      </c>
      <c r="B401" s="80">
        <v>13</v>
      </c>
      <c r="C401" s="80">
        <v>13</v>
      </c>
      <c r="D401" s="80">
        <v>1</v>
      </c>
      <c r="E401" s="80">
        <v>2016</v>
      </c>
      <c r="F401" s="80" t="s">
        <v>92</v>
      </c>
      <c r="G401" s="80" t="s">
        <v>2087</v>
      </c>
      <c r="H401" s="80" t="s">
        <v>2088</v>
      </c>
      <c r="I401" s="177"/>
      <c r="J401" s="81">
        <v>29.077401994702555</v>
      </c>
      <c r="K401" s="81">
        <v>6.6397944253697432</v>
      </c>
      <c r="L401" s="81">
        <v>34.19630497117052</v>
      </c>
      <c r="M401" s="81">
        <v>101.72232272416011</v>
      </c>
      <c r="N401" s="81">
        <v>119.47341576231769</v>
      </c>
      <c r="O401" s="81">
        <v>77.062320769775056</v>
      </c>
      <c r="P401" s="81">
        <v>87.680496022059728</v>
      </c>
      <c r="Q401" s="81">
        <v>5.9378226853757479</v>
      </c>
      <c r="R401" s="81">
        <v>41.256523284629424</v>
      </c>
      <c r="S401" s="81">
        <v>8.8328310657573432</v>
      </c>
      <c r="T401" s="82"/>
      <c r="U401" s="81">
        <v>2978498</v>
      </c>
      <c r="V401" s="81">
        <v>2942</v>
      </c>
      <c r="W401" s="81">
        <v>809</v>
      </c>
      <c r="X401" s="81">
        <v>27491</v>
      </c>
      <c r="Y401" s="81">
        <v>37468</v>
      </c>
      <c r="Z401" s="81">
        <v>45323</v>
      </c>
      <c r="AA401" s="81">
        <v>18046</v>
      </c>
      <c r="AB401" s="81">
        <v>84067</v>
      </c>
      <c r="AC401" s="81">
        <v>7046208.0692509273</v>
      </c>
      <c r="AD401" s="81">
        <v>8.8328310657573432</v>
      </c>
      <c r="AE401" s="82"/>
      <c r="AF401" s="81">
        <v>31605849.51035846</v>
      </c>
      <c r="AG401" s="81">
        <v>4961682.2505729962</v>
      </c>
      <c r="AH401" s="81">
        <v>6086800.8043199806</v>
      </c>
      <c r="AI401" s="81">
        <v>160377804.3473852</v>
      </c>
      <c r="AJ401" s="81">
        <v>200870993.03162909</v>
      </c>
      <c r="AK401" s="81">
        <v>0</v>
      </c>
      <c r="AL401" s="81">
        <v>0</v>
      </c>
      <c r="AM401" s="81">
        <v>11529980.411843641</v>
      </c>
      <c r="AN401" s="81">
        <v>0</v>
      </c>
      <c r="AO401" s="81">
        <v>0</v>
      </c>
      <c r="AP401" s="82"/>
      <c r="AQ401" s="81">
        <v>2510</v>
      </c>
      <c r="AR401" s="81">
        <v>625</v>
      </c>
      <c r="AS401" s="81">
        <v>1</v>
      </c>
      <c r="AT401" s="81">
        <v>0</v>
      </c>
      <c r="AU401" s="81">
        <v>0</v>
      </c>
      <c r="AV401" s="81">
        <v>0</v>
      </c>
      <c r="AW401" s="81" t="s">
        <v>564</v>
      </c>
      <c r="AX401" s="82"/>
      <c r="AY401" s="81">
        <v>11984.231</v>
      </c>
      <c r="AZ401" s="81">
        <v>33327.800000000003</v>
      </c>
      <c r="BA401" s="81">
        <v>300</v>
      </c>
      <c r="BB401" s="81">
        <v>0</v>
      </c>
      <c r="BC401" s="81">
        <v>0</v>
      </c>
      <c r="BD401" s="81">
        <v>0</v>
      </c>
      <c r="BE401" s="81" t="s">
        <v>564</v>
      </c>
      <c r="BF401" s="82"/>
      <c r="BG401" s="81">
        <v>0</v>
      </c>
      <c r="BH401" s="81">
        <v>0</v>
      </c>
      <c r="BI401" s="81">
        <v>0</v>
      </c>
      <c r="BJ401" s="81">
        <v>0</v>
      </c>
      <c r="BK401" s="81">
        <v>0</v>
      </c>
      <c r="BL401" s="81">
        <v>0</v>
      </c>
      <c r="BM401" s="82"/>
      <c r="BN401" s="81">
        <v>0</v>
      </c>
      <c r="BO401" s="81">
        <v>0</v>
      </c>
      <c r="BP401" s="81">
        <v>0</v>
      </c>
      <c r="BQ401" s="81">
        <v>0</v>
      </c>
      <c r="BR401" s="81">
        <v>0</v>
      </c>
      <c r="BS401" s="81">
        <v>0</v>
      </c>
      <c r="BT401"/>
      <c r="BU401" s="80">
        <v>0</v>
      </c>
      <c r="BV401" s="80">
        <v>0</v>
      </c>
      <c r="BW401" s="80">
        <v>0</v>
      </c>
      <c r="BX401" s="80">
        <v>0</v>
      </c>
      <c r="BY401" s="80">
        <v>0</v>
      </c>
      <c r="BZ401" s="80">
        <v>0</v>
      </c>
      <c r="CA401" s="80">
        <v>0</v>
      </c>
      <c r="CB401" s="80">
        <v>0</v>
      </c>
      <c r="CC401" s="80">
        <v>0</v>
      </c>
    </row>
    <row r="402" spans="1:81">
      <c r="A402" s="80" t="s">
        <v>2101</v>
      </c>
      <c r="B402" s="80">
        <v>14</v>
      </c>
      <c r="C402" s="80">
        <v>14</v>
      </c>
      <c r="D402" s="80">
        <v>1</v>
      </c>
      <c r="E402" s="80">
        <v>2017</v>
      </c>
      <c r="F402" s="80" t="s">
        <v>71</v>
      </c>
      <c r="G402" s="80" t="s">
        <v>2087</v>
      </c>
      <c r="H402" s="80" t="s">
        <v>2088</v>
      </c>
      <c r="I402" s="177"/>
      <c r="J402" s="81">
        <v>27.219305118203977</v>
      </c>
      <c r="K402" s="81">
        <v>6.3912316454005662</v>
      </c>
      <c r="L402" s="81">
        <v>31.574617006030554</v>
      </c>
      <c r="M402" s="81">
        <v>92.575271635382762</v>
      </c>
      <c r="N402" s="81">
        <v>111.89653274391009</v>
      </c>
      <c r="O402" s="81">
        <v>75.781431656694295</v>
      </c>
      <c r="P402" s="81">
        <v>86.178794430876948</v>
      </c>
      <c r="Q402" s="81">
        <v>5.6389023959315265</v>
      </c>
      <c r="R402" s="81">
        <v>40.702825566510143</v>
      </c>
      <c r="S402" s="81">
        <v>10.372322187364814</v>
      </c>
      <c r="T402" s="82"/>
      <c r="U402" s="81">
        <v>3021980</v>
      </c>
      <c r="V402" s="81">
        <v>2942</v>
      </c>
      <c r="W402" s="81">
        <v>809</v>
      </c>
      <c r="X402" s="81">
        <v>27491</v>
      </c>
      <c r="Y402" s="81">
        <v>37256</v>
      </c>
      <c r="Z402" s="81">
        <v>45309</v>
      </c>
      <c r="AA402" s="81">
        <v>17850</v>
      </c>
      <c r="AB402" s="81">
        <v>82560</v>
      </c>
      <c r="AC402" s="81">
        <v>7089576.9999999981</v>
      </c>
      <c r="AD402" s="81">
        <v>10.37232218736481</v>
      </c>
      <c r="AE402" s="82"/>
      <c r="AF402" s="81">
        <v>33433491.262640171</v>
      </c>
      <c r="AG402" s="81">
        <v>4872919.1588780833</v>
      </c>
      <c r="AH402" s="81">
        <v>7350602.3632587316</v>
      </c>
      <c r="AI402" s="81">
        <v>154503093.71496919</v>
      </c>
      <c r="AJ402" s="81">
        <v>200938525.280294</v>
      </c>
      <c r="AK402" s="81">
        <v>0</v>
      </c>
      <c r="AL402" s="81">
        <v>0</v>
      </c>
      <c r="AM402" s="81">
        <v>11341009.79240343</v>
      </c>
      <c r="AN402" s="81">
        <v>0</v>
      </c>
      <c r="AO402" s="81">
        <v>0</v>
      </c>
      <c r="AP402" s="82"/>
      <c r="AQ402" s="81">
        <v>2593</v>
      </c>
      <c r="AR402" s="81">
        <v>727</v>
      </c>
      <c r="AS402" s="81">
        <v>1</v>
      </c>
      <c r="AT402" s="81">
        <v>0</v>
      </c>
      <c r="AU402" s="81">
        <v>0</v>
      </c>
      <c r="AV402" s="81">
        <v>0</v>
      </c>
      <c r="AW402" s="81" t="s">
        <v>564</v>
      </c>
      <c r="AX402" s="82"/>
      <c r="AY402" s="81">
        <v>12482.171</v>
      </c>
      <c r="AZ402" s="81">
        <v>39186.9</v>
      </c>
      <c r="BA402" s="81">
        <v>300</v>
      </c>
      <c r="BB402" s="81">
        <v>0</v>
      </c>
      <c r="BC402" s="81">
        <v>0</v>
      </c>
      <c r="BD402" s="81">
        <v>0</v>
      </c>
      <c r="BE402" s="81" t="s">
        <v>564</v>
      </c>
      <c r="BF402" s="82"/>
      <c r="BG402" s="81">
        <v>0</v>
      </c>
      <c r="BH402" s="81">
        <v>0</v>
      </c>
      <c r="BI402" s="81">
        <v>0</v>
      </c>
      <c r="BJ402" s="81">
        <v>0</v>
      </c>
      <c r="BK402" s="81">
        <v>0</v>
      </c>
      <c r="BL402" s="81">
        <v>0</v>
      </c>
      <c r="BM402" s="82"/>
      <c r="BN402" s="81">
        <v>0</v>
      </c>
      <c r="BO402" s="81">
        <v>0</v>
      </c>
      <c r="BP402" s="81">
        <v>0</v>
      </c>
      <c r="BQ402" s="81">
        <v>0</v>
      </c>
      <c r="BR402" s="81">
        <v>0</v>
      </c>
      <c r="BS402" s="81">
        <v>0</v>
      </c>
      <c r="BT402"/>
      <c r="BU402" s="80">
        <v>0</v>
      </c>
      <c r="BV402" s="80">
        <v>0</v>
      </c>
      <c r="BW402" s="80">
        <v>0</v>
      </c>
      <c r="BX402" s="80">
        <v>0</v>
      </c>
      <c r="BY402" s="80">
        <v>0</v>
      </c>
      <c r="BZ402" s="80">
        <v>0</v>
      </c>
      <c r="CA402" s="80">
        <v>0</v>
      </c>
      <c r="CB402" s="80">
        <v>0</v>
      </c>
      <c r="CC402" s="80">
        <v>0</v>
      </c>
    </row>
    <row r="403" spans="1:81">
      <c r="A403" s="80" t="s">
        <v>2102</v>
      </c>
      <c r="B403" s="80">
        <v>15</v>
      </c>
      <c r="C403" s="80">
        <v>15</v>
      </c>
      <c r="D403" s="80">
        <v>1</v>
      </c>
      <c r="E403" s="80">
        <v>2018</v>
      </c>
      <c r="F403" s="80" t="s">
        <v>93</v>
      </c>
      <c r="G403" s="80" t="s">
        <v>2087</v>
      </c>
      <c r="H403" s="80" t="s">
        <v>2088</v>
      </c>
      <c r="I403" s="177"/>
      <c r="J403" s="81">
        <v>24.312803411915507</v>
      </c>
      <c r="K403" s="81">
        <v>5.5967043563675158</v>
      </c>
      <c r="L403" s="81">
        <v>27.680772961360649</v>
      </c>
      <c r="M403" s="81">
        <v>83.928819534839334</v>
      </c>
      <c r="N403" s="81">
        <v>83.527249109480564</v>
      </c>
      <c r="O403" s="81">
        <v>74.464336971026782</v>
      </c>
      <c r="P403" s="81">
        <v>84.790383002288067</v>
      </c>
      <c r="Q403" s="81">
        <v>5.1449629134429156</v>
      </c>
      <c r="R403" s="81">
        <v>40.807992246137914</v>
      </c>
      <c r="S403" s="81">
        <v>11.390076210275826</v>
      </c>
      <c r="T403" s="82"/>
      <c r="U403" s="81">
        <v>2982146</v>
      </c>
      <c r="V403" s="81">
        <v>2942</v>
      </c>
      <c r="W403" s="81">
        <v>809</v>
      </c>
      <c r="X403" s="81">
        <v>27491</v>
      </c>
      <c r="Y403" s="81">
        <v>37062</v>
      </c>
      <c r="Z403" s="81">
        <v>45374</v>
      </c>
      <c r="AA403" s="81">
        <v>17739</v>
      </c>
      <c r="AB403" s="81">
        <v>81177</v>
      </c>
      <c r="AC403" s="81">
        <v>7080038.0000000009</v>
      </c>
      <c r="AD403" s="81">
        <v>11.390076210275829</v>
      </c>
      <c r="AE403" s="82"/>
      <c r="AF403" s="81">
        <v>35128129.561190508</v>
      </c>
      <c r="AG403" s="81">
        <v>4339333.895972494</v>
      </c>
      <c r="AH403" s="81">
        <v>6688632.7816647356</v>
      </c>
      <c r="AI403" s="81">
        <v>151702430.041848</v>
      </c>
      <c r="AJ403" s="81">
        <v>179328104.63191769</v>
      </c>
      <c r="AK403" s="81">
        <v>0</v>
      </c>
      <c r="AL403" s="81">
        <v>0</v>
      </c>
      <c r="AM403" s="81">
        <v>11174104.214239519</v>
      </c>
      <c r="AN403" s="81">
        <v>0</v>
      </c>
      <c r="AO403" s="81">
        <v>0</v>
      </c>
      <c r="AP403" s="82"/>
      <c r="AQ403" s="81">
        <v>2674</v>
      </c>
      <c r="AR403" s="81">
        <v>794</v>
      </c>
      <c r="AS403" s="81">
        <v>1</v>
      </c>
      <c r="AT403" s="81">
        <v>0</v>
      </c>
      <c r="AU403" s="81">
        <v>0</v>
      </c>
      <c r="AV403" s="81">
        <v>0</v>
      </c>
      <c r="AW403" s="81" t="s">
        <v>564</v>
      </c>
      <c r="AX403" s="82"/>
      <c r="AY403" s="81">
        <v>12952.691000000001</v>
      </c>
      <c r="AZ403" s="81">
        <v>41974.6</v>
      </c>
      <c r="BA403" s="81">
        <v>300</v>
      </c>
      <c r="BB403" s="81">
        <v>0</v>
      </c>
      <c r="BC403" s="81">
        <v>0</v>
      </c>
      <c r="BD403" s="81">
        <v>0</v>
      </c>
      <c r="BE403" s="81" t="s">
        <v>564</v>
      </c>
      <c r="BF403" s="82"/>
      <c r="BG403" s="81">
        <v>0</v>
      </c>
      <c r="BH403" s="81">
        <v>0</v>
      </c>
      <c r="BI403" s="81">
        <v>0</v>
      </c>
      <c r="BJ403" s="81">
        <v>0</v>
      </c>
      <c r="BK403" s="81">
        <v>0</v>
      </c>
      <c r="BL403" s="81">
        <v>0</v>
      </c>
      <c r="BM403" s="82"/>
      <c r="BN403" s="81">
        <v>0</v>
      </c>
      <c r="BO403" s="81">
        <v>0</v>
      </c>
      <c r="BP403" s="81">
        <v>0</v>
      </c>
      <c r="BQ403" s="81">
        <v>0</v>
      </c>
      <c r="BR403" s="81">
        <v>0</v>
      </c>
      <c r="BS403" s="81">
        <v>0</v>
      </c>
      <c r="BT403"/>
      <c r="BU403" s="80">
        <v>0</v>
      </c>
      <c r="BV403" s="80">
        <v>0</v>
      </c>
      <c r="BW403" s="80">
        <v>0</v>
      </c>
      <c r="BX403" s="80">
        <v>0</v>
      </c>
      <c r="BY403" s="80">
        <v>0</v>
      </c>
      <c r="BZ403" s="80">
        <v>0</v>
      </c>
      <c r="CA403" s="80">
        <v>0</v>
      </c>
      <c r="CB403" s="80">
        <v>0</v>
      </c>
      <c r="CC403" s="80">
        <v>0</v>
      </c>
    </row>
    <row r="404" spans="1:81">
      <c r="A404" s="80" t="s">
        <v>2103</v>
      </c>
      <c r="B404" s="80">
        <v>16</v>
      </c>
      <c r="C404" s="80">
        <v>16</v>
      </c>
      <c r="D404" s="80">
        <v>1</v>
      </c>
      <c r="E404" s="80">
        <v>2019</v>
      </c>
      <c r="F404" s="80" t="s">
        <v>73</v>
      </c>
      <c r="G404" s="80" t="s">
        <v>2087</v>
      </c>
      <c r="H404" s="80" t="s">
        <v>2088</v>
      </c>
      <c r="I404" s="177"/>
      <c r="J404" s="81">
        <v>24.797735992891511</v>
      </c>
      <c r="K404" s="81">
        <v>5.2639336784843449</v>
      </c>
      <c r="L404" s="81">
        <v>28.212669267234229</v>
      </c>
      <c r="M404" s="81">
        <v>93.782121715166497</v>
      </c>
      <c r="N404" s="81">
        <v>78.935438011843601</v>
      </c>
      <c r="O404" s="81">
        <v>72.258863682994857</v>
      </c>
      <c r="P404" s="81">
        <v>82.395742025062688</v>
      </c>
      <c r="Q404" s="81">
        <v>4.9178203039475701</v>
      </c>
      <c r="R404" s="81">
        <v>40.319727868090617</v>
      </c>
      <c r="S404" s="81">
        <v>8.0927784870215262</v>
      </c>
      <c r="T404" s="82"/>
      <c r="U404" s="81">
        <v>2985446</v>
      </c>
      <c r="V404" s="81">
        <v>2942</v>
      </c>
      <c r="W404" s="81">
        <v>809</v>
      </c>
      <c r="X404" s="81">
        <v>27491</v>
      </c>
      <c r="Y404" s="81">
        <v>36915</v>
      </c>
      <c r="Z404" s="81">
        <v>45239</v>
      </c>
      <c r="AA404" s="81">
        <v>17109</v>
      </c>
      <c r="AB404" s="81">
        <v>79694</v>
      </c>
      <c r="AC404" s="81">
        <v>7109901</v>
      </c>
      <c r="AD404" s="81">
        <v>8.0927784870215262</v>
      </c>
      <c r="AE404" s="82"/>
      <c r="AF404" s="81">
        <v>34986126.053858057</v>
      </c>
      <c r="AG404" s="81">
        <v>4204598.0170075661</v>
      </c>
      <c r="AH404" s="81">
        <v>7436849.9239182863</v>
      </c>
      <c r="AI404" s="81">
        <v>152914783.67093191</v>
      </c>
      <c r="AJ404" s="81">
        <v>161516658.30726677</v>
      </c>
      <c r="AK404" s="81">
        <v>0</v>
      </c>
      <c r="AL404" s="81">
        <v>0</v>
      </c>
      <c r="AM404" s="81">
        <v>10853722.863889202</v>
      </c>
      <c r="AN404" s="81">
        <v>0</v>
      </c>
      <c r="AO404" s="81">
        <v>0</v>
      </c>
      <c r="AP404" s="82"/>
      <c r="AQ404" s="81">
        <v>2801</v>
      </c>
      <c r="AR404" s="81">
        <v>861</v>
      </c>
      <c r="AS404" s="81">
        <v>1</v>
      </c>
      <c r="AT404" s="81">
        <v>0</v>
      </c>
      <c r="AU404" s="81">
        <v>0</v>
      </c>
      <c r="AV404" s="81">
        <v>0</v>
      </c>
      <c r="AW404" s="81" t="s">
        <v>564</v>
      </c>
      <c r="AX404" s="82"/>
      <c r="AY404" s="81">
        <v>13751.20099999999</v>
      </c>
      <c r="AZ404" s="81">
        <v>47042.700000000012</v>
      </c>
      <c r="BA404" s="81">
        <v>300</v>
      </c>
      <c r="BB404" s="81">
        <v>0</v>
      </c>
      <c r="BC404" s="81">
        <v>0</v>
      </c>
      <c r="BD404" s="81">
        <v>0</v>
      </c>
      <c r="BE404" s="81" t="s">
        <v>564</v>
      </c>
      <c r="BF404" s="82"/>
      <c r="BG404" s="81">
        <v>0</v>
      </c>
      <c r="BH404" s="81">
        <v>0</v>
      </c>
      <c r="BI404" s="81">
        <v>0</v>
      </c>
      <c r="BJ404" s="81">
        <v>0</v>
      </c>
      <c r="BK404" s="81">
        <v>0</v>
      </c>
      <c r="BL404" s="81">
        <v>0</v>
      </c>
      <c r="BM404" s="82"/>
      <c r="BN404" s="81">
        <v>0</v>
      </c>
      <c r="BO404" s="81">
        <v>0</v>
      </c>
      <c r="BP404" s="81">
        <v>0</v>
      </c>
      <c r="BQ404" s="81">
        <v>0</v>
      </c>
      <c r="BR404" s="81">
        <v>0</v>
      </c>
      <c r="BS404" s="81">
        <v>0</v>
      </c>
      <c r="BT404"/>
      <c r="BU404" s="80">
        <v>0</v>
      </c>
      <c r="BV404" s="80">
        <v>0</v>
      </c>
      <c r="BW404" s="80">
        <v>0</v>
      </c>
      <c r="BX404" s="80">
        <v>0</v>
      </c>
      <c r="BY404" s="80">
        <v>0</v>
      </c>
      <c r="BZ404" s="80">
        <v>0</v>
      </c>
      <c r="CA404" s="80">
        <v>0</v>
      </c>
      <c r="CB404" s="80">
        <v>0</v>
      </c>
      <c r="CC404" s="80">
        <v>0</v>
      </c>
    </row>
    <row r="405" spans="1:81">
      <c r="A405" s="80" t="s">
        <v>2104</v>
      </c>
      <c r="B405" s="80">
        <v>17</v>
      </c>
      <c r="C405" s="80">
        <v>17</v>
      </c>
      <c r="D405" s="80">
        <v>1</v>
      </c>
      <c r="E405" s="80">
        <v>2020</v>
      </c>
      <c r="F405" s="80" t="s">
        <v>218</v>
      </c>
      <c r="G405" s="80" t="s">
        <v>2087</v>
      </c>
      <c r="H405" s="80" t="s">
        <v>2088</v>
      </c>
      <c r="I405" s="177"/>
      <c r="J405" s="81">
        <v>24.492595445758479</v>
      </c>
      <c r="K405" s="81">
        <v>5.0719298453715176</v>
      </c>
      <c r="L405" s="81">
        <v>25.294181388265088</v>
      </c>
      <c r="M405" s="81">
        <v>81.88874067798065</v>
      </c>
      <c r="N405" s="81">
        <v>82.536029428583774</v>
      </c>
      <c r="O405" s="81">
        <v>63.052892924850489</v>
      </c>
      <c r="P405" s="81">
        <v>76.958558605245827</v>
      </c>
      <c r="Q405" s="81">
        <v>4.6139860611766013</v>
      </c>
      <c r="R405" s="81">
        <v>34.549364581741656</v>
      </c>
      <c r="S405" s="81">
        <v>8.4937104775713141</v>
      </c>
      <c r="T405" s="82"/>
      <c r="U405" s="81">
        <v>2950308</v>
      </c>
      <c r="V405" s="81">
        <v>2601</v>
      </c>
      <c r="W405" s="81">
        <v>815</v>
      </c>
      <c r="X405" s="81">
        <v>25371</v>
      </c>
      <c r="Y405" s="81">
        <v>36755</v>
      </c>
      <c r="Z405" s="81">
        <v>45056</v>
      </c>
      <c r="AA405" s="81">
        <v>17362</v>
      </c>
      <c r="AB405" s="81">
        <v>78252</v>
      </c>
      <c r="AC405" s="81">
        <v>6124150</v>
      </c>
      <c r="AD405" s="81">
        <v>8.4937104775713141</v>
      </c>
      <c r="AE405" s="82"/>
      <c r="AF405" s="81">
        <v>34031380.264866978</v>
      </c>
      <c r="AG405" s="81">
        <v>3729791.2285593371</v>
      </c>
      <c r="AH405" s="81">
        <v>7757865.5775599489</v>
      </c>
      <c r="AI405" s="81">
        <v>130155850.53676941</v>
      </c>
      <c r="AJ405" s="81">
        <v>170844488.10331607</v>
      </c>
      <c r="AK405" s="81"/>
      <c r="AL405" s="81"/>
      <c r="AM405" s="81">
        <v>10212755.397853071</v>
      </c>
      <c r="AN405" s="81"/>
      <c r="AO405" s="81"/>
      <c r="AP405" s="82"/>
      <c r="AQ405" s="81">
        <v>2898</v>
      </c>
      <c r="AR405" s="81">
        <v>891</v>
      </c>
      <c r="AS405" s="81">
        <v>1</v>
      </c>
      <c r="AT405" s="81">
        <v>0</v>
      </c>
      <c r="AU405" s="81">
        <v>0</v>
      </c>
      <c r="AV405" s="81">
        <v>0</v>
      </c>
      <c r="AW405" s="81">
        <v>1</v>
      </c>
      <c r="AX405" s="82"/>
      <c r="AY405" s="81">
        <v>14354.78099999999</v>
      </c>
      <c r="AZ405" s="81">
        <v>53258.800000000017</v>
      </c>
      <c r="BA405" s="81">
        <v>300</v>
      </c>
      <c r="BB405" s="81">
        <v>0</v>
      </c>
      <c r="BC405" s="81">
        <v>0</v>
      </c>
      <c r="BD405" s="81">
        <v>0</v>
      </c>
      <c r="BE405" s="81">
        <v>300</v>
      </c>
      <c r="BF405" s="82"/>
      <c r="BG405" s="81">
        <v>0</v>
      </c>
      <c r="BH405" s="81">
        <v>0</v>
      </c>
      <c r="BI405" s="81">
        <v>0</v>
      </c>
      <c r="BJ405" s="81">
        <v>0</v>
      </c>
      <c r="BK405" s="81">
        <v>0</v>
      </c>
      <c r="BL405" s="81">
        <v>0</v>
      </c>
      <c r="BM405" s="82"/>
      <c r="BN405" s="81">
        <v>0</v>
      </c>
      <c r="BO405" s="81">
        <v>0</v>
      </c>
      <c r="BP405" s="81">
        <v>0</v>
      </c>
      <c r="BQ405" s="81">
        <v>0</v>
      </c>
      <c r="BR405" s="81">
        <v>0</v>
      </c>
      <c r="BS405" s="81">
        <v>0</v>
      </c>
      <c r="BT405"/>
      <c r="BU405" s="80">
        <v>0</v>
      </c>
      <c r="BV405" s="80">
        <v>0</v>
      </c>
      <c r="BW405" s="80">
        <v>0</v>
      </c>
      <c r="BX405" s="80">
        <v>0</v>
      </c>
      <c r="BY405" s="80">
        <v>0</v>
      </c>
      <c r="BZ405" s="80">
        <v>0</v>
      </c>
      <c r="CA405" s="80">
        <v>0</v>
      </c>
      <c r="CB405" s="80">
        <v>0</v>
      </c>
      <c r="CC405" s="80">
        <v>0</v>
      </c>
    </row>
    <row r="406" spans="1:81">
      <c r="A406" s="80" t="s">
        <v>2105</v>
      </c>
      <c r="B406" s="80">
        <v>17</v>
      </c>
      <c r="C406" s="80">
        <v>18</v>
      </c>
      <c r="D406" s="80">
        <v>1</v>
      </c>
      <c r="E406" s="80">
        <v>2021</v>
      </c>
      <c r="F406" s="80" t="s">
        <v>75</v>
      </c>
      <c r="G406" s="174" t="s">
        <v>2087</v>
      </c>
      <c r="H406" s="80" t="s">
        <v>2088</v>
      </c>
      <c r="I406" s="177"/>
      <c r="J406" s="81">
        <v>20.594568124381365</v>
      </c>
      <c r="K406" s="81">
        <v>5.1922360017487037</v>
      </c>
      <c r="L406" s="81">
        <v>22.598335102699888</v>
      </c>
      <c r="M406" s="81">
        <v>75.145948138120147</v>
      </c>
      <c r="N406" s="81">
        <v>61.90286644698844</v>
      </c>
      <c r="O406" s="81">
        <v>60.91572458581998</v>
      </c>
      <c r="P406" s="81">
        <v>78.729001203952038</v>
      </c>
      <c r="Q406" s="81">
        <v>4.5757341863972707</v>
      </c>
      <c r="R406" s="81">
        <v>33.828516010119607</v>
      </c>
      <c r="S406" s="81">
        <v>7.2059384585527022</v>
      </c>
      <c r="T406" s="82"/>
      <c r="U406" s="81">
        <v>3170063</v>
      </c>
      <c r="V406" s="81">
        <v>2601</v>
      </c>
      <c r="W406" s="81">
        <v>815</v>
      </c>
      <c r="X406" s="81">
        <v>25371</v>
      </c>
      <c r="Y406" s="81">
        <v>36527</v>
      </c>
      <c r="Z406" s="81">
        <v>44821</v>
      </c>
      <c r="AA406" s="81">
        <v>17321</v>
      </c>
      <c r="AB406" s="81">
        <v>76683</v>
      </c>
      <c r="AC406" s="81">
        <v>5812068</v>
      </c>
      <c r="AD406" s="81">
        <v>7.2059384585527022</v>
      </c>
      <c r="AE406" s="82"/>
      <c r="AF406" s="81">
        <v>31875252.405085754</v>
      </c>
      <c r="AG406" s="81">
        <v>3992467.2370967786</v>
      </c>
      <c r="AH406" s="81">
        <v>7177270.966159163</v>
      </c>
      <c r="AI406" s="81">
        <v>143089221.98939046</v>
      </c>
      <c r="AJ406" s="81">
        <v>152589178.59991896</v>
      </c>
      <c r="AK406" s="81">
        <v>0</v>
      </c>
      <c r="AL406" s="81">
        <v>0</v>
      </c>
      <c r="AM406" s="81">
        <v>10065708.708765751</v>
      </c>
      <c r="AN406" s="81">
        <v>0</v>
      </c>
      <c r="AO406" s="81">
        <v>0</v>
      </c>
      <c r="AP406" s="82"/>
      <c r="AQ406" s="81">
        <v>2985</v>
      </c>
      <c r="AR406" s="81">
        <v>907</v>
      </c>
      <c r="AS406" s="81">
        <v>2</v>
      </c>
      <c r="AT406" s="81">
        <v>0</v>
      </c>
      <c r="AU406" s="81">
        <v>0</v>
      </c>
      <c r="AV406" s="81">
        <v>0</v>
      </c>
      <c r="AW406" s="81"/>
      <c r="AX406" s="82"/>
      <c r="AY406" s="81">
        <v>14888.30099999999</v>
      </c>
      <c r="AZ406" s="81">
        <v>58288.800000000017</v>
      </c>
      <c r="BA406" s="81">
        <v>7100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2106</v>
      </c>
      <c r="B407" s="80">
        <v>17</v>
      </c>
      <c r="C407" s="80">
        <v>19</v>
      </c>
      <c r="D407" s="80">
        <v>1</v>
      </c>
      <c r="E407" s="80">
        <v>2022</v>
      </c>
      <c r="F407" s="80" t="s">
        <v>568</v>
      </c>
      <c r="G407" s="174" t="s">
        <v>2087</v>
      </c>
      <c r="H407" s="80" t="s">
        <v>2088</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3078</v>
      </c>
      <c r="AR407" s="81">
        <v>918</v>
      </c>
      <c r="AS407" s="81">
        <v>2</v>
      </c>
      <c r="AT407" s="81">
        <v>0</v>
      </c>
      <c r="AU407" s="81">
        <v>0</v>
      </c>
      <c r="AV407" s="81">
        <v>0</v>
      </c>
      <c r="AW407" s="81"/>
      <c r="AX407" s="82"/>
      <c r="AY407" s="81">
        <v>15468.530999999984</v>
      </c>
      <c r="AZ407" s="81">
        <v>59605.700000000026</v>
      </c>
      <c r="BA407" s="81">
        <v>7100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2107</v>
      </c>
      <c r="B408" s="80">
        <v>256</v>
      </c>
      <c r="C408" s="80">
        <v>1</v>
      </c>
      <c r="D408" s="80">
        <v>16</v>
      </c>
      <c r="E408" s="80">
        <v>1990</v>
      </c>
      <c r="F408" s="80" t="s">
        <v>562</v>
      </c>
      <c r="G408" s="80" t="s">
        <v>2108</v>
      </c>
      <c r="H408" s="80" t="s">
        <v>2109</v>
      </c>
      <c r="I408" s="177"/>
      <c r="J408" s="81">
        <v>384.23802200254869</v>
      </c>
      <c r="K408" s="81">
        <v>5.2617611148827068</v>
      </c>
      <c r="L408" s="81">
        <v>4.5910431863419205</v>
      </c>
      <c r="M408" s="81">
        <v>56.833563810384291</v>
      </c>
      <c r="N408" s="81">
        <v>54.126283527188029</v>
      </c>
      <c r="O408" s="81">
        <v>67.992231744198804</v>
      </c>
      <c r="P408" s="81">
        <v>69.514945806367095</v>
      </c>
      <c r="Q408" s="81">
        <v>5.2009031053696253</v>
      </c>
      <c r="R408" s="81">
        <v>0</v>
      </c>
      <c r="S408" s="81">
        <v>6.5636883229541318</v>
      </c>
      <c r="T408" s="82"/>
      <c r="U408" s="81">
        <v>16123048</v>
      </c>
      <c r="V408" s="81">
        <v>2330</v>
      </c>
      <c r="W408" s="81">
        <v>48</v>
      </c>
      <c r="X408" s="81">
        <v>21162</v>
      </c>
      <c r="Y408" s="81">
        <v>23297</v>
      </c>
      <c r="Z408" s="81">
        <v>27966</v>
      </c>
      <c r="AA408" s="81">
        <v>16879</v>
      </c>
      <c r="AB408" s="81">
        <v>84445</v>
      </c>
      <c r="AC408" s="81">
        <v>0</v>
      </c>
      <c r="AD408" s="81">
        <v>6.5636883229541318</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2110</v>
      </c>
      <c r="B409" s="80">
        <v>257</v>
      </c>
      <c r="C409" s="80">
        <v>2</v>
      </c>
      <c r="D409" s="80">
        <v>16</v>
      </c>
      <c r="E409" s="80">
        <v>2005</v>
      </c>
      <c r="F409" s="80" t="s">
        <v>565</v>
      </c>
      <c r="G409" s="80" t="s">
        <v>2108</v>
      </c>
      <c r="H409" s="80" t="s">
        <v>2109</v>
      </c>
      <c r="I409" s="177"/>
      <c r="J409" s="81">
        <v>350.81891578862616</v>
      </c>
      <c r="K409" s="81">
        <v>4.7534953319181934</v>
      </c>
      <c r="L409" s="81">
        <v>8.3833337379786474</v>
      </c>
      <c r="M409" s="81">
        <v>106.77984725042722</v>
      </c>
      <c r="N409" s="81">
        <v>80.354732890850954</v>
      </c>
      <c r="O409" s="81">
        <v>101.79717552860166</v>
      </c>
      <c r="P409" s="81">
        <v>83.666903446673373</v>
      </c>
      <c r="Q409" s="81">
        <v>4.9484310394392459</v>
      </c>
      <c r="R409" s="81">
        <v>0</v>
      </c>
      <c r="S409" s="81">
        <v>5.7972098349999994</v>
      </c>
      <c r="T409" s="82"/>
      <c r="U409" s="81">
        <v>15556807</v>
      </c>
      <c r="V409" s="81">
        <v>2319</v>
      </c>
      <c r="W409" s="81">
        <v>75</v>
      </c>
      <c r="X409" s="81">
        <v>21716</v>
      </c>
      <c r="Y409" s="81">
        <v>29911</v>
      </c>
      <c r="Z409" s="81">
        <v>48452</v>
      </c>
      <c r="AA409" s="81">
        <v>16638</v>
      </c>
      <c r="AB409" s="81">
        <v>83993</v>
      </c>
      <c r="AC409" s="81">
        <v>0</v>
      </c>
      <c r="AD409" s="81">
        <v>5.7972098349999994</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2111</v>
      </c>
      <c r="B410" s="80">
        <v>258</v>
      </c>
      <c r="C410" s="80">
        <v>3</v>
      </c>
      <c r="D410" s="80">
        <v>16</v>
      </c>
      <c r="E410" s="80">
        <v>2006</v>
      </c>
      <c r="F410" s="80" t="s">
        <v>566</v>
      </c>
      <c r="G410" s="80" t="s">
        <v>2108</v>
      </c>
      <c r="H410" s="80" t="s">
        <v>2109</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2112</v>
      </c>
      <c r="B411" s="80">
        <v>259</v>
      </c>
      <c r="C411" s="80">
        <v>4</v>
      </c>
      <c r="D411" s="80">
        <v>16</v>
      </c>
      <c r="E411" s="80">
        <v>2007</v>
      </c>
      <c r="F411" s="80" t="s">
        <v>567</v>
      </c>
      <c r="G411" s="80" t="s">
        <v>2108</v>
      </c>
      <c r="H411" s="80" t="s">
        <v>2109</v>
      </c>
      <c r="I411" s="177"/>
      <c r="J411" s="81">
        <v>340.07189094758309</v>
      </c>
      <c r="K411" s="81">
        <v>6.1473304189952467</v>
      </c>
      <c r="L411" s="81">
        <v>11.641615019910548</v>
      </c>
      <c r="M411" s="81">
        <v>95.04486910859876</v>
      </c>
      <c r="N411" s="81">
        <v>87.215995937425816</v>
      </c>
      <c r="O411" s="81">
        <v>98.738603492533414</v>
      </c>
      <c r="P411" s="81">
        <v>87.893102275594543</v>
      </c>
      <c r="Q411" s="81">
        <v>5.15874414535008</v>
      </c>
      <c r="R411" s="81">
        <v>0</v>
      </c>
      <c r="S411" s="81">
        <v>11.526238970400001</v>
      </c>
      <c r="T411" s="82"/>
      <c r="U411" s="81">
        <v>16102995</v>
      </c>
      <c r="V411" s="81">
        <v>2261</v>
      </c>
      <c r="W411" s="81">
        <v>137</v>
      </c>
      <c r="X411" s="81">
        <v>24702</v>
      </c>
      <c r="Y411" s="81">
        <v>30553</v>
      </c>
      <c r="Z411" s="81">
        <v>48855</v>
      </c>
      <c r="AA411" s="81">
        <v>17212</v>
      </c>
      <c r="AB411" s="81">
        <v>82932</v>
      </c>
      <c r="AC411" s="81">
        <v>0</v>
      </c>
      <c r="AD411" s="81">
        <v>11.526238970400001</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2113</v>
      </c>
      <c r="B412" s="80">
        <v>260</v>
      </c>
      <c r="C412" s="80">
        <v>5</v>
      </c>
      <c r="D412" s="80">
        <v>16</v>
      </c>
      <c r="E412" s="80">
        <v>2008</v>
      </c>
      <c r="F412" s="80" t="s">
        <v>84</v>
      </c>
      <c r="G412" s="80" t="s">
        <v>2108</v>
      </c>
      <c r="H412" s="80" t="s">
        <v>2109</v>
      </c>
      <c r="I412" s="177"/>
      <c r="J412" s="81">
        <v>319.47698177087796</v>
      </c>
      <c r="K412" s="81">
        <v>4.8229960524307609</v>
      </c>
      <c r="L412" s="81">
        <v>10.502375163727729</v>
      </c>
      <c r="M412" s="81">
        <v>104.08326608252072</v>
      </c>
      <c r="N412" s="81">
        <v>78.96888011878471</v>
      </c>
      <c r="O412" s="81">
        <v>95.253885256024304</v>
      </c>
      <c r="P412" s="81">
        <v>84.574404862155419</v>
      </c>
      <c r="Q412" s="81">
        <v>5.0444398032697269</v>
      </c>
      <c r="R412" s="81">
        <v>0</v>
      </c>
      <c r="S412" s="81">
        <v>9.4964025979500004</v>
      </c>
      <c r="T412" s="82"/>
      <c r="U412" s="81">
        <v>17065124</v>
      </c>
      <c r="V412" s="81">
        <v>2261</v>
      </c>
      <c r="W412" s="81">
        <v>137</v>
      </c>
      <c r="X412" s="81">
        <v>24702</v>
      </c>
      <c r="Y412" s="81">
        <v>30892</v>
      </c>
      <c r="Z412" s="81">
        <v>48785</v>
      </c>
      <c r="AA412" s="81">
        <v>16581</v>
      </c>
      <c r="AB412" s="81">
        <v>82427</v>
      </c>
      <c r="AC412" s="81">
        <v>0</v>
      </c>
      <c r="AD412" s="81">
        <v>9.4964025979500004</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2114</v>
      </c>
      <c r="B413" s="80">
        <v>261</v>
      </c>
      <c r="C413" s="80">
        <v>6</v>
      </c>
      <c r="D413" s="80">
        <v>16</v>
      </c>
      <c r="E413" s="80">
        <v>2009</v>
      </c>
      <c r="F413" s="80" t="s">
        <v>85</v>
      </c>
      <c r="G413" s="80" t="s">
        <v>2108</v>
      </c>
      <c r="H413" s="80" t="s">
        <v>2109</v>
      </c>
      <c r="I413" s="177"/>
      <c r="J413" s="81">
        <v>310.57182641815371</v>
      </c>
      <c r="K413" s="81">
        <v>2.8317480775199684</v>
      </c>
      <c r="L413" s="81">
        <v>19.646430589421669</v>
      </c>
      <c r="M413" s="81">
        <v>93.35295811079348</v>
      </c>
      <c r="N413" s="81">
        <v>69.68181685488733</v>
      </c>
      <c r="O413" s="81">
        <v>97.160488513721816</v>
      </c>
      <c r="P413" s="81">
        <v>79.400909373374361</v>
      </c>
      <c r="Q413" s="81">
        <v>4.7716508170687142</v>
      </c>
      <c r="R413" s="81">
        <v>0</v>
      </c>
      <c r="S413" s="81">
        <v>9.764325530759999</v>
      </c>
      <c r="T413" s="82"/>
      <c r="U413" s="81">
        <v>14662066</v>
      </c>
      <c r="V413" s="81">
        <v>1813</v>
      </c>
      <c r="W413" s="81">
        <v>307</v>
      </c>
      <c r="X413" s="81">
        <v>27340</v>
      </c>
      <c r="Y413" s="81">
        <v>31177</v>
      </c>
      <c r="Z413" s="81">
        <v>49117</v>
      </c>
      <c r="AA413" s="81">
        <v>15981</v>
      </c>
      <c r="AB413" s="81">
        <v>81849</v>
      </c>
      <c r="AC413" s="81">
        <v>0</v>
      </c>
      <c r="AD413" s="81">
        <v>9.764325530759999</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21.45</v>
      </c>
      <c r="BJ413" s="81">
        <v>0</v>
      </c>
      <c r="BK413" s="81">
        <v>67.13</v>
      </c>
      <c r="BL413" s="81">
        <v>0</v>
      </c>
      <c r="BM413" s="82"/>
      <c r="BN413" s="81">
        <v>0</v>
      </c>
      <c r="BO413" s="81">
        <v>0</v>
      </c>
      <c r="BP413" s="81">
        <v>7</v>
      </c>
      <c r="BQ413" s="81">
        <v>0</v>
      </c>
      <c r="BR413" s="81">
        <v>4</v>
      </c>
      <c r="BS413" s="81">
        <v>0</v>
      </c>
      <c r="BT413"/>
      <c r="BU413" s="80"/>
      <c r="BV413" s="80"/>
      <c r="BW413" s="80"/>
      <c r="BX413" s="80"/>
      <c r="BY413" s="80"/>
      <c r="BZ413" s="80"/>
      <c r="CA413" s="80"/>
      <c r="CB413" s="80"/>
      <c r="CC413" s="80"/>
    </row>
    <row r="414" spans="1:81">
      <c r="A414" s="80" t="s">
        <v>2115</v>
      </c>
      <c r="B414" s="80">
        <v>262</v>
      </c>
      <c r="C414" s="80">
        <v>7</v>
      </c>
      <c r="D414" s="80">
        <v>16</v>
      </c>
      <c r="E414" s="80">
        <v>2010</v>
      </c>
      <c r="F414" s="80" t="s">
        <v>86</v>
      </c>
      <c r="G414" s="80" t="s">
        <v>2108</v>
      </c>
      <c r="H414" s="80" t="s">
        <v>2109</v>
      </c>
      <c r="I414" s="177"/>
      <c r="J414" s="81">
        <v>293.03571763080043</v>
      </c>
      <c r="K414" s="81">
        <v>3.968616245964935</v>
      </c>
      <c r="L414" s="81">
        <v>18.274208576330363</v>
      </c>
      <c r="M414" s="81">
        <v>102.52155026662784</v>
      </c>
      <c r="N414" s="81">
        <v>76.032524541342596</v>
      </c>
      <c r="O414" s="81">
        <v>96.852859046390904</v>
      </c>
      <c r="P414" s="81">
        <v>79.426920617188429</v>
      </c>
      <c r="Q414" s="81">
        <v>4.9466389071892145</v>
      </c>
      <c r="R414" s="81">
        <v>0</v>
      </c>
      <c r="S414" s="81">
        <v>13.19297695124</v>
      </c>
      <c r="T414" s="82"/>
      <c r="U414" s="81">
        <v>13504209</v>
      </c>
      <c r="V414" s="81">
        <v>1813</v>
      </c>
      <c r="W414" s="81">
        <v>307</v>
      </c>
      <c r="X414" s="81">
        <v>27340</v>
      </c>
      <c r="Y414" s="81">
        <v>31388</v>
      </c>
      <c r="Z414" s="81">
        <v>49189</v>
      </c>
      <c r="AA414" s="81">
        <v>15587</v>
      </c>
      <c r="AB414" s="81">
        <v>81304</v>
      </c>
      <c r="AC414" s="81">
        <v>0</v>
      </c>
      <c r="AD414" s="81">
        <v>13.19297695124</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16.484999999999999</v>
      </c>
      <c r="BJ414" s="81">
        <v>0</v>
      </c>
      <c r="BK414" s="81">
        <v>64.296999999999997</v>
      </c>
      <c r="BL414" s="81">
        <v>0</v>
      </c>
      <c r="BM414" s="82"/>
      <c r="BN414" s="81">
        <v>0</v>
      </c>
      <c r="BO414" s="81">
        <v>0</v>
      </c>
      <c r="BP414" s="81">
        <v>6</v>
      </c>
      <c r="BQ414" s="81">
        <v>0</v>
      </c>
      <c r="BR414" s="81">
        <v>4</v>
      </c>
      <c r="BS414" s="81">
        <v>0</v>
      </c>
      <c r="BT414"/>
      <c r="BU414" s="80">
        <v>28.786999999999999</v>
      </c>
      <c r="BV414" s="80">
        <v>43.594999999999999</v>
      </c>
      <c r="BW414" s="80">
        <v>0</v>
      </c>
      <c r="BX414" s="80">
        <v>8.4</v>
      </c>
      <c r="BY414" s="80">
        <v>0</v>
      </c>
      <c r="BZ414" s="80">
        <v>0</v>
      </c>
      <c r="CA414" s="80">
        <v>0</v>
      </c>
      <c r="CB414" s="80">
        <v>0</v>
      </c>
      <c r="CC414" s="80">
        <v>0</v>
      </c>
    </row>
    <row r="415" spans="1:81">
      <c r="A415" s="80" t="s">
        <v>2116</v>
      </c>
      <c r="B415" s="80">
        <v>263</v>
      </c>
      <c r="C415" s="80">
        <v>8</v>
      </c>
      <c r="D415" s="80">
        <v>16</v>
      </c>
      <c r="E415" s="80">
        <v>2011</v>
      </c>
      <c r="F415" s="80" t="s">
        <v>87</v>
      </c>
      <c r="G415" s="80" t="s">
        <v>2108</v>
      </c>
      <c r="H415" s="80" t="s">
        <v>2109</v>
      </c>
      <c r="I415" s="177"/>
      <c r="J415" s="81">
        <v>299.76452076260335</v>
      </c>
      <c r="K415" s="81">
        <v>4.1798568681691952</v>
      </c>
      <c r="L415" s="81">
        <v>13.916456615051297</v>
      </c>
      <c r="M415" s="81">
        <v>128.56997507159528</v>
      </c>
      <c r="N415" s="81">
        <v>92.434539228272399</v>
      </c>
      <c r="O415" s="81">
        <v>95.390880033832204</v>
      </c>
      <c r="P415" s="81">
        <v>75.399646675738609</v>
      </c>
      <c r="Q415" s="81">
        <v>5.6596004536755666</v>
      </c>
      <c r="R415" s="81">
        <v>0</v>
      </c>
      <c r="S415" s="81">
        <v>8.7126824680000006</v>
      </c>
      <c r="T415" s="82"/>
      <c r="U415" s="81">
        <v>13460749</v>
      </c>
      <c r="V415" s="81">
        <v>1813</v>
      </c>
      <c r="W415" s="81">
        <v>307</v>
      </c>
      <c r="X415" s="81">
        <v>27340</v>
      </c>
      <c r="Y415" s="81">
        <v>31560</v>
      </c>
      <c r="Z415" s="81">
        <v>49499</v>
      </c>
      <c r="AA415" s="81">
        <v>15237</v>
      </c>
      <c r="AB415" s="81">
        <v>80646</v>
      </c>
      <c r="AC415" s="81">
        <v>0</v>
      </c>
      <c r="AD415" s="81">
        <v>8.7126824680000006</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22.074999999999999</v>
      </c>
      <c r="BJ415" s="81">
        <v>0</v>
      </c>
      <c r="BK415" s="81">
        <v>86.79</v>
      </c>
      <c r="BL415" s="81">
        <v>0</v>
      </c>
      <c r="BM415" s="82"/>
      <c r="BN415" s="81">
        <v>0</v>
      </c>
      <c r="BO415" s="81">
        <v>0</v>
      </c>
      <c r="BP415" s="81">
        <v>8</v>
      </c>
      <c r="BQ415" s="81">
        <v>0</v>
      </c>
      <c r="BR415" s="81">
        <v>5</v>
      </c>
      <c r="BS415" s="81">
        <v>0</v>
      </c>
      <c r="BT415"/>
      <c r="BU415" s="80">
        <v>36.947000000000003</v>
      </c>
      <c r="BV415" s="80">
        <v>37.904000000000003</v>
      </c>
      <c r="BW415" s="80">
        <v>0</v>
      </c>
      <c r="BX415" s="80">
        <v>34.014000000000003</v>
      </c>
      <c r="BY415" s="80">
        <v>0</v>
      </c>
      <c r="BZ415" s="80">
        <v>0</v>
      </c>
      <c r="CA415" s="80">
        <v>0</v>
      </c>
      <c r="CB415" s="80">
        <v>0</v>
      </c>
      <c r="CC415" s="80">
        <v>0</v>
      </c>
    </row>
    <row r="416" spans="1:81">
      <c r="A416" s="80" t="s">
        <v>2117</v>
      </c>
      <c r="B416" s="80">
        <v>264</v>
      </c>
      <c r="C416" s="80">
        <v>9</v>
      </c>
      <c r="D416" s="80">
        <v>16</v>
      </c>
      <c r="E416" s="80">
        <v>2012</v>
      </c>
      <c r="F416" s="80" t="s">
        <v>88</v>
      </c>
      <c r="G416" s="80" t="s">
        <v>2108</v>
      </c>
      <c r="H416" s="80" t="s">
        <v>2109</v>
      </c>
      <c r="I416" s="177"/>
      <c r="J416" s="81">
        <v>331.58703855029677</v>
      </c>
      <c r="K416" s="81">
        <v>3.9395715524513828</v>
      </c>
      <c r="L416" s="81">
        <v>13.648547184073264</v>
      </c>
      <c r="M416" s="81">
        <v>136.67340163348757</v>
      </c>
      <c r="N416" s="81">
        <v>94.732311462210234</v>
      </c>
      <c r="O416" s="81">
        <v>94.865842445174508</v>
      </c>
      <c r="P416" s="81">
        <v>75.246378733345239</v>
      </c>
      <c r="Q416" s="81">
        <v>6.1759358308287178</v>
      </c>
      <c r="R416" s="81">
        <v>0</v>
      </c>
      <c r="S416" s="81">
        <v>8.8087302118699977</v>
      </c>
      <c r="T416" s="82"/>
      <c r="U416" s="81">
        <v>14558290</v>
      </c>
      <c r="V416" s="81">
        <v>1813</v>
      </c>
      <c r="W416" s="81">
        <v>307</v>
      </c>
      <c r="X416" s="81">
        <v>27340</v>
      </c>
      <c r="Y416" s="81">
        <v>32225</v>
      </c>
      <c r="Z416" s="81">
        <v>49617</v>
      </c>
      <c r="AA416" s="81">
        <v>15120</v>
      </c>
      <c r="AB416" s="81">
        <v>80999</v>
      </c>
      <c r="AC416" s="81">
        <v>0</v>
      </c>
      <c r="AD416" s="81">
        <v>8.8087302118699977</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25.965</v>
      </c>
      <c r="BJ416" s="81">
        <v>0</v>
      </c>
      <c r="BK416" s="81">
        <v>72.177999999999997</v>
      </c>
      <c r="BL416" s="81">
        <v>0</v>
      </c>
      <c r="BM416" s="82"/>
      <c r="BN416" s="81">
        <v>0</v>
      </c>
      <c r="BO416" s="81">
        <v>0</v>
      </c>
      <c r="BP416" s="81">
        <v>7</v>
      </c>
      <c r="BQ416" s="81">
        <v>0</v>
      </c>
      <c r="BR416" s="81">
        <v>4</v>
      </c>
      <c r="BS416" s="81">
        <v>0</v>
      </c>
      <c r="BT416"/>
      <c r="BU416" s="80">
        <v>39.988</v>
      </c>
      <c r="BV416" s="80">
        <v>41.758000000000003</v>
      </c>
      <c r="BW416" s="80">
        <v>0</v>
      </c>
      <c r="BX416" s="80">
        <v>16.396999999999998</v>
      </c>
      <c r="BY416" s="80">
        <v>0</v>
      </c>
      <c r="BZ416" s="80">
        <v>0</v>
      </c>
      <c r="CA416" s="80">
        <v>0</v>
      </c>
      <c r="CB416" s="80">
        <v>0</v>
      </c>
      <c r="CC416" s="80">
        <v>0</v>
      </c>
    </row>
    <row r="417" spans="1:81">
      <c r="A417" s="80" t="s">
        <v>2118</v>
      </c>
      <c r="B417" s="80">
        <v>265</v>
      </c>
      <c r="C417" s="80">
        <v>10</v>
      </c>
      <c r="D417" s="80">
        <v>16</v>
      </c>
      <c r="E417" s="80">
        <v>2013</v>
      </c>
      <c r="F417" s="80" t="s">
        <v>89</v>
      </c>
      <c r="G417" s="80" t="s">
        <v>2108</v>
      </c>
      <c r="H417" s="80" t="s">
        <v>2109</v>
      </c>
      <c r="I417" s="177"/>
      <c r="J417" s="81">
        <v>403.63943799206237</v>
      </c>
      <c r="K417" s="81">
        <v>3.3711542811977768</v>
      </c>
      <c r="L417" s="81">
        <v>13.632280229988076</v>
      </c>
      <c r="M417" s="81">
        <v>133.59494167428275</v>
      </c>
      <c r="N417" s="81">
        <v>103.35743137346216</v>
      </c>
      <c r="O417" s="81">
        <v>92.240707204101668</v>
      </c>
      <c r="P417" s="81">
        <v>74.54081698445701</v>
      </c>
      <c r="Q417" s="81">
        <v>6.2184341059157031</v>
      </c>
      <c r="R417" s="81">
        <v>0</v>
      </c>
      <c r="S417" s="81">
        <v>8.3350097896000008</v>
      </c>
      <c r="T417" s="82"/>
      <c r="U417" s="81">
        <v>16504898</v>
      </c>
      <c r="V417" s="81">
        <v>1813</v>
      </c>
      <c r="W417" s="81">
        <v>307</v>
      </c>
      <c r="X417" s="81">
        <v>27340</v>
      </c>
      <c r="Y417" s="81">
        <v>32541</v>
      </c>
      <c r="Z417" s="81">
        <v>50398</v>
      </c>
      <c r="AA417" s="81">
        <v>14922</v>
      </c>
      <c r="AB417" s="81">
        <v>80387</v>
      </c>
      <c r="AC417" s="81">
        <v>0</v>
      </c>
      <c r="AD417" s="81">
        <v>8.3350097896000008</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36.290999999999997</v>
      </c>
      <c r="BJ417" s="81">
        <v>0</v>
      </c>
      <c r="BK417" s="81">
        <v>86.923999999999992</v>
      </c>
      <c r="BL417" s="81">
        <v>0</v>
      </c>
      <c r="BM417" s="82"/>
      <c r="BN417" s="81">
        <v>0</v>
      </c>
      <c r="BO417" s="81">
        <v>0</v>
      </c>
      <c r="BP417" s="81">
        <v>7</v>
      </c>
      <c r="BQ417" s="81">
        <v>0</v>
      </c>
      <c r="BR417" s="81">
        <v>4</v>
      </c>
      <c r="BS417" s="81">
        <v>0</v>
      </c>
      <c r="BT417"/>
      <c r="BU417" s="80">
        <v>48.786000000000001</v>
      </c>
      <c r="BV417" s="80">
        <v>42.316000000000003</v>
      </c>
      <c r="BW417" s="80">
        <v>0</v>
      </c>
      <c r="BX417" s="80">
        <v>32.113</v>
      </c>
      <c r="BY417" s="80">
        <v>0</v>
      </c>
      <c r="BZ417" s="80">
        <v>0</v>
      </c>
      <c r="CA417" s="80">
        <v>0</v>
      </c>
      <c r="CB417" s="80">
        <v>0</v>
      </c>
      <c r="CC417" s="80">
        <v>0</v>
      </c>
    </row>
    <row r="418" spans="1:81">
      <c r="A418" s="80" t="s">
        <v>2119</v>
      </c>
      <c r="B418" s="80">
        <v>266</v>
      </c>
      <c r="C418" s="80">
        <v>11</v>
      </c>
      <c r="D418" s="80">
        <v>16</v>
      </c>
      <c r="E418" s="80">
        <v>2014</v>
      </c>
      <c r="F418" s="80" t="s">
        <v>90</v>
      </c>
      <c r="G418" s="80" t="s">
        <v>2108</v>
      </c>
      <c r="H418" s="80" t="s">
        <v>2109</v>
      </c>
      <c r="I418" s="177"/>
      <c r="J418" s="81">
        <v>396.43006482329986</v>
      </c>
      <c r="K418" s="81">
        <v>3.7705695507977728</v>
      </c>
      <c r="L418" s="81">
        <v>12.39512075870266</v>
      </c>
      <c r="M418" s="81">
        <v>132.80676228106367</v>
      </c>
      <c r="N418" s="81">
        <v>92.982024682842805</v>
      </c>
      <c r="O418" s="81">
        <v>87.474440458148365</v>
      </c>
      <c r="P418" s="81">
        <v>74.120073554683614</v>
      </c>
      <c r="Q418" s="81">
        <v>5.9199935738722447</v>
      </c>
      <c r="R418" s="81">
        <v>0</v>
      </c>
      <c r="S418" s="81">
        <v>7.3378234339400015</v>
      </c>
      <c r="T418" s="82"/>
      <c r="U418" s="81">
        <v>17513759</v>
      </c>
      <c r="V418" s="81">
        <v>1657</v>
      </c>
      <c r="W418" s="81">
        <v>269</v>
      </c>
      <c r="X418" s="81">
        <v>25208</v>
      </c>
      <c r="Y418" s="81">
        <v>32726</v>
      </c>
      <c r="Z418" s="81">
        <v>50337</v>
      </c>
      <c r="AA418" s="81">
        <v>14761</v>
      </c>
      <c r="AB418" s="81">
        <v>79763</v>
      </c>
      <c r="AC418" s="81">
        <v>0</v>
      </c>
      <c r="AD418" s="81">
        <v>7.3378234339400015</v>
      </c>
      <c r="AE418" s="82"/>
      <c r="AF418" s="81">
        <v>157020419.6760931</v>
      </c>
      <c r="AG418" s="81">
        <v>3216955.1184098856</v>
      </c>
      <c r="AH418" s="81">
        <v>2680542.3900370337</v>
      </c>
      <c r="AI418" s="81">
        <v>177981105.64571899</v>
      </c>
      <c r="AJ418" s="81">
        <v>128436282.10953027</v>
      </c>
      <c r="AK418" s="81">
        <v>0</v>
      </c>
      <c r="AL418" s="81">
        <v>0</v>
      </c>
      <c r="AM418" s="81">
        <v>10950267.984344546</v>
      </c>
      <c r="AN418" s="81">
        <v>0</v>
      </c>
      <c r="AO418" s="81">
        <v>0</v>
      </c>
      <c r="AP418" s="82"/>
      <c r="AQ418" s="81">
        <v>1871</v>
      </c>
      <c r="AR418" s="81">
        <v>300</v>
      </c>
      <c r="AS418" s="81">
        <v>0</v>
      </c>
      <c r="AT418" s="81">
        <v>0</v>
      </c>
      <c r="AU418" s="81">
        <v>0</v>
      </c>
      <c r="AV418" s="81">
        <v>0</v>
      </c>
      <c r="AW418" s="81" t="s">
        <v>564</v>
      </c>
      <c r="AX418" s="82"/>
      <c r="AY418" s="81">
        <v>7420.5</v>
      </c>
      <c r="AZ418" s="81">
        <v>25077.3</v>
      </c>
      <c r="BA418" s="81">
        <v>0</v>
      </c>
      <c r="BB418" s="81">
        <v>0</v>
      </c>
      <c r="BC418" s="81">
        <v>0</v>
      </c>
      <c r="BD418" s="81">
        <v>0</v>
      </c>
      <c r="BE418" s="81" t="s">
        <v>564</v>
      </c>
      <c r="BF418" s="82"/>
      <c r="BG418" s="81">
        <v>0</v>
      </c>
      <c r="BH418" s="81">
        <v>0</v>
      </c>
      <c r="BI418" s="81">
        <v>43.753999999999998</v>
      </c>
      <c r="BJ418" s="81">
        <v>0</v>
      </c>
      <c r="BK418" s="81">
        <v>86.6</v>
      </c>
      <c r="BL418" s="81">
        <v>0</v>
      </c>
      <c r="BM418" s="82"/>
      <c r="BN418" s="81">
        <v>0</v>
      </c>
      <c r="BO418" s="81">
        <v>0</v>
      </c>
      <c r="BP418" s="81">
        <v>9</v>
      </c>
      <c r="BQ418" s="81">
        <v>0</v>
      </c>
      <c r="BR418" s="81">
        <v>4</v>
      </c>
      <c r="BS418" s="81">
        <v>0</v>
      </c>
      <c r="BT418"/>
      <c r="BU418" s="80">
        <v>54.64</v>
      </c>
      <c r="BV418" s="80">
        <v>39.587000000000003</v>
      </c>
      <c r="BW418" s="80">
        <v>0</v>
      </c>
      <c r="BX418" s="80">
        <v>36.127000000000002</v>
      </c>
      <c r="BY418" s="80">
        <v>0</v>
      </c>
      <c r="BZ418" s="80">
        <v>0</v>
      </c>
      <c r="CA418" s="80">
        <v>0</v>
      </c>
      <c r="CB418" s="80">
        <v>0</v>
      </c>
      <c r="CC418" s="80">
        <v>0</v>
      </c>
    </row>
    <row r="419" spans="1:81">
      <c r="A419" s="80" t="s">
        <v>2120</v>
      </c>
      <c r="B419" s="80">
        <v>267</v>
      </c>
      <c r="C419" s="80">
        <v>12</v>
      </c>
      <c r="D419" s="80">
        <v>16</v>
      </c>
      <c r="E419" s="80">
        <v>2015</v>
      </c>
      <c r="F419" s="80" t="s">
        <v>91</v>
      </c>
      <c r="G419" s="80" t="s">
        <v>2108</v>
      </c>
      <c r="H419" s="80" t="s">
        <v>2109</v>
      </c>
      <c r="I419" s="177"/>
      <c r="J419" s="81">
        <v>398.01398086010465</v>
      </c>
      <c r="K419" s="81">
        <v>3.6300260074416051</v>
      </c>
      <c r="L419" s="81">
        <v>14.512695683658805</v>
      </c>
      <c r="M419" s="81">
        <v>123.26800350146692</v>
      </c>
      <c r="N419" s="81">
        <v>85.281836420385076</v>
      </c>
      <c r="O419" s="81">
        <v>86.687881198816413</v>
      </c>
      <c r="P419" s="81">
        <v>73.158257408962157</v>
      </c>
      <c r="Q419" s="81">
        <v>5.7604315645105366</v>
      </c>
      <c r="R419" s="81">
        <v>0</v>
      </c>
      <c r="S419" s="81">
        <v>7.3425928982000004</v>
      </c>
      <c r="T419" s="82"/>
      <c r="U419" s="81">
        <v>18835369</v>
      </c>
      <c r="V419" s="81">
        <v>1657</v>
      </c>
      <c r="W419" s="81">
        <v>269</v>
      </c>
      <c r="X419" s="81">
        <v>25208</v>
      </c>
      <c r="Y419" s="81">
        <v>32881</v>
      </c>
      <c r="Z419" s="81">
        <v>50365</v>
      </c>
      <c r="AA419" s="81">
        <v>14558</v>
      </c>
      <c r="AB419" s="81">
        <v>79282</v>
      </c>
      <c r="AC419" s="81">
        <v>0</v>
      </c>
      <c r="AD419" s="81">
        <v>7.3425928982000004</v>
      </c>
      <c r="AE419" s="82"/>
      <c r="AF419" s="81">
        <v>158357693.01672333</v>
      </c>
      <c r="AG419" s="81">
        <v>2880607.2249068376</v>
      </c>
      <c r="AH419" s="81">
        <v>2794817.0954997535</v>
      </c>
      <c r="AI419" s="81">
        <v>168431427.94280636</v>
      </c>
      <c r="AJ419" s="81">
        <v>120362878.32274117</v>
      </c>
      <c r="AK419" s="81">
        <v>0</v>
      </c>
      <c r="AL419" s="81">
        <v>0</v>
      </c>
      <c r="AM419" s="81">
        <v>10865265.524518404</v>
      </c>
      <c r="AN419" s="81">
        <v>0</v>
      </c>
      <c r="AO419" s="81">
        <v>0</v>
      </c>
      <c r="AP419" s="82"/>
      <c r="AQ419" s="81">
        <v>2030</v>
      </c>
      <c r="AR419" s="81">
        <v>457</v>
      </c>
      <c r="AS419" s="81">
        <v>0</v>
      </c>
      <c r="AT419" s="81">
        <v>0</v>
      </c>
      <c r="AU419" s="81">
        <v>0</v>
      </c>
      <c r="AV419" s="81">
        <v>0</v>
      </c>
      <c r="AW419" s="81" t="s">
        <v>564</v>
      </c>
      <c r="AX419" s="82"/>
      <c r="AY419" s="81">
        <v>8164.7</v>
      </c>
      <c r="AZ419" s="81">
        <v>40773.4</v>
      </c>
      <c r="BA419" s="81">
        <v>0</v>
      </c>
      <c r="BB419" s="81">
        <v>0</v>
      </c>
      <c r="BC419" s="81">
        <v>0</v>
      </c>
      <c r="BD419" s="81">
        <v>0</v>
      </c>
      <c r="BE419" s="81" t="s">
        <v>564</v>
      </c>
      <c r="BF419" s="82"/>
      <c r="BG419" s="81">
        <v>0</v>
      </c>
      <c r="BH419" s="81">
        <v>0</v>
      </c>
      <c r="BI419" s="81">
        <v>49.594000000000001</v>
      </c>
      <c r="BJ419" s="81">
        <v>0</v>
      </c>
      <c r="BK419" s="81">
        <v>78.06</v>
      </c>
      <c r="BL419" s="81">
        <v>0</v>
      </c>
      <c r="BM419" s="82"/>
      <c r="BN419" s="81">
        <v>0</v>
      </c>
      <c r="BO419" s="81">
        <v>0</v>
      </c>
      <c r="BP419" s="81">
        <v>10</v>
      </c>
      <c r="BQ419" s="81">
        <v>0</v>
      </c>
      <c r="BR419" s="81">
        <v>3</v>
      </c>
      <c r="BS419" s="81">
        <v>0</v>
      </c>
      <c r="BT419"/>
      <c r="BU419" s="80">
        <v>61.62</v>
      </c>
      <c r="BV419" s="80">
        <v>43.497999999999998</v>
      </c>
      <c r="BW419" s="80">
        <v>0</v>
      </c>
      <c r="BX419" s="80">
        <v>22.536000000000001</v>
      </c>
      <c r="BY419" s="80">
        <v>0</v>
      </c>
      <c r="BZ419" s="80">
        <v>0</v>
      </c>
      <c r="CA419" s="80">
        <v>0</v>
      </c>
      <c r="CB419" s="80">
        <v>0</v>
      </c>
      <c r="CC419" s="80">
        <v>0</v>
      </c>
    </row>
    <row r="420" spans="1:81">
      <c r="A420" s="80" t="s">
        <v>2121</v>
      </c>
      <c r="B420" s="80">
        <v>268</v>
      </c>
      <c r="C420" s="80">
        <v>13</v>
      </c>
      <c r="D420" s="80">
        <v>16</v>
      </c>
      <c r="E420" s="80">
        <v>2016</v>
      </c>
      <c r="F420" s="80" t="s">
        <v>92</v>
      </c>
      <c r="G420" s="80" t="s">
        <v>2108</v>
      </c>
      <c r="H420" s="80" t="s">
        <v>2109</v>
      </c>
      <c r="I420" s="177"/>
      <c r="J420" s="81">
        <v>375.43877810186785</v>
      </c>
      <c r="K420" s="81">
        <v>3.4520962256576317</v>
      </c>
      <c r="L420" s="81">
        <v>14.318114929822986</v>
      </c>
      <c r="M420" s="81">
        <v>111.29597781812099</v>
      </c>
      <c r="N420" s="81">
        <v>78.527019504738604</v>
      </c>
      <c r="O420" s="81">
        <v>86.126575828435577</v>
      </c>
      <c r="P420" s="81">
        <v>70.747850081858118</v>
      </c>
      <c r="Q420" s="81">
        <v>5.5660156907664735</v>
      </c>
      <c r="R420" s="81">
        <v>0</v>
      </c>
      <c r="S420" s="81">
        <v>6.8150164280800007</v>
      </c>
      <c r="T420" s="82"/>
      <c r="U420" s="81">
        <v>17802097</v>
      </c>
      <c r="V420" s="81">
        <v>1657</v>
      </c>
      <c r="W420" s="81">
        <v>269</v>
      </c>
      <c r="X420" s="81">
        <v>25208</v>
      </c>
      <c r="Y420" s="81">
        <v>33078</v>
      </c>
      <c r="Z420" s="81">
        <v>50654</v>
      </c>
      <c r="AA420" s="81">
        <v>14561</v>
      </c>
      <c r="AB420" s="81">
        <v>78803</v>
      </c>
      <c r="AC420" s="81">
        <v>0</v>
      </c>
      <c r="AD420" s="81">
        <v>6.8150164280800007</v>
      </c>
      <c r="AE420" s="82"/>
      <c r="AF420" s="81">
        <v>149255803.85536841</v>
      </c>
      <c r="AG420" s="81">
        <v>2602343.3791859448</v>
      </c>
      <c r="AH420" s="81">
        <v>2014819.6634410589</v>
      </c>
      <c r="AI420" s="81">
        <v>167164519.33131891</v>
      </c>
      <c r="AJ420" s="81">
        <v>107082350.0972386</v>
      </c>
      <c r="AK420" s="81">
        <v>0</v>
      </c>
      <c r="AL420" s="81">
        <v>0</v>
      </c>
      <c r="AM420" s="81">
        <v>10808010.82939221</v>
      </c>
      <c r="AN420" s="81">
        <v>0</v>
      </c>
      <c r="AO420" s="81">
        <v>0</v>
      </c>
      <c r="AP420" s="82"/>
      <c r="AQ420" s="81">
        <v>2181</v>
      </c>
      <c r="AR420" s="81">
        <v>562</v>
      </c>
      <c r="AS420" s="81">
        <v>0</v>
      </c>
      <c r="AT420" s="81">
        <v>1</v>
      </c>
      <c r="AU420" s="81">
        <v>0</v>
      </c>
      <c r="AV420" s="81">
        <v>0</v>
      </c>
      <c r="AW420" s="81" t="s">
        <v>564</v>
      </c>
      <c r="AX420" s="82"/>
      <c r="AY420" s="81">
        <v>8916</v>
      </c>
      <c r="AZ420" s="81">
        <v>49889</v>
      </c>
      <c r="BA420" s="81">
        <v>0</v>
      </c>
      <c r="BB420" s="81">
        <v>275.89999999999998</v>
      </c>
      <c r="BC420" s="81">
        <v>0</v>
      </c>
      <c r="BD420" s="81">
        <v>0</v>
      </c>
      <c r="BE420" s="81" t="s">
        <v>564</v>
      </c>
      <c r="BF420" s="82"/>
      <c r="BG420" s="81">
        <v>0</v>
      </c>
      <c r="BH420" s="81">
        <v>0</v>
      </c>
      <c r="BI420" s="81">
        <v>44.762999999999998</v>
      </c>
      <c r="BJ420" s="81">
        <v>0</v>
      </c>
      <c r="BK420" s="81">
        <v>48.695999999999998</v>
      </c>
      <c r="BL420" s="81">
        <v>0</v>
      </c>
      <c r="BM420" s="82"/>
      <c r="BN420" s="81">
        <v>0</v>
      </c>
      <c r="BO420" s="81">
        <v>0</v>
      </c>
      <c r="BP420" s="81">
        <v>9</v>
      </c>
      <c r="BQ420" s="81">
        <v>0</v>
      </c>
      <c r="BR420" s="81">
        <v>3</v>
      </c>
      <c r="BS420" s="81">
        <v>0</v>
      </c>
      <c r="BT420"/>
      <c r="BU420" s="80">
        <v>55.222000000000001</v>
      </c>
      <c r="BV420" s="80">
        <v>29.565000000000001</v>
      </c>
      <c r="BW420" s="80">
        <v>0</v>
      </c>
      <c r="BX420" s="80">
        <v>8.6720000000000006</v>
      </c>
      <c r="BY420" s="80">
        <v>0</v>
      </c>
      <c r="BZ420" s="80">
        <v>0</v>
      </c>
      <c r="CA420" s="80">
        <v>0</v>
      </c>
      <c r="CB420" s="80">
        <v>0</v>
      </c>
      <c r="CC420" s="80">
        <v>0</v>
      </c>
    </row>
    <row r="421" spans="1:81">
      <c r="A421" s="80" t="s">
        <v>2122</v>
      </c>
      <c r="B421" s="80">
        <v>269</v>
      </c>
      <c r="C421" s="80">
        <v>14</v>
      </c>
      <c r="D421" s="80">
        <v>16</v>
      </c>
      <c r="E421" s="80">
        <v>2017</v>
      </c>
      <c r="F421" s="80" t="s">
        <v>71</v>
      </c>
      <c r="G421" s="80" t="s">
        <v>2108</v>
      </c>
      <c r="H421" s="80" t="s">
        <v>2109</v>
      </c>
      <c r="I421" s="177"/>
      <c r="J421" s="81">
        <v>385.68195107913658</v>
      </c>
      <c r="K421" s="81">
        <v>3.3995562899824994</v>
      </c>
      <c r="L421" s="81">
        <v>11.510495952952965</v>
      </c>
      <c r="M421" s="81">
        <v>96.937037717732679</v>
      </c>
      <c r="N421" s="81">
        <v>77.348297532325489</v>
      </c>
      <c r="O421" s="81">
        <v>84.997165582148085</v>
      </c>
      <c r="P421" s="81">
        <v>70.507289292354443</v>
      </c>
      <c r="Q421" s="81">
        <v>5.3557278642753721</v>
      </c>
      <c r="R421" s="81">
        <v>0</v>
      </c>
      <c r="S421" s="81">
        <v>7.8129461343600006</v>
      </c>
      <c r="T421" s="82"/>
      <c r="U421" s="81">
        <v>19488216</v>
      </c>
      <c r="V421" s="81">
        <v>1657</v>
      </c>
      <c r="W421" s="81">
        <v>269</v>
      </c>
      <c r="X421" s="81">
        <v>25208</v>
      </c>
      <c r="Y421" s="81">
        <v>33389</v>
      </c>
      <c r="Z421" s="81">
        <v>50819</v>
      </c>
      <c r="AA421" s="81">
        <v>14604</v>
      </c>
      <c r="AB421" s="81">
        <v>78414</v>
      </c>
      <c r="AC421" s="81">
        <v>0</v>
      </c>
      <c r="AD421" s="81">
        <v>7.8129461343600006</v>
      </c>
      <c r="AE421" s="82"/>
      <c r="AF421" s="81">
        <v>158401642.3875688</v>
      </c>
      <c r="AG421" s="81">
        <v>2751453.1103429571</v>
      </c>
      <c r="AH421" s="81">
        <v>2224369.313146465</v>
      </c>
      <c r="AI421" s="81">
        <v>169191247.14314359</v>
      </c>
      <c r="AJ421" s="81">
        <v>120018958.9250176</v>
      </c>
      <c r="AK421" s="81">
        <v>0</v>
      </c>
      <c r="AL421" s="81">
        <v>0</v>
      </c>
      <c r="AM421" s="81">
        <v>10771486.698904101</v>
      </c>
      <c r="AN421" s="81">
        <v>0</v>
      </c>
      <c r="AO421" s="81">
        <v>0</v>
      </c>
      <c r="AP421" s="82"/>
      <c r="AQ421" s="81">
        <v>2286</v>
      </c>
      <c r="AR421" s="81">
        <v>647</v>
      </c>
      <c r="AS421" s="81">
        <v>0</v>
      </c>
      <c r="AT421" s="81">
        <v>1</v>
      </c>
      <c r="AU421" s="81">
        <v>0</v>
      </c>
      <c r="AV421" s="81">
        <v>0</v>
      </c>
      <c r="AW421" s="81" t="s">
        <v>564</v>
      </c>
      <c r="AX421" s="82"/>
      <c r="AY421" s="81">
        <v>9453</v>
      </c>
      <c r="AZ421" s="81">
        <v>56486.200000000019</v>
      </c>
      <c r="BA421" s="81">
        <v>0</v>
      </c>
      <c r="BB421" s="81">
        <v>275.89999999999998</v>
      </c>
      <c r="BC421" s="81">
        <v>0</v>
      </c>
      <c r="BD421" s="81">
        <v>0</v>
      </c>
      <c r="BE421" s="81" t="s">
        <v>564</v>
      </c>
      <c r="BF421" s="82"/>
      <c r="BG421" s="81">
        <v>0</v>
      </c>
      <c r="BH421" s="81">
        <v>0</v>
      </c>
      <c r="BI421" s="81">
        <v>35.113999999999997</v>
      </c>
      <c r="BJ421" s="81">
        <v>0</v>
      </c>
      <c r="BK421" s="81">
        <v>47.191000000000003</v>
      </c>
      <c r="BL421" s="81">
        <v>0</v>
      </c>
      <c r="BM421" s="82"/>
      <c r="BN421" s="81">
        <v>0</v>
      </c>
      <c r="BO421" s="81">
        <v>0</v>
      </c>
      <c r="BP421" s="81">
        <v>7</v>
      </c>
      <c r="BQ421" s="81">
        <v>0</v>
      </c>
      <c r="BR421" s="81">
        <v>4</v>
      </c>
      <c r="BS421" s="81">
        <v>0</v>
      </c>
      <c r="BT421"/>
      <c r="BU421" s="80">
        <v>54.283000000000001</v>
      </c>
      <c r="BV421" s="80">
        <v>24.521999999999998</v>
      </c>
      <c r="BW421" s="80">
        <v>0</v>
      </c>
      <c r="BX421" s="80">
        <v>3.5</v>
      </c>
      <c r="BY421" s="80">
        <v>0</v>
      </c>
      <c r="BZ421" s="80">
        <v>0</v>
      </c>
      <c r="CA421" s="80">
        <v>0</v>
      </c>
      <c r="CB421" s="80">
        <v>0</v>
      </c>
      <c r="CC421" s="80">
        <v>0</v>
      </c>
    </row>
    <row r="422" spans="1:81">
      <c r="A422" s="80" t="s">
        <v>2123</v>
      </c>
      <c r="B422" s="80">
        <v>270</v>
      </c>
      <c r="C422" s="80">
        <v>15</v>
      </c>
      <c r="D422" s="80">
        <v>16</v>
      </c>
      <c r="E422" s="80">
        <v>2018</v>
      </c>
      <c r="F422" s="80" t="s">
        <v>93</v>
      </c>
      <c r="G422" s="80" t="s">
        <v>2108</v>
      </c>
      <c r="H422" s="80" t="s">
        <v>2109</v>
      </c>
      <c r="I422" s="177"/>
      <c r="J422" s="81">
        <v>354.01789152465716</v>
      </c>
      <c r="K422" s="81">
        <v>2.9635788004834693</v>
      </c>
      <c r="L422" s="81">
        <v>10.389500649177025</v>
      </c>
      <c r="M422" s="81">
        <v>80.944980617337336</v>
      </c>
      <c r="N422" s="81">
        <v>63.754132749548631</v>
      </c>
      <c r="O422" s="81">
        <v>83.387125354494685</v>
      </c>
      <c r="P422" s="81">
        <v>71.368465449414472</v>
      </c>
      <c r="Q422" s="81">
        <v>4.9355568320896328</v>
      </c>
      <c r="R422" s="81">
        <v>0</v>
      </c>
      <c r="S422" s="81">
        <v>6.712415516800001</v>
      </c>
      <c r="T422" s="82"/>
      <c r="U422" s="81">
        <v>20175238</v>
      </c>
      <c r="V422" s="81">
        <v>1657</v>
      </c>
      <c r="W422" s="81">
        <v>269</v>
      </c>
      <c r="X422" s="81">
        <v>25208</v>
      </c>
      <c r="Y422" s="81">
        <v>33671</v>
      </c>
      <c r="Z422" s="81">
        <v>50811</v>
      </c>
      <c r="AA422" s="81">
        <v>14931</v>
      </c>
      <c r="AB422" s="81">
        <v>77873</v>
      </c>
      <c r="AC422" s="81">
        <v>0</v>
      </c>
      <c r="AD422" s="81">
        <v>6.712415516800001</v>
      </c>
      <c r="AE422" s="82"/>
      <c r="AF422" s="81">
        <v>157301245.4667924</v>
      </c>
      <c r="AG422" s="81">
        <v>2373762.7936359588</v>
      </c>
      <c r="AH422" s="81">
        <v>2092539.4402079911</v>
      </c>
      <c r="AI422" s="81">
        <v>157682417.84709021</v>
      </c>
      <c r="AJ422" s="81">
        <v>115500520.40933821</v>
      </c>
      <c r="AK422" s="81">
        <v>0</v>
      </c>
      <c r="AL422" s="81">
        <v>0</v>
      </c>
      <c r="AM422" s="81">
        <v>10719304.944448231</v>
      </c>
      <c r="AN422" s="81">
        <v>0</v>
      </c>
      <c r="AO422" s="81">
        <v>0</v>
      </c>
      <c r="AP422" s="82"/>
      <c r="AQ422" s="81">
        <v>2411</v>
      </c>
      <c r="AR422" s="81">
        <v>731</v>
      </c>
      <c r="AS422" s="81">
        <v>0</v>
      </c>
      <c r="AT422" s="81">
        <v>1</v>
      </c>
      <c r="AU422" s="81">
        <v>0</v>
      </c>
      <c r="AV422" s="81">
        <v>0</v>
      </c>
      <c r="AW422" s="81" t="s">
        <v>564</v>
      </c>
      <c r="AX422" s="82"/>
      <c r="AY422" s="81">
        <v>10089.9</v>
      </c>
      <c r="AZ422" s="81">
        <v>69115.3</v>
      </c>
      <c r="BA422" s="81">
        <v>0</v>
      </c>
      <c r="BB422" s="81">
        <v>276</v>
      </c>
      <c r="BC422" s="81">
        <v>0</v>
      </c>
      <c r="BD422" s="81">
        <v>0</v>
      </c>
      <c r="BE422" s="81" t="s">
        <v>564</v>
      </c>
      <c r="BF422" s="82"/>
      <c r="BG422" s="81">
        <v>0</v>
      </c>
      <c r="BH422" s="81">
        <v>0</v>
      </c>
      <c r="BI422" s="81">
        <v>39.406999999999996</v>
      </c>
      <c r="BJ422" s="81">
        <v>0</v>
      </c>
      <c r="BK422" s="81">
        <v>43.933</v>
      </c>
      <c r="BL422" s="81">
        <v>0</v>
      </c>
      <c r="BM422" s="82"/>
      <c r="BN422" s="81">
        <v>0</v>
      </c>
      <c r="BO422" s="81">
        <v>0</v>
      </c>
      <c r="BP422" s="81">
        <v>8</v>
      </c>
      <c r="BQ422" s="81">
        <v>0</v>
      </c>
      <c r="BR422" s="81">
        <v>4</v>
      </c>
      <c r="BS422" s="81">
        <v>0</v>
      </c>
      <c r="BT422"/>
      <c r="BU422" s="80">
        <v>56.704999999999998</v>
      </c>
      <c r="BV422" s="80">
        <v>23.143999999999998</v>
      </c>
      <c r="BW422" s="80">
        <v>0</v>
      </c>
      <c r="BX422" s="80">
        <v>3.4910000000000001</v>
      </c>
      <c r="BY422" s="80">
        <v>0</v>
      </c>
      <c r="BZ422" s="80">
        <v>0</v>
      </c>
      <c r="CA422" s="80">
        <v>0</v>
      </c>
      <c r="CB422" s="80">
        <v>0</v>
      </c>
      <c r="CC422" s="80">
        <v>0</v>
      </c>
    </row>
    <row r="423" spans="1:81">
      <c r="A423" s="80" t="s">
        <v>2124</v>
      </c>
      <c r="B423" s="80">
        <v>271</v>
      </c>
      <c r="C423" s="80">
        <v>16</v>
      </c>
      <c r="D423" s="80">
        <v>16</v>
      </c>
      <c r="E423" s="80">
        <v>2019</v>
      </c>
      <c r="F423" s="80" t="s">
        <v>73</v>
      </c>
      <c r="G423" s="80" t="s">
        <v>2108</v>
      </c>
      <c r="H423" s="80" t="s">
        <v>2109</v>
      </c>
      <c r="I423" s="177"/>
      <c r="J423" s="81">
        <v>325.91006116256483</v>
      </c>
      <c r="K423" s="81">
        <v>2.764873456771646</v>
      </c>
      <c r="L423" s="81">
        <v>10.480993551187495</v>
      </c>
      <c r="M423" s="81">
        <v>78.200734524911979</v>
      </c>
      <c r="N423" s="81">
        <v>66.983772290101186</v>
      </c>
      <c r="O423" s="81">
        <v>81.176417915894788</v>
      </c>
      <c r="P423" s="81">
        <v>70.057330015698568</v>
      </c>
      <c r="Q423" s="81">
        <v>4.7662635159021054</v>
      </c>
      <c r="R423" s="81">
        <v>0</v>
      </c>
      <c r="S423" s="81">
        <v>7.6698161964000002</v>
      </c>
      <c r="T423" s="82"/>
      <c r="U423" s="81">
        <v>19449454</v>
      </c>
      <c r="V423" s="81">
        <v>1657</v>
      </c>
      <c r="W423" s="81">
        <v>269</v>
      </c>
      <c r="X423" s="81">
        <v>25208</v>
      </c>
      <c r="Y423" s="81">
        <v>33947</v>
      </c>
      <c r="Z423" s="81">
        <v>50822</v>
      </c>
      <c r="AA423" s="81">
        <v>14547</v>
      </c>
      <c r="AB423" s="81">
        <v>77238</v>
      </c>
      <c r="AC423" s="81">
        <v>0</v>
      </c>
      <c r="AD423" s="81">
        <v>7.6698161964000002</v>
      </c>
      <c r="AE423" s="82"/>
      <c r="AF423" s="81">
        <v>143715016.12158319</v>
      </c>
      <c r="AG423" s="81">
        <v>2393590.164528531</v>
      </c>
      <c r="AH423" s="81">
        <v>2239751.3331902171</v>
      </c>
      <c r="AI423" s="81">
        <v>160728677.3471224</v>
      </c>
      <c r="AJ423" s="81">
        <v>124511512.03263578</v>
      </c>
      <c r="AK423" s="81">
        <v>0</v>
      </c>
      <c r="AL423" s="81">
        <v>0</v>
      </c>
      <c r="AM423" s="81">
        <v>10519234.152647305</v>
      </c>
      <c r="AN423" s="81">
        <v>0</v>
      </c>
      <c r="AO423" s="81">
        <v>0</v>
      </c>
      <c r="AP423" s="82"/>
      <c r="AQ423" s="81">
        <v>2560</v>
      </c>
      <c r="AR423" s="81">
        <v>789</v>
      </c>
      <c r="AS423" s="81">
        <v>0</v>
      </c>
      <c r="AT423" s="81">
        <v>1</v>
      </c>
      <c r="AU423" s="81">
        <v>0</v>
      </c>
      <c r="AV423" s="81">
        <v>0</v>
      </c>
      <c r="AW423" s="81" t="s">
        <v>564</v>
      </c>
      <c r="AX423" s="82"/>
      <c r="AY423" s="81">
        <v>10725.1</v>
      </c>
      <c r="AZ423" s="81">
        <v>74675.000000000015</v>
      </c>
      <c r="BA423" s="81">
        <v>0</v>
      </c>
      <c r="BB423" s="81">
        <v>275.89999999999998</v>
      </c>
      <c r="BC423" s="81">
        <v>0</v>
      </c>
      <c r="BD423" s="81">
        <v>0</v>
      </c>
      <c r="BE423" s="81" t="s">
        <v>564</v>
      </c>
      <c r="BF423" s="82"/>
      <c r="BG423" s="81">
        <v>0</v>
      </c>
      <c r="BH423" s="81">
        <v>0</v>
      </c>
      <c r="BI423" s="81">
        <v>27.218</v>
      </c>
      <c r="BJ423" s="81">
        <v>0</v>
      </c>
      <c r="BK423" s="81">
        <v>51.581000000000003</v>
      </c>
      <c r="BL423" s="81">
        <v>0</v>
      </c>
      <c r="BM423" s="82"/>
      <c r="BN423" s="81">
        <v>0</v>
      </c>
      <c r="BO423" s="81">
        <v>0</v>
      </c>
      <c r="BP423" s="81">
        <v>6</v>
      </c>
      <c r="BQ423" s="81">
        <v>0</v>
      </c>
      <c r="BR423" s="81">
        <v>5</v>
      </c>
      <c r="BS423" s="81">
        <v>0</v>
      </c>
      <c r="BT423"/>
      <c r="BU423" s="80">
        <v>48.512999999999998</v>
      </c>
      <c r="BV423" s="80">
        <v>26.021999999999998</v>
      </c>
      <c r="BW423" s="80">
        <v>0</v>
      </c>
      <c r="BX423" s="80">
        <v>4.2640000000000002</v>
      </c>
      <c r="BY423" s="80">
        <v>0</v>
      </c>
      <c r="BZ423" s="80">
        <v>0</v>
      </c>
      <c r="CA423" s="80">
        <v>0</v>
      </c>
      <c r="CB423" s="80">
        <v>0</v>
      </c>
      <c r="CC423" s="80">
        <v>0</v>
      </c>
    </row>
    <row r="424" spans="1:81">
      <c r="A424" s="80" t="s">
        <v>2125</v>
      </c>
      <c r="B424" s="80">
        <v>272</v>
      </c>
      <c r="C424" s="80">
        <v>17</v>
      </c>
      <c r="D424" s="80">
        <v>16</v>
      </c>
      <c r="E424" s="80">
        <v>2020</v>
      </c>
      <c r="F424" s="80" t="s">
        <v>218</v>
      </c>
      <c r="G424" s="80" t="s">
        <v>2108</v>
      </c>
      <c r="H424" s="80" t="s">
        <v>2109</v>
      </c>
      <c r="I424" s="177"/>
      <c r="J424" s="81">
        <v>385.60117641311541</v>
      </c>
      <c r="K424" s="81">
        <v>2.9356765655370012</v>
      </c>
      <c r="L424" s="81">
        <v>17.248724139249287</v>
      </c>
      <c r="M424" s="81">
        <v>80.125231141281049</v>
      </c>
      <c r="N424" s="81">
        <v>67.08261926626831</v>
      </c>
      <c r="O424" s="81">
        <v>70.504878339108942</v>
      </c>
      <c r="P424" s="81">
        <v>65.429402348348901</v>
      </c>
      <c r="Q424" s="81">
        <v>4.5145151916115438</v>
      </c>
      <c r="R424" s="81">
        <v>0</v>
      </c>
      <c r="S424" s="81">
        <v>8.3191767246000001</v>
      </c>
      <c r="T424" s="82"/>
      <c r="U424" s="81">
        <v>22336596</v>
      </c>
      <c r="V424" s="81">
        <v>1557</v>
      </c>
      <c r="W424" s="81">
        <v>564</v>
      </c>
      <c r="X424" s="81">
        <v>26189</v>
      </c>
      <c r="Y424" s="81">
        <v>34234</v>
      </c>
      <c r="Z424" s="81">
        <v>50381</v>
      </c>
      <c r="AA424" s="81">
        <v>14761</v>
      </c>
      <c r="AB424" s="81">
        <v>76565</v>
      </c>
      <c r="AC424" s="81">
        <v>0</v>
      </c>
      <c r="AD424" s="81">
        <v>8.3191767246000001</v>
      </c>
      <c r="AE424" s="82"/>
      <c r="AF424" s="81">
        <v>175943836.37020969</v>
      </c>
      <c r="AG424" s="81">
        <v>2302238.7231575567</v>
      </c>
      <c r="AH424" s="81">
        <v>3770038.8039501933</v>
      </c>
      <c r="AI424" s="81">
        <v>157020820.67020059</v>
      </c>
      <c r="AJ424" s="81">
        <v>119144619.4620166</v>
      </c>
      <c r="AK424" s="81"/>
      <c r="AL424" s="81"/>
      <c r="AM424" s="81">
        <v>9992583.1548921485</v>
      </c>
      <c r="AN424" s="81"/>
      <c r="AO424" s="81"/>
      <c r="AP424" s="82"/>
      <c r="AQ424" s="81">
        <v>2670</v>
      </c>
      <c r="AR424" s="81">
        <v>844</v>
      </c>
      <c r="AS424" s="81">
        <v>0</v>
      </c>
      <c r="AT424" s="81">
        <v>1</v>
      </c>
      <c r="AU424" s="81">
        <v>0</v>
      </c>
      <c r="AV424" s="81">
        <v>0</v>
      </c>
      <c r="AW424" s="81">
        <v>0</v>
      </c>
      <c r="AX424" s="82"/>
      <c r="AY424" s="81">
        <v>11286.8</v>
      </c>
      <c r="AZ424" s="81">
        <v>82550.099999999977</v>
      </c>
      <c r="BA424" s="81">
        <v>0</v>
      </c>
      <c r="BB424" s="81">
        <v>275.89999999999998</v>
      </c>
      <c r="BC424" s="81">
        <v>0</v>
      </c>
      <c r="BD424" s="81">
        <v>0</v>
      </c>
      <c r="BE424" s="81">
        <v>0</v>
      </c>
      <c r="BF424" s="82"/>
      <c r="BG424" s="81">
        <v>0</v>
      </c>
      <c r="BH424" s="81">
        <v>0</v>
      </c>
      <c r="BI424" s="81">
        <v>37.069000000000003</v>
      </c>
      <c r="BJ424" s="81">
        <v>0</v>
      </c>
      <c r="BK424" s="81">
        <v>43.896999999999998</v>
      </c>
      <c r="BL424" s="81">
        <v>0</v>
      </c>
      <c r="BM424" s="82"/>
      <c r="BN424" s="81">
        <v>0</v>
      </c>
      <c r="BO424" s="81">
        <v>0</v>
      </c>
      <c r="BP424" s="81">
        <v>8</v>
      </c>
      <c r="BQ424" s="81">
        <v>0</v>
      </c>
      <c r="BR424" s="81">
        <v>4</v>
      </c>
      <c r="BS424" s="81">
        <v>0</v>
      </c>
      <c r="BT424"/>
      <c r="BU424" s="80">
        <v>51.853000000000002</v>
      </c>
      <c r="BV424" s="80">
        <v>24.103000000000002</v>
      </c>
      <c r="BW424" s="80">
        <v>0</v>
      </c>
      <c r="BX424" s="80">
        <v>5.01</v>
      </c>
      <c r="BY424" s="80">
        <v>0</v>
      </c>
      <c r="BZ424" s="80">
        <v>0</v>
      </c>
      <c r="CA424" s="80">
        <v>0</v>
      </c>
      <c r="CB424" s="80">
        <v>0</v>
      </c>
      <c r="CC424" s="80">
        <v>0</v>
      </c>
    </row>
    <row r="425" spans="1:81">
      <c r="A425" s="80" t="s">
        <v>2126</v>
      </c>
      <c r="B425" s="80">
        <v>272</v>
      </c>
      <c r="C425" s="80">
        <v>18</v>
      </c>
      <c r="D425" s="80">
        <v>16</v>
      </c>
      <c r="E425" s="80">
        <v>2021</v>
      </c>
      <c r="F425" s="80" t="s">
        <v>75</v>
      </c>
      <c r="G425" s="174" t="s">
        <v>2108</v>
      </c>
      <c r="H425" s="80" t="s">
        <v>2109</v>
      </c>
      <c r="I425" s="177"/>
      <c r="J425" s="81">
        <v>395.85206904505372</v>
      </c>
      <c r="K425" s="81">
        <v>2.9981173099798939</v>
      </c>
      <c r="L425" s="81">
        <v>18.03799682742234</v>
      </c>
      <c r="M425" s="81">
        <v>75.173282060794449</v>
      </c>
      <c r="N425" s="81">
        <v>59.505712039690579</v>
      </c>
      <c r="O425" s="81">
        <v>67.789996354746989</v>
      </c>
      <c r="P425" s="81">
        <v>67.15214270464682</v>
      </c>
      <c r="Q425" s="81">
        <v>4.5093802824645381</v>
      </c>
      <c r="R425" s="81">
        <v>0</v>
      </c>
      <c r="S425" s="81">
        <v>5.1999795875000014</v>
      </c>
      <c r="T425" s="82"/>
      <c r="U425" s="81">
        <v>24468371</v>
      </c>
      <c r="V425" s="81">
        <v>1557</v>
      </c>
      <c r="W425" s="81">
        <v>564</v>
      </c>
      <c r="X425" s="81">
        <v>26189</v>
      </c>
      <c r="Y425" s="81">
        <v>34207</v>
      </c>
      <c r="Z425" s="81">
        <v>49879</v>
      </c>
      <c r="AA425" s="81">
        <v>14774</v>
      </c>
      <c r="AB425" s="81">
        <v>75571</v>
      </c>
      <c r="AC425" s="81">
        <v>0</v>
      </c>
      <c r="AD425" s="81">
        <v>5.1999795875000014</v>
      </c>
      <c r="AE425" s="82"/>
      <c r="AF425" s="81">
        <v>181442763.05042019</v>
      </c>
      <c r="AG425" s="81">
        <v>2458567.4674093425</v>
      </c>
      <c r="AH425" s="81">
        <v>3812521.8252524296</v>
      </c>
      <c r="AI425" s="81">
        <v>169487083.97504973</v>
      </c>
      <c r="AJ425" s="81">
        <v>121690010.21681729</v>
      </c>
      <c r="AK425" s="81">
        <v>0</v>
      </c>
      <c r="AL425" s="81">
        <v>0</v>
      </c>
      <c r="AM425" s="81">
        <v>9919743.2655234747</v>
      </c>
      <c r="AN425" s="81">
        <v>0</v>
      </c>
      <c r="AO425" s="81">
        <v>0</v>
      </c>
      <c r="AP425" s="82"/>
      <c r="AQ425" s="81">
        <v>2771</v>
      </c>
      <c r="AR425" s="81">
        <v>871</v>
      </c>
      <c r="AS425" s="81">
        <v>0</v>
      </c>
      <c r="AT425" s="81">
        <v>1</v>
      </c>
      <c r="AU425" s="81">
        <v>0</v>
      </c>
      <c r="AV425" s="81">
        <v>0</v>
      </c>
      <c r="AW425" s="81"/>
      <c r="AX425" s="82"/>
      <c r="AY425" s="81">
        <v>11960.399999999991</v>
      </c>
      <c r="AZ425" s="81">
        <v>85010.799999999974</v>
      </c>
      <c r="BA425" s="81">
        <v>0</v>
      </c>
      <c r="BB425" s="81">
        <v>275.89999999999998</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2127</v>
      </c>
      <c r="B426" s="80">
        <v>272</v>
      </c>
      <c r="C426" s="80">
        <v>19</v>
      </c>
      <c r="D426" s="80">
        <v>16</v>
      </c>
      <c r="E426" s="80">
        <v>2022</v>
      </c>
      <c r="F426" s="80" t="s">
        <v>568</v>
      </c>
      <c r="G426" s="174" t="s">
        <v>2108</v>
      </c>
      <c r="H426" s="80" t="s">
        <v>2109</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2888</v>
      </c>
      <c r="AR426" s="81">
        <v>898</v>
      </c>
      <c r="AS426" s="81">
        <v>0</v>
      </c>
      <c r="AT426" s="81">
        <v>1</v>
      </c>
      <c r="AU426" s="81">
        <v>0</v>
      </c>
      <c r="AV426" s="81">
        <v>0</v>
      </c>
      <c r="AW426" s="81"/>
      <c r="AX426" s="82"/>
      <c r="AY426" s="81">
        <v>12627.199999999986</v>
      </c>
      <c r="AZ426" s="81">
        <v>92484.89999999998</v>
      </c>
      <c r="BA426" s="81">
        <v>0</v>
      </c>
      <c r="BB426" s="81">
        <v>275.89999999999998</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2128</v>
      </c>
      <c r="B427" s="80">
        <v>86</v>
      </c>
      <c r="C427" s="80">
        <v>1</v>
      </c>
      <c r="D427" s="80">
        <v>6</v>
      </c>
      <c r="E427" s="80">
        <v>1990</v>
      </c>
      <c r="F427" s="80" t="s">
        <v>562</v>
      </c>
      <c r="G427" s="80" t="s">
        <v>2129</v>
      </c>
      <c r="H427" s="80" t="s">
        <v>2130</v>
      </c>
      <c r="I427" s="177"/>
      <c r="J427" s="81">
        <v>233.74385985917959</v>
      </c>
      <c r="K427" s="81">
        <v>16.186648094434627</v>
      </c>
      <c r="L427" s="81">
        <v>54.113448745902154</v>
      </c>
      <c r="M427" s="81">
        <v>48.384019616345384</v>
      </c>
      <c r="N427" s="81">
        <v>60.539589834418713</v>
      </c>
      <c r="O427" s="81">
        <v>67.84878821731229</v>
      </c>
      <c r="P427" s="81">
        <v>115.69899712887438</v>
      </c>
      <c r="Q427" s="81">
        <v>6.0499723245137504</v>
      </c>
      <c r="R427" s="81">
        <v>0</v>
      </c>
      <c r="S427" s="81">
        <v>6.5577533728460651</v>
      </c>
      <c r="T427" s="82"/>
      <c r="U427" s="81">
        <v>16339016</v>
      </c>
      <c r="V427" s="81">
        <v>5360</v>
      </c>
      <c r="W427" s="81">
        <v>475</v>
      </c>
      <c r="X427" s="81">
        <v>19864</v>
      </c>
      <c r="Y427" s="81">
        <v>23308</v>
      </c>
      <c r="Z427" s="81">
        <v>27907</v>
      </c>
      <c r="AA427" s="81">
        <v>28093</v>
      </c>
      <c r="AB427" s="81">
        <v>98231</v>
      </c>
      <c r="AC427" s="81">
        <v>0</v>
      </c>
      <c r="AD427" s="81">
        <v>6.5577533728460651</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2131</v>
      </c>
      <c r="B428" s="80">
        <v>87</v>
      </c>
      <c r="C428" s="80">
        <v>2</v>
      </c>
      <c r="D428" s="80">
        <v>6</v>
      </c>
      <c r="E428" s="80">
        <v>2005</v>
      </c>
      <c r="F428" s="80" t="s">
        <v>565</v>
      </c>
      <c r="G428" s="80" t="s">
        <v>2129</v>
      </c>
      <c r="H428" s="80" t="s">
        <v>2130</v>
      </c>
      <c r="I428" s="177"/>
      <c r="J428" s="81">
        <v>243.30610638809333</v>
      </c>
      <c r="K428" s="81">
        <v>15.456821680377343</v>
      </c>
      <c r="L428" s="81">
        <v>72.166736939777095</v>
      </c>
      <c r="M428" s="81">
        <v>103.90249648192021</v>
      </c>
      <c r="N428" s="81">
        <v>104.08313265047343</v>
      </c>
      <c r="O428" s="81">
        <v>101.69212602029592</v>
      </c>
      <c r="P428" s="81">
        <v>122.35744047748868</v>
      </c>
      <c r="Q428" s="81">
        <v>5.3396253306525203</v>
      </c>
      <c r="R428" s="81">
        <v>0</v>
      </c>
      <c r="S428" s="81">
        <v>7.5896073399999997</v>
      </c>
      <c r="T428" s="82"/>
      <c r="U428" s="81">
        <v>14099403</v>
      </c>
      <c r="V428" s="81">
        <v>5815</v>
      </c>
      <c r="W428" s="81">
        <v>608</v>
      </c>
      <c r="X428" s="81">
        <v>18509</v>
      </c>
      <c r="Y428" s="81">
        <v>26180</v>
      </c>
      <c r="Z428" s="81">
        <v>48402</v>
      </c>
      <c r="AA428" s="81">
        <v>24332</v>
      </c>
      <c r="AB428" s="81">
        <v>90633</v>
      </c>
      <c r="AC428" s="81">
        <v>0</v>
      </c>
      <c r="AD428" s="81">
        <v>7.5896073399999997</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2132</v>
      </c>
      <c r="B429" s="80">
        <v>88</v>
      </c>
      <c r="C429" s="80">
        <v>3</v>
      </c>
      <c r="D429" s="80">
        <v>6</v>
      </c>
      <c r="E429" s="80">
        <v>2006</v>
      </c>
      <c r="F429" s="80" t="s">
        <v>566</v>
      </c>
      <c r="G429" s="80" t="s">
        <v>2129</v>
      </c>
      <c r="H429" s="80" t="s">
        <v>2130</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2133</v>
      </c>
      <c r="B430" s="80">
        <v>89</v>
      </c>
      <c r="C430" s="80">
        <v>4</v>
      </c>
      <c r="D430" s="80">
        <v>6</v>
      </c>
      <c r="E430" s="80">
        <v>2007</v>
      </c>
      <c r="F430" s="80" t="s">
        <v>567</v>
      </c>
      <c r="G430" s="80" t="s">
        <v>2129</v>
      </c>
      <c r="H430" s="80" t="s">
        <v>2130</v>
      </c>
      <c r="I430" s="177"/>
      <c r="J430" s="81">
        <v>303.86728849649779</v>
      </c>
      <c r="K430" s="81">
        <v>11.948634269548956</v>
      </c>
      <c r="L430" s="81">
        <v>73.272615069112021</v>
      </c>
      <c r="M430" s="81">
        <v>110.64508349555291</v>
      </c>
      <c r="N430" s="81">
        <v>97.7949798547684</v>
      </c>
      <c r="O430" s="81">
        <v>98.136329337569236</v>
      </c>
      <c r="P430" s="81">
        <v>119.61979553833385</v>
      </c>
      <c r="Q430" s="81">
        <v>5.4912272333848096</v>
      </c>
      <c r="R430" s="81">
        <v>0</v>
      </c>
      <c r="S430" s="81">
        <v>8.1484587795000003</v>
      </c>
      <c r="T430" s="82"/>
      <c r="U430" s="81">
        <v>16872973</v>
      </c>
      <c r="V430" s="81">
        <v>4869</v>
      </c>
      <c r="W430" s="81">
        <v>694</v>
      </c>
      <c r="X430" s="81">
        <v>23885</v>
      </c>
      <c r="Y430" s="81">
        <v>26406</v>
      </c>
      <c r="Z430" s="81">
        <v>48557</v>
      </c>
      <c r="AA430" s="81">
        <v>23425</v>
      </c>
      <c r="AB430" s="81">
        <v>88277</v>
      </c>
      <c r="AC430" s="81">
        <v>0</v>
      </c>
      <c r="AD430" s="81">
        <v>8.1484587795000003</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2134</v>
      </c>
      <c r="B431" s="80">
        <v>90</v>
      </c>
      <c r="C431" s="80">
        <v>5</v>
      </c>
      <c r="D431" s="80">
        <v>6</v>
      </c>
      <c r="E431" s="80">
        <v>2008</v>
      </c>
      <c r="F431" s="80" t="s">
        <v>84</v>
      </c>
      <c r="G431" s="80" t="s">
        <v>2129</v>
      </c>
      <c r="H431" s="80" t="s">
        <v>2130</v>
      </c>
      <c r="I431" s="177"/>
      <c r="J431" s="81">
        <v>270.75744532303702</v>
      </c>
      <c r="K431" s="81">
        <v>8.9667067339286071</v>
      </c>
      <c r="L431" s="81">
        <v>61.377855552023448</v>
      </c>
      <c r="M431" s="81">
        <v>114.36335553233769</v>
      </c>
      <c r="N431" s="81">
        <v>87.227057302387152</v>
      </c>
      <c r="O431" s="81">
        <v>95.189451962728228</v>
      </c>
      <c r="P431" s="81">
        <v>116.59648517845791</v>
      </c>
      <c r="Q431" s="81">
        <v>5.3296265683253141</v>
      </c>
      <c r="R431" s="81">
        <v>0</v>
      </c>
      <c r="S431" s="81">
        <v>7.3062670423600009</v>
      </c>
      <c r="T431" s="82"/>
      <c r="U431" s="81">
        <v>16006380</v>
      </c>
      <c r="V431" s="81">
        <v>4869</v>
      </c>
      <c r="W431" s="81">
        <v>694</v>
      </c>
      <c r="X431" s="81">
        <v>23885</v>
      </c>
      <c r="Y431" s="81">
        <v>26331</v>
      </c>
      <c r="Z431" s="81">
        <v>48752</v>
      </c>
      <c r="AA431" s="81">
        <v>22859</v>
      </c>
      <c r="AB431" s="81">
        <v>87087</v>
      </c>
      <c r="AC431" s="81">
        <v>0</v>
      </c>
      <c r="AD431" s="81">
        <v>7.3062670423600009</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2135</v>
      </c>
      <c r="B432" s="80">
        <v>91</v>
      </c>
      <c r="C432" s="80">
        <v>6</v>
      </c>
      <c r="D432" s="80">
        <v>6</v>
      </c>
      <c r="E432" s="80">
        <v>2009</v>
      </c>
      <c r="F432" s="80" t="s">
        <v>85</v>
      </c>
      <c r="G432" s="80" t="s">
        <v>2129</v>
      </c>
      <c r="H432" s="80" t="s">
        <v>2130</v>
      </c>
      <c r="I432" s="177"/>
      <c r="J432" s="81">
        <v>245.90367024209229</v>
      </c>
      <c r="K432" s="81">
        <v>8.3903253755904164</v>
      </c>
      <c r="L432" s="81">
        <v>62.011687183711423</v>
      </c>
      <c r="M432" s="81">
        <v>111.50553259013273</v>
      </c>
      <c r="N432" s="81">
        <v>103.03645730060211</v>
      </c>
      <c r="O432" s="81">
        <v>96.994324435395527</v>
      </c>
      <c r="P432" s="81">
        <v>112.37158921829723</v>
      </c>
      <c r="Q432" s="81">
        <v>5.0304949034690996</v>
      </c>
      <c r="R432" s="81">
        <v>0</v>
      </c>
      <c r="S432" s="81">
        <v>8.1249785750000001</v>
      </c>
      <c r="T432" s="82"/>
      <c r="U432" s="81">
        <v>12674630</v>
      </c>
      <c r="V432" s="81">
        <v>4643</v>
      </c>
      <c r="W432" s="81">
        <v>808</v>
      </c>
      <c r="X432" s="81">
        <v>23298</v>
      </c>
      <c r="Y432" s="81">
        <v>26384</v>
      </c>
      <c r="Z432" s="81">
        <v>49033</v>
      </c>
      <c r="AA432" s="81">
        <v>22617</v>
      </c>
      <c r="AB432" s="81">
        <v>86289</v>
      </c>
      <c r="AC432" s="81">
        <v>0</v>
      </c>
      <c r="AD432" s="81">
        <v>8.1249785750000001</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33.470999999999997</v>
      </c>
      <c r="BJ432" s="81">
        <v>0</v>
      </c>
      <c r="BK432" s="81">
        <v>4.3499999999999996</v>
      </c>
      <c r="BL432" s="81">
        <v>0</v>
      </c>
      <c r="BM432" s="82"/>
      <c r="BN432" s="81">
        <v>0</v>
      </c>
      <c r="BO432" s="81">
        <v>0</v>
      </c>
      <c r="BP432" s="81">
        <v>5</v>
      </c>
      <c r="BQ432" s="81">
        <v>0</v>
      </c>
      <c r="BR432" s="81">
        <v>1</v>
      </c>
      <c r="BS432" s="81">
        <v>0</v>
      </c>
      <c r="BT432"/>
      <c r="BU432" s="80"/>
      <c r="BV432" s="80"/>
      <c r="BW432" s="80"/>
      <c r="BX432" s="80"/>
      <c r="BY432" s="80"/>
      <c r="BZ432" s="80"/>
      <c r="CA432" s="80"/>
      <c r="CB432" s="80"/>
      <c r="CC432" s="80"/>
    </row>
    <row r="433" spans="1:81">
      <c r="A433" s="80" t="s">
        <v>2136</v>
      </c>
      <c r="B433" s="80">
        <v>92</v>
      </c>
      <c r="C433" s="80">
        <v>7</v>
      </c>
      <c r="D433" s="80">
        <v>6</v>
      </c>
      <c r="E433" s="80">
        <v>2010</v>
      </c>
      <c r="F433" s="80" t="s">
        <v>86</v>
      </c>
      <c r="G433" s="80" t="s">
        <v>2129</v>
      </c>
      <c r="H433" s="80" t="s">
        <v>2130</v>
      </c>
      <c r="I433" s="177"/>
      <c r="J433" s="81">
        <v>201.82576067318112</v>
      </c>
      <c r="K433" s="81">
        <v>8.5098055428313408</v>
      </c>
      <c r="L433" s="81">
        <v>53.982133486218018</v>
      </c>
      <c r="M433" s="81">
        <v>108.46764658204306</v>
      </c>
      <c r="N433" s="81">
        <v>95.841531351042065</v>
      </c>
      <c r="O433" s="81">
        <v>96.917835857233385</v>
      </c>
      <c r="P433" s="81">
        <v>113.08921853193449</v>
      </c>
      <c r="Q433" s="81">
        <v>5.2086822725004405</v>
      </c>
      <c r="R433" s="81">
        <v>0</v>
      </c>
      <c r="S433" s="81">
        <v>7.7520737399600002</v>
      </c>
      <c r="T433" s="82"/>
      <c r="U433" s="81">
        <v>13568369</v>
      </c>
      <c r="V433" s="81">
        <v>4643</v>
      </c>
      <c r="W433" s="81">
        <v>808</v>
      </c>
      <c r="X433" s="81">
        <v>23298</v>
      </c>
      <c r="Y433" s="81">
        <v>26438</v>
      </c>
      <c r="Z433" s="81">
        <v>49222</v>
      </c>
      <c r="AA433" s="81">
        <v>22193</v>
      </c>
      <c r="AB433" s="81">
        <v>85611</v>
      </c>
      <c r="AC433" s="81">
        <v>0</v>
      </c>
      <c r="AD433" s="81">
        <v>7.7520737399600002</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30.59</v>
      </c>
      <c r="BJ433" s="81">
        <v>0</v>
      </c>
      <c r="BK433" s="81">
        <v>4.33</v>
      </c>
      <c r="BL433" s="81">
        <v>0</v>
      </c>
      <c r="BM433" s="82"/>
      <c r="BN433" s="81">
        <v>0</v>
      </c>
      <c r="BO433" s="81">
        <v>0</v>
      </c>
      <c r="BP433" s="81">
        <v>5</v>
      </c>
      <c r="BQ433" s="81">
        <v>0</v>
      </c>
      <c r="BR433" s="81">
        <v>1</v>
      </c>
      <c r="BS433" s="81">
        <v>0</v>
      </c>
      <c r="BT433"/>
      <c r="BU433" s="80">
        <v>34.92</v>
      </c>
      <c r="BV433" s="80">
        <v>0</v>
      </c>
      <c r="BW433" s="80">
        <v>0</v>
      </c>
      <c r="BX433" s="80">
        <v>0</v>
      </c>
      <c r="BY433" s="80">
        <v>0</v>
      </c>
      <c r="BZ433" s="80">
        <v>0</v>
      </c>
      <c r="CA433" s="80">
        <v>0</v>
      </c>
      <c r="CB433" s="80">
        <v>0</v>
      </c>
      <c r="CC433" s="80">
        <v>0</v>
      </c>
    </row>
    <row r="434" spans="1:81">
      <c r="A434" s="80" t="s">
        <v>2137</v>
      </c>
      <c r="B434" s="80">
        <v>93</v>
      </c>
      <c r="C434" s="80">
        <v>8</v>
      </c>
      <c r="D434" s="80">
        <v>6</v>
      </c>
      <c r="E434" s="80">
        <v>2011</v>
      </c>
      <c r="F434" s="80" t="s">
        <v>87</v>
      </c>
      <c r="G434" s="80" t="s">
        <v>2129</v>
      </c>
      <c r="H434" s="80" t="s">
        <v>2130</v>
      </c>
      <c r="I434" s="177"/>
      <c r="J434" s="81">
        <v>149.81636552707124</v>
      </c>
      <c r="K434" s="81">
        <v>11.819613528064121</v>
      </c>
      <c r="L434" s="81">
        <v>45.609565713463027</v>
      </c>
      <c r="M434" s="81">
        <v>114.44417260694405</v>
      </c>
      <c r="N434" s="81">
        <v>116.27949922485158</v>
      </c>
      <c r="O434" s="81">
        <v>97.154201620752261</v>
      </c>
      <c r="P434" s="81">
        <v>111.48379864525268</v>
      </c>
      <c r="Q434" s="81">
        <v>5.9864910485373173</v>
      </c>
      <c r="R434" s="81">
        <v>0</v>
      </c>
      <c r="S434" s="81">
        <v>7.9079868252000001</v>
      </c>
      <c r="T434" s="82"/>
      <c r="U434" s="81">
        <v>11504586</v>
      </c>
      <c r="V434" s="81">
        <v>4643</v>
      </c>
      <c r="W434" s="81">
        <v>808</v>
      </c>
      <c r="X434" s="81">
        <v>23298</v>
      </c>
      <c r="Y434" s="81">
        <v>26712</v>
      </c>
      <c r="Z434" s="81">
        <v>50414</v>
      </c>
      <c r="AA434" s="81">
        <v>22529</v>
      </c>
      <c r="AB434" s="81">
        <v>85304</v>
      </c>
      <c r="AC434" s="81">
        <v>0</v>
      </c>
      <c r="AD434" s="81">
        <v>7.9079868252000001</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25.652000000000001</v>
      </c>
      <c r="BJ434" s="81">
        <v>0</v>
      </c>
      <c r="BK434" s="81">
        <v>4.0599999999999996</v>
      </c>
      <c r="BL434" s="81">
        <v>0</v>
      </c>
      <c r="BM434" s="82"/>
      <c r="BN434" s="81">
        <v>0</v>
      </c>
      <c r="BO434" s="81">
        <v>0</v>
      </c>
      <c r="BP434" s="81">
        <v>5</v>
      </c>
      <c r="BQ434" s="81">
        <v>0</v>
      </c>
      <c r="BR434" s="81">
        <v>1</v>
      </c>
      <c r="BS434" s="81">
        <v>0</v>
      </c>
      <c r="BT434"/>
      <c r="BU434" s="80">
        <v>29.712</v>
      </c>
      <c r="BV434" s="80">
        <v>0</v>
      </c>
      <c r="BW434" s="80">
        <v>0</v>
      </c>
      <c r="BX434" s="80">
        <v>0</v>
      </c>
      <c r="BY434" s="80">
        <v>0</v>
      </c>
      <c r="BZ434" s="80">
        <v>0</v>
      </c>
      <c r="CA434" s="80">
        <v>0</v>
      </c>
      <c r="CB434" s="80">
        <v>0</v>
      </c>
      <c r="CC434" s="80">
        <v>0</v>
      </c>
    </row>
    <row r="435" spans="1:81">
      <c r="A435" s="80" t="s">
        <v>2138</v>
      </c>
      <c r="B435" s="80">
        <v>94</v>
      </c>
      <c r="C435" s="80">
        <v>9</v>
      </c>
      <c r="D435" s="80">
        <v>6</v>
      </c>
      <c r="E435" s="80">
        <v>2012</v>
      </c>
      <c r="F435" s="80" t="s">
        <v>88</v>
      </c>
      <c r="G435" s="80" t="s">
        <v>2129</v>
      </c>
      <c r="H435" s="80" t="s">
        <v>2130</v>
      </c>
      <c r="I435" s="177"/>
      <c r="J435" s="81">
        <v>135.15715568310301</v>
      </c>
      <c r="K435" s="81">
        <v>11.068584035718381</v>
      </c>
      <c r="L435" s="81">
        <v>45.487965354494307</v>
      </c>
      <c r="M435" s="81">
        <v>128.30108896588311</v>
      </c>
      <c r="N435" s="81">
        <v>122.84248848515243</v>
      </c>
      <c r="O435" s="81">
        <v>98.965090005535956</v>
      </c>
      <c r="P435" s="81">
        <v>112.40674315145958</v>
      </c>
      <c r="Q435" s="81">
        <v>6.4559912920891511</v>
      </c>
      <c r="R435" s="81">
        <v>0</v>
      </c>
      <c r="S435" s="81">
        <v>7.8232475193599997</v>
      </c>
      <c r="T435" s="82"/>
      <c r="U435" s="81">
        <v>8447823</v>
      </c>
      <c r="V435" s="81">
        <v>4643</v>
      </c>
      <c r="W435" s="81">
        <v>808</v>
      </c>
      <c r="X435" s="81">
        <v>23298</v>
      </c>
      <c r="Y435" s="81">
        <v>26872</v>
      </c>
      <c r="Z435" s="81">
        <v>51761</v>
      </c>
      <c r="AA435" s="81">
        <v>22587</v>
      </c>
      <c r="AB435" s="81">
        <v>84672</v>
      </c>
      <c r="AC435" s="81">
        <v>0</v>
      </c>
      <c r="AD435" s="81">
        <v>7.8232475193599997</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4.07</v>
      </c>
      <c r="BI435" s="81">
        <v>23.608000000000001</v>
      </c>
      <c r="BJ435" s="81">
        <v>0</v>
      </c>
      <c r="BK435" s="81">
        <v>4.01</v>
      </c>
      <c r="BL435" s="81">
        <v>0</v>
      </c>
      <c r="BM435" s="82"/>
      <c r="BN435" s="81">
        <v>0</v>
      </c>
      <c r="BO435" s="81">
        <v>1</v>
      </c>
      <c r="BP435" s="81">
        <v>4</v>
      </c>
      <c r="BQ435" s="81">
        <v>0</v>
      </c>
      <c r="BR435" s="81">
        <v>1</v>
      </c>
      <c r="BS435" s="81">
        <v>0</v>
      </c>
      <c r="BT435"/>
      <c r="BU435" s="80">
        <v>31.687999999999999</v>
      </c>
      <c r="BV435" s="80">
        <v>0</v>
      </c>
      <c r="BW435" s="80">
        <v>0</v>
      </c>
      <c r="BX435" s="80">
        <v>0</v>
      </c>
      <c r="BY435" s="80">
        <v>0</v>
      </c>
      <c r="BZ435" s="80">
        <v>0</v>
      </c>
      <c r="CA435" s="80">
        <v>0</v>
      </c>
      <c r="CB435" s="80">
        <v>0</v>
      </c>
      <c r="CC435" s="80">
        <v>0</v>
      </c>
    </row>
    <row r="436" spans="1:81">
      <c r="A436" s="80" t="s">
        <v>2139</v>
      </c>
      <c r="B436" s="80">
        <v>95</v>
      </c>
      <c r="C436" s="80">
        <v>10</v>
      </c>
      <c r="D436" s="80">
        <v>6</v>
      </c>
      <c r="E436" s="80">
        <v>2013</v>
      </c>
      <c r="F436" s="80" t="s">
        <v>89</v>
      </c>
      <c r="G436" s="80" t="s">
        <v>2129</v>
      </c>
      <c r="H436" s="80" t="s">
        <v>2130</v>
      </c>
      <c r="I436" s="177"/>
      <c r="J436" s="81">
        <v>184.8024173018641</v>
      </c>
      <c r="K436" s="81">
        <v>9.988553486122143</v>
      </c>
      <c r="L436" s="81">
        <v>32.173647753648375</v>
      </c>
      <c r="M436" s="81">
        <v>125.8107216576053</v>
      </c>
      <c r="N436" s="81">
        <v>121.588263493583</v>
      </c>
      <c r="O436" s="81">
        <v>96.256265591454323</v>
      </c>
      <c r="P436" s="81">
        <v>112.49559030223642</v>
      </c>
      <c r="Q436" s="81">
        <v>6.5345889591989152</v>
      </c>
      <c r="R436" s="81">
        <v>0</v>
      </c>
      <c r="S436" s="81">
        <v>8.5290648049999973</v>
      </c>
      <c r="T436" s="82"/>
      <c r="U436" s="81">
        <v>11887592</v>
      </c>
      <c r="V436" s="81">
        <v>4643</v>
      </c>
      <c r="W436" s="81">
        <v>808</v>
      </c>
      <c r="X436" s="81">
        <v>23298</v>
      </c>
      <c r="Y436" s="81">
        <v>27076</v>
      </c>
      <c r="Z436" s="81">
        <v>52592</v>
      </c>
      <c r="AA436" s="81">
        <v>22520</v>
      </c>
      <c r="AB436" s="81">
        <v>84474</v>
      </c>
      <c r="AC436" s="81">
        <v>0</v>
      </c>
      <c r="AD436" s="81">
        <v>8.5290648049999973</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4.2839999999999998</v>
      </c>
      <c r="BI436" s="81">
        <v>31.411000000000001</v>
      </c>
      <c r="BJ436" s="81">
        <v>0</v>
      </c>
      <c r="BK436" s="81">
        <v>4.03</v>
      </c>
      <c r="BL436" s="81">
        <v>0</v>
      </c>
      <c r="BM436" s="82"/>
      <c r="BN436" s="81">
        <v>0</v>
      </c>
      <c r="BO436" s="81">
        <v>1</v>
      </c>
      <c r="BP436" s="81">
        <v>5</v>
      </c>
      <c r="BQ436" s="81">
        <v>0</v>
      </c>
      <c r="BR436" s="81">
        <v>1</v>
      </c>
      <c r="BS436" s="81">
        <v>0</v>
      </c>
      <c r="BT436"/>
      <c r="BU436" s="80">
        <v>39.725000000000001</v>
      </c>
      <c r="BV436" s="80">
        <v>0</v>
      </c>
      <c r="BW436" s="80">
        <v>0</v>
      </c>
      <c r="BX436" s="80">
        <v>0</v>
      </c>
      <c r="BY436" s="80">
        <v>0</v>
      </c>
      <c r="BZ436" s="80">
        <v>0</v>
      </c>
      <c r="CA436" s="80">
        <v>0</v>
      </c>
      <c r="CB436" s="80">
        <v>0</v>
      </c>
      <c r="CC436" s="80">
        <v>0</v>
      </c>
    </row>
    <row r="437" spans="1:81">
      <c r="A437" s="80" t="s">
        <v>2140</v>
      </c>
      <c r="B437" s="80">
        <v>96</v>
      </c>
      <c r="C437" s="80">
        <v>11</v>
      </c>
      <c r="D437" s="80">
        <v>6</v>
      </c>
      <c r="E437" s="80">
        <v>2014</v>
      </c>
      <c r="F437" s="80" t="s">
        <v>90</v>
      </c>
      <c r="G437" s="80" t="s">
        <v>2129</v>
      </c>
      <c r="H437" s="80" t="s">
        <v>2130</v>
      </c>
      <c r="I437" s="177"/>
      <c r="J437" s="81">
        <v>165.84902277955638</v>
      </c>
      <c r="K437" s="81">
        <v>9.1642050571394638</v>
      </c>
      <c r="L437" s="81">
        <v>38.748488234804327</v>
      </c>
      <c r="M437" s="81">
        <v>120.16399714913234</v>
      </c>
      <c r="N437" s="81">
        <v>105.33259130506029</v>
      </c>
      <c r="O437" s="81">
        <v>92.39060932113388</v>
      </c>
      <c r="P437" s="81">
        <v>111.3031332845415</v>
      </c>
      <c r="Q437" s="81">
        <v>6.216872757146306</v>
      </c>
      <c r="R437" s="81">
        <v>0</v>
      </c>
      <c r="S437" s="81">
        <v>11.043423085040002</v>
      </c>
      <c r="T437" s="82"/>
      <c r="U437" s="81">
        <v>11785862</v>
      </c>
      <c r="V437" s="81">
        <v>4310</v>
      </c>
      <c r="W437" s="81">
        <v>780</v>
      </c>
      <c r="X437" s="81">
        <v>22771</v>
      </c>
      <c r="Y437" s="81">
        <v>27149</v>
      </c>
      <c r="Z437" s="81">
        <v>53166</v>
      </c>
      <c r="AA437" s="81">
        <v>22166</v>
      </c>
      <c r="AB437" s="81">
        <v>83763</v>
      </c>
      <c r="AC437" s="81">
        <v>0</v>
      </c>
      <c r="AD437" s="81">
        <v>11.043423085040002</v>
      </c>
      <c r="AE437" s="82"/>
      <c r="AF437" s="81">
        <v>93218128.291208133</v>
      </c>
      <c r="AG437" s="81">
        <v>7570838.9665022409</v>
      </c>
      <c r="AH437" s="81">
        <v>6723709.7619090443</v>
      </c>
      <c r="AI437" s="81">
        <v>133420093.63218515</v>
      </c>
      <c r="AJ437" s="81">
        <v>123340524.87970397</v>
      </c>
      <c r="AK437" s="81">
        <v>0</v>
      </c>
      <c r="AL437" s="81">
        <v>0</v>
      </c>
      <c r="AM437" s="81">
        <v>11499408.211484674</v>
      </c>
      <c r="AN437" s="81">
        <v>0</v>
      </c>
      <c r="AO437" s="81">
        <v>0</v>
      </c>
      <c r="AP437" s="82"/>
      <c r="AQ437" s="81">
        <v>1509</v>
      </c>
      <c r="AR437" s="81">
        <v>246</v>
      </c>
      <c r="AS437" s="81">
        <v>0</v>
      </c>
      <c r="AT437" s="81">
        <v>0</v>
      </c>
      <c r="AU437" s="81">
        <v>0</v>
      </c>
      <c r="AV437" s="81">
        <v>0</v>
      </c>
      <c r="AW437" s="81" t="s">
        <v>564</v>
      </c>
      <c r="AX437" s="82"/>
      <c r="AY437" s="81">
        <v>6559.1</v>
      </c>
      <c r="AZ437" s="81">
        <v>9822.3000000000011</v>
      </c>
      <c r="BA437" s="81">
        <v>0</v>
      </c>
      <c r="BB437" s="81">
        <v>0</v>
      </c>
      <c r="BC437" s="81">
        <v>0</v>
      </c>
      <c r="BD437" s="81">
        <v>0</v>
      </c>
      <c r="BE437" s="81" t="s">
        <v>564</v>
      </c>
      <c r="BF437" s="82"/>
      <c r="BG437" s="81">
        <v>0</v>
      </c>
      <c r="BH437" s="81">
        <v>3.661</v>
      </c>
      <c r="BI437" s="81">
        <v>30.372</v>
      </c>
      <c r="BJ437" s="81">
        <v>0</v>
      </c>
      <c r="BK437" s="81">
        <v>3.95</v>
      </c>
      <c r="BL437" s="81">
        <v>0</v>
      </c>
      <c r="BM437" s="82"/>
      <c r="BN437" s="81">
        <v>0</v>
      </c>
      <c r="BO437" s="81">
        <v>1</v>
      </c>
      <c r="BP437" s="81">
        <v>5</v>
      </c>
      <c r="BQ437" s="81">
        <v>0</v>
      </c>
      <c r="BR437" s="81">
        <v>1</v>
      </c>
      <c r="BS437" s="81">
        <v>0</v>
      </c>
      <c r="BT437"/>
      <c r="BU437" s="80">
        <v>37.982999999999997</v>
      </c>
      <c r="BV437" s="80">
        <v>0</v>
      </c>
      <c r="BW437" s="80">
        <v>0</v>
      </c>
      <c r="BX437" s="80">
        <v>0</v>
      </c>
      <c r="BY437" s="80">
        <v>0</v>
      </c>
      <c r="BZ437" s="80">
        <v>0</v>
      </c>
      <c r="CA437" s="80">
        <v>0</v>
      </c>
      <c r="CB437" s="80">
        <v>0</v>
      </c>
      <c r="CC437" s="80">
        <v>0</v>
      </c>
    </row>
    <row r="438" spans="1:81">
      <c r="A438" s="80" t="s">
        <v>2141</v>
      </c>
      <c r="B438" s="80">
        <v>97</v>
      </c>
      <c r="C438" s="80">
        <v>12</v>
      </c>
      <c r="D438" s="80">
        <v>6</v>
      </c>
      <c r="E438" s="80">
        <v>2015</v>
      </c>
      <c r="F438" s="80" t="s">
        <v>91</v>
      </c>
      <c r="G438" s="80" t="s">
        <v>2129</v>
      </c>
      <c r="H438" s="80" t="s">
        <v>2130</v>
      </c>
      <c r="I438" s="177"/>
      <c r="J438" s="81">
        <v>158.98900115018802</v>
      </c>
      <c r="K438" s="81">
        <v>10.249966512311659</v>
      </c>
      <c r="L438" s="81">
        <v>50.109554555360013</v>
      </c>
      <c r="M438" s="81">
        <v>115.0222713616471</v>
      </c>
      <c r="N438" s="81">
        <v>90.542575945082049</v>
      </c>
      <c r="O438" s="81">
        <v>92.016694465798153</v>
      </c>
      <c r="P438" s="81">
        <v>110.18966274256857</v>
      </c>
      <c r="Q438" s="81">
        <v>6.017203153887448</v>
      </c>
      <c r="R438" s="81">
        <v>0</v>
      </c>
      <c r="S438" s="81">
        <v>10.666284042700001</v>
      </c>
      <c r="T438" s="82"/>
      <c r="U438" s="81">
        <v>12261873</v>
      </c>
      <c r="V438" s="81">
        <v>4310</v>
      </c>
      <c r="W438" s="81">
        <v>780</v>
      </c>
      <c r="X438" s="81">
        <v>22771</v>
      </c>
      <c r="Y438" s="81">
        <v>27149</v>
      </c>
      <c r="Z438" s="81">
        <v>53461</v>
      </c>
      <c r="AA438" s="81">
        <v>21927</v>
      </c>
      <c r="AB438" s="81">
        <v>82816</v>
      </c>
      <c r="AC438" s="81">
        <v>0</v>
      </c>
      <c r="AD438" s="81">
        <v>10.666284042700001</v>
      </c>
      <c r="AE438" s="82"/>
      <c r="AF438" s="81">
        <v>89719221.345691442</v>
      </c>
      <c r="AG438" s="81">
        <v>7774022.9517040672</v>
      </c>
      <c r="AH438" s="81">
        <v>7452178.2766166646</v>
      </c>
      <c r="AI438" s="81">
        <v>140578270.72350311</v>
      </c>
      <c r="AJ438" s="81">
        <v>116157877.61170946</v>
      </c>
      <c r="AK438" s="81">
        <v>0</v>
      </c>
      <c r="AL438" s="81">
        <v>0</v>
      </c>
      <c r="AM438" s="81">
        <v>11349585.399945967</v>
      </c>
      <c r="AN438" s="81">
        <v>0</v>
      </c>
      <c r="AO438" s="81">
        <v>0</v>
      </c>
      <c r="AP438" s="82"/>
      <c r="AQ438" s="81">
        <v>1711</v>
      </c>
      <c r="AR438" s="81">
        <v>411</v>
      </c>
      <c r="AS438" s="81">
        <v>0</v>
      </c>
      <c r="AT438" s="81">
        <v>0</v>
      </c>
      <c r="AU438" s="81">
        <v>0</v>
      </c>
      <c r="AV438" s="81">
        <v>0</v>
      </c>
      <c r="AW438" s="81" t="s">
        <v>564</v>
      </c>
      <c r="AX438" s="82"/>
      <c r="AY438" s="81">
        <v>7625.7000000000007</v>
      </c>
      <c r="AZ438" s="81">
        <v>20681.100000000002</v>
      </c>
      <c r="BA438" s="81">
        <v>0</v>
      </c>
      <c r="BB438" s="81">
        <v>0</v>
      </c>
      <c r="BC438" s="81">
        <v>0</v>
      </c>
      <c r="BD438" s="81">
        <v>0</v>
      </c>
      <c r="BE438" s="81" t="s">
        <v>564</v>
      </c>
      <c r="BF438" s="82"/>
      <c r="BG438" s="81">
        <v>0</v>
      </c>
      <c r="BH438" s="81">
        <v>3.6829999999999998</v>
      </c>
      <c r="BI438" s="81">
        <v>29.004999999999999</v>
      </c>
      <c r="BJ438" s="81">
        <v>0</v>
      </c>
      <c r="BK438" s="81">
        <v>3.6869999999999998</v>
      </c>
      <c r="BL438" s="81">
        <v>0</v>
      </c>
      <c r="BM438" s="82"/>
      <c r="BN438" s="81">
        <v>0</v>
      </c>
      <c r="BO438" s="81">
        <v>1</v>
      </c>
      <c r="BP438" s="81">
        <v>5</v>
      </c>
      <c r="BQ438" s="81">
        <v>0</v>
      </c>
      <c r="BR438" s="81">
        <v>1</v>
      </c>
      <c r="BS438" s="81">
        <v>0</v>
      </c>
      <c r="BT438"/>
      <c r="BU438" s="80">
        <v>36.375</v>
      </c>
      <c r="BV438" s="80">
        <v>0</v>
      </c>
      <c r="BW438" s="80">
        <v>0</v>
      </c>
      <c r="BX438" s="80">
        <v>0</v>
      </c>
      <c r="BY438" s="80">
        <v>0</v>
      </c>
      <c r="BZ438" s="80">
        <v>0</v>
      </c>
      <c r="CA438" s="80">
        <v>0</v>
      </c>
      <c r="CB438" s="80">
        <v>0</v>
      </c>
      <c r="CC438" s="80">
        <v>0</v>
      </c>
    </row>
    <row r="439" spans="1:81">
      <c r="A439" s="80" t="s">
        <v>2142</v>
      </c>
      <c r="B439" s="80">
        <v>98</v>
      </c>
      <c r="C439" s="80">
        <v>13</v>
      </c>
      <c r="D439" s="80">
        <v>6</v>
      </c>
      <c r="E439" s="80">
        <v>2016</v>
      </c>
      <c r="F439" s="80" t="s">
        <v>92</v>
      </c>
      <c r="G439" s="80" t="s">
        <v>2129</v>
      </c>
      <c r="H439" s="80" t="s">
        <v>2130</v>
      </c>
      <c r="I439" s="177"/>
      <c r="J439" s="81">
        <v>174.43089384934575</v>
      </c>
      <c r="K439" s="81">
        <v>10.359071290036795</v>
      </c>
      <c r="L439" s="81">
        <v>43.74164486684159</v>
      </c>
      <c r="M439" s="81">
        <v>94.691151723762758</v>
      </c>
      <c r="N439" s="81">
        <v>90.354838783668555</v>
      </c>
      <c r="O439" s="81">
        <v>91.370275434683762</v>
      </c>
      <c r="P439" s="81">
        <v>106.50804351654502</v>
      </c>
      <c r="Q439" s="81">
        <v>5.7936627165312329</v>
      </c>
      <c r="R439" s="81">
        <v>0</v>
      </c>
      <c r="S439" s="81">
        <v>11.173608746999999</v>
      </c>
      <c r="T439" s="82"/>
      <c r="U439" s="81">
        <v>13279538</v>
      </c>
      <c r="V439" s="81">
        <v>4310</v>
      </c>
      <c r="W439" s="81">
        <v>780</v>
      </c>
      <c r="X439" s="81">
        <v>22771</v>
      </c>
      <c r="Y439" s="81">
        <v>27233</v>
      </c>
      <c r="Z439" s="81">
        <v>53738</v>
      </c>
      <c r="AA439" s="81">
        <v>21921</v>
      </c>
      <c r="AB439" s="81">
        <v>82026</v>
      </c>
      <c r="AC439" s="81">
        <v>0</v>
      </c>
      <c r="AD439" s="81">
        <v>11.173608746999999</v>
      </c>
      <c r="AE439" s="82"/>
      <c r="AF439" s="81">
        <v>97987246.208891451</v>
      </c>
      <c r="AG439" s="81">
        <v>7521000.7231802512</v>
      </c>
      <c r="AH439" s="81">
        <v>5062394.0447751917</v>
      </c>
      <c r="AI439" s="81">
        <v>132237867.648247</v>
      </c>
      <c r="AJ439" s="81">
        <v>108726001.19640429</v>
      </c>
      <c r="AK439" s="81">
        <v>0</v>
      </c>
      <c r="AL439" s="81">
        <v>0</v>
      </c>
      <c r="AM439" s="81">
        <v>11250052.615912151</v>
      </c>
      <c r="AN439" s="81">
        <v>0</v>
      </c>
      <c r="AO439" s="81">
        <v>0</v>
      </c>
      <c r="AP439" s="82"/>
      <c r="AQ439" s="81">
        <v>1886</v>
      </c>
      <c r="AR439" s="81">
        <v>523</v>
      </c>
      <c r="AS439" s="81">
        <v>0</v>
      </c>
      <c r="AT439" s="81">
        <v>0</v>
      </c>
      <c r="AU439" s="81">
        <v>0</v>
      </c>
      <c r="AV439" s="81">
        <v>0</v>
      </c>
      <c r="AW439" s="81" t="s">
        <v>564</v>
      </c>
      <c r="AX439" s="82"/>
      <c r="AY439" s="81">
        <v>8566</v>
      </c>
      <c r="AZ439" s="81">
        <v>28027.1</v>
      </c>
      <c r="BA439" s="81">
        <v>0</v>
      </c>
      <c r="BB439" s="81">
        <v>0</v>
      </c>
      <c r="BC439" s="81">
        <v>0</v>
      </c>
      <c r="BD439" s="81">
        <v>0</v>
      </c>
      <c r="BE439" s="81" t="s">
        <v>564</v>
      </c>
      <c r="BF439" s="82"/>
      <c r="BG439" s="81">
        <v>0</v>
      </c>
      <c r="BH439" s="81">
        <v>3.4260000000000002</v>
      </c>
      <c r="BI439" s="81">
        <v>28.870999999999999</v>
      </c>
      <c r="BJ439" s="81">
        <v>0</v>
      </c>
      <c r="BK439" s="81">
        <v>3.5129999999999999</v>
      </c>
      <c r="BL439" s="81">
        <v>0</v>
      </c>
      <c r="BM439" s="82"/>
      <c r="BN439" s="81">
        <v>0</v>
      </c>
      <c r="BO439" s="81">
        <v>1</v>
      </c>
      <c r="BP439" s="81">
        <v>5</v>
      </c>
      <c r="BQ439" s="81">
        <v>0</v>
      </c>
      <c r="BR439" s="81">
        <v>1</v>
      </c>
      <c r="BS439" s="81">
        <v>0</v>
      </c>
      <c r="BT439"/>
      <c r="BU439" s="80">
        <v>35.81</v>
      </c>
      <c r="BV439" s="80">
        <v>0</v>
      </c>
      <c r="BW439" s="80">
        <v>0</v>
      </c>
      <c r="BX439" s="80">
        <v>0</v>
      </c>
      <c r="BY439" s="80">
        <v>0</v>
      </c>
      <c r="BZ439" s="80">
        <v>0</v>
      </c>
      <c r="CA439" s="80">
        <v>0</v>
      </c>
      <c r="CB439" s="80">
        <v>0</v>
      </c>
      <c r="CC439" s="80">
        <v>0</v>
      </c>
    </row>
    <row r="440" spans="1:81">
      <c r="A440" s="80" t="s">
        <v>2143</v>
      </c>
      <c r="B440" s="80">
        <v>99</v>
      </c>
      <c r="C440" s="80">
        <v>14</v>
      </c>
      <c r="D440" s="80">
        <v>6</v>
      </c>
      <c r="E440" s="80">
        <v>2017</v>
      </c>
      <c r="F440" s="80" t="s">
        <v>71</v>
      </c>
      <c r="G440" s="80" t="s">
        <v>2129</v>
      </c>
      <c r="H440" s="80" t="s">
        <v>2130</v>
      </c>
      <c r="I440" s="177"/>
      <c r="J440" s="81">
        <v>169.98774725703021</v>
      </c>
      <c r="K440" s="81">
        <v>10.596889429063744</v>
      </c>
      <c r="L440" s="81">
        <v>46.586079885353058</v>
      </c>
      <c r="M440" s="81">
        <v>91.948764831339716</v>
      </c>
      <c r="N440" s="81">
        <v>98.002105860662127</v>
      </c>
      <c r="O440" s="81">
        <v>89.75388922715544</v>
      </c>
      <c r="P440" s="81">
        <v>104.59257157145758</v>
      </c>
      <c r="Q440" s="81">
        <v>5.5387736300347772</v>
      </c>
      <c r="R440" s="81">
        <v>0</v>
      </c>
      <c r="S440" s="81">
        <v>10.983986134820002</v>
      </c>
      <c r="T440" s="82"/>
      <c r="U440" s="81">
        <v>14093536</v>
      </c>
      <c r="V440" s="81">
        <v>4310</v>
      </c>
      <c r="W440" s="81">
        <v>780</v>
      </c>
      <c r="X440" s="81">
        <v>22771</v>
      </c>
      <c r="Y440" s="81">
        <v>27309</v>
      </c>
      <c r="Z440" s="81">
        <v>53663</v>
      </c>
      <c r="AA440" s="81">
        <v>21664</v>
      </c>
      <c r="AB440" s="81">
        <v>81094</v>
      </c>
      <c r="AC440" s="81">
        <v>0</v>
      </c>
      <c r="AD440" s="81">
        <v>10.98398613482</v>
      </c>
      <c r="AE440" s="82"/>
      <c r="AF440" s="81">
        <v>100756044.60596409</v>
      </c>
      <c r="AG440" s="81">
        <v>7634790.1904506842</v>
      </c>
      <c r="AH440" s="81">
        <v>7555970.8168813651</v>
      </c>
      <c r="AI440" s="81">
        <v>135099771.7296086</v>
      </c>
      <c r="AJ440" s="81">
        <v>120395214.4213255</v>
      </c>
      <c r="AK440" s="81">
        <v>0</v>
      </c>
      <c r="AL440" s="81">
        <v>0</v>
      </c>
      <c r="AM440" s="81">
        <v>11139629.94313425</v>
      </c>
      <c r="AN440" s="81">
        <v>0</v>
      </c>
      <c r="AO440" s="81">
        <v>0</v>
      </c>
      <c r="AP440" s="82"/>
      <c r="AQ440" s="81">
        <v>2042</v>
      </c>
      <c r="AR440" s="81">
        <v>598</v>
      </c>
      <c r="AS440" s="81">
        <v>0</v>
      </c>
      <c r="AT440" s="81">
        <v>0</v>
      </c>
      <c r="AU440" s="81">
        <v>0</v>
      </c>
      <c r="AV440" s="81">
        <v>0</v>
      </c>
      <c r="AW440" s="81" t="s">
        <v>564</v>
      </c>
      <c r="AX440" s="82"/>
      <c r="AY440" s="81">
        <v>9487.2999999999993</v>
      </c>
      <c r="AZ440" s="81">
        <v>32988.099999999991</v>
      </c>
      <c r="BA440" s="81">
        <v>0</v>
      </c>
      <c r="BB440" s="81">
        <v>0</v>
      </c>
      <c r="BC440" s="81">
        <v>0</v>
      </c>
      <c r="BD440" s="81">
        <v>0</v>
      </c>
      <c r="BE440" s="81" t="s">
        <v>564</v>
      </c>
      <c r="BF440" s="82"/>
      <c r="BG440" s="81">
        <v>0</v>
      </c>
      <c r="BH440" s="81">
        <v>0</v>
      </c>
      <c r="BI440" s="81">
        <v>27.928999999999998</v>
      </c>
      <c r="BJ440" s="81">
        <v>0</v>
      </c>
      <c r="BK440" s="81">
        <v>3.5390000000000001</v>
      </c>
      <c r="BL440" s="81">
        <v>0</v>
      </c>
      <c r="BM440" s="82"/>
      <c r="BN440" s="81">
        <v>0</v>
      </c>
      <c r="BO440" s="81">
        <v>0</v>
      </c>
      <c r="BP440" s="81">
        <v>4</v>
      </c>
      <c r="BQ440" s="81">
        <v>0</v>
      </c>
      <c r="BR440" s="81">
        <v>1</v>
      </c>
      <c r="BS440" s="81">
        <v>0</v>
      </c>
      <c r="BT440"/>
      <c r="BU440" s="80">
        <v>31.468</v>
      </c>
      <c r="BV440" s="80">
        <v>0</v>
      </c>
      <c r="BW440" s="80">
        <v>0</v>
      </c>
      <c r="BX440" s="80">
        <v>0</v>
      </c>
      <c r="BY440" s="80">
        <v>0</v>
      </c>
      <c r="BZ440" s="80">
        <v>0</v>
      </c>
      <c r="CA440" s="80">
        <v>0</v>
      </c>
      <c r="CB440" s="80">
        <v>0</v>
      </c>
      <c r="CC440" s="80">
        <v>0</v>
      </c>
    </row>
    <row r="441" spans="1:81">
      <c r="A441" s="80" t="s">
        <v>2144</v>
      </c>
      <c r="B441" s="80">
        <v>100</v>
      </c>
      <c r="C441" s="80">
        <v>15</v>
      </c>
      <c r="D441" s="80">
        <v>6</v>
      </c>
      <c r="E441" s="80">
        <v>2018</v>
      </c>
      <c r="F441" s="80" t="s">
        <v>93</v>
      </c>
      <c r="G441" s="80" t="s">
        <v>2129</v>
      </c>
      <c r="H441" s="80" t="s">
        <v>2130</v>
      </c>
      <c r="I441" s="177"/>
      <c r="J441" s="81">
        <v>142.6608514205202</v>
      </c>
      <c r="K441" s="81">
        <v>9.8313598863842078</v>
      </c>
      <c r="L441" s="81">
        <v>43.153287854260967</v>
      </c>
      <c r="M441" s="81">
        <v>98.044939142215881</v>
      </c>
      <c r="N441" s="81">
        <v>91.370014453964728</v>
      </c>
      <c r="O441" s="81">
        <v>88.179205928290216</v>
      </c>
      <c r="P441" s="81">
        <v>101.88803224966303</v>
      </c>
      <c r="Q441" s="81">
        <v>5.0607314721237531</v>
      </c>
      <c r="R441" s="81">
        <v>0</v>
      </c>
      <c r="S441" s="81">
        <v>11.070619792320002</v>
      </c>
      <c r="T441" s="82"/>
      <c r="U441" s="81">
        <v>12587481</v>
      </c>
      <c r="V441" s="81">
        <v>4310</v>
      </c>
      <c r="W441" s="81">
        <v>780</v>
      </c>
      <c r="X441" s="81">
        <v>22771</v>
      </c>
      <c r="Y441" s="81">
        <v>27283</v>
      </c>
      <c r="Z441" s="81">
        <v>53731</v>
      </c>
      <c r="AA441" s="81">
        <v>21316</v>
      </c>
      <c r="AB441" s="81">
        <v>79848</v>
      </c>
      <c r="AC441" s="81">
        <v>0</v>
      </c>
      <c r="AD441" s="81">
        <v>11.07061979232</v>
      </c>
      <c r="AE441" s="82"/>
      <c r="AF441" s="81">
        <v>80984372.608419046</v>
      </c>
      <c r="AG441" s="81">
        <v>6738883.1238920297</v>
      </c>
      <c r="AH441" s="81">
        <v>7097777.963666833</v>
      </c>
      <c r="AI441" s="81">
        <v>128565179.16930971</v>
      </c>
      <c r="AJ441" s="81">
        <v>119807855.9901941</v>
      </c>
      <c r="AK441" s="81">
        <v>0</v>
      </c>
      <c r="AL441" s="81">
        <v>0</v>
      </c>
      <c r="AM441" s="81">
        <v>10991165.88810374</v>
      </c>
      <c r="AN441" s="81">
        <v>0</v>
      </c>
      <c r="AO441" s="81">
        <v>0</v>
      </c>
      <c r="AP441" s="82"/>
      <c r="AQ441" s="81">
        <v>2197</v>
      </c>
      <c r="AR441" s="81">
        <v>675</v>
      </c>
      <c r="AS441" s="81">
        <v>0</v>
      </c>
      <c r="AT441" s="81">
        <v>0</v>
      </c>
      <c r="AU441" s="81">
        <v>0</v>
      </c>
      <c r="AV441" s="81">
        <v>0</v>
      </c>
      <c r="AW441" s="81" t="s">
        <v>564</v>
      </c>
      <c r="AX441" s="82"/>
      <c r="AY441" s="81">
        <v>10300.5</v>
      </c>
      <c r="AZ441" s="81">
        <v>42417.2</v>
      </c>
      <c r="BA441" s="81">
        <v>0</v>
      </c>
      <c r="BB441" s="81">
        <v>0</v>
      </c>
      <c r="BC441" s="81">
        <v>0</v>
      </c>
      <c r="BD441" s="81">
        <v>0</v>
      </c>
      <c r="BE441" s="81" t="s">
        <v>564</v>
      </c>
      <c r="BF441" s="82"/>
      <c r="BG441" s="81">
        <v>0</v>
      </c>
      <c r="BH441" s="81">
        <v>0</v>
      </c>
      <c r="BI441" s="81">
        <v>18.902999999999999</v>
      </c>
      <c r="BJ441" s="81">
        <v>0</v>
      </c>
      <c r="BK441" s="81">
        <v>3.4</v>
      </c>
      <c r="BL441" s="81">
        <v>0</v>
      </c>
      <c r="BM441" s="82"/>
      <c r="BN441" s="81">
        <v>0</v>
      </c>
      <c r="BO441" s="81">
        <v>0</v>
      </c>
      <c r="BP441" s="81">
        <v>2</v>
      </c>
      <c r="BQ441" s="81">
        <v>0</v>
      </c>
      <c r="BR441" s="81">
        <v>1</v>
      </c>
      <c r="BS441" s="81">
        <v>0</v>
      </c>
      <c r="BT441"/>
      <c r="BU441" s="80">
        <v>22.303000000000001</v>
      </c>
      <c r="BV441" s="80">
        <v>0</v>
      </c>
      <c r="BW441" s="80">
        <v>0</v>
      </c>
      <c r="BX441" s="80">
        <v>0</v>
      </c>
      <c r="BY441" s="80">
        <v>0</v>
      </c>
      <c r="BZ441" s="80">
        <v>0</v>
      </c>
      <c r="CA441" s="80">
        <v>0</v>
      </c>
      <c r="CB441" s="80">
        <v>0</v>
      </c>
      <c r="CC441" s="80">
        <v>0</v>
      </c>
    </row>
    <row r="442" spans="1:81">
      <c r="A442" s="80" t="s">
        <v>2145</v>
      </c>
      <c r="B442" s="80">
        <v>101</v>
      </c>
      <c r="C442" s="80">
        <v>16</v>
      </c>
      <c r="D442" s="80">
        <v>6</v>
      </c>
      <c r="E442" s="80">
        <v>2019</v>
      </c>
      <c r="F442" s="80" t="s">
        <v>73</v>
      </c>
      <c r="G442" s="80" t="s">
        <v>2129</v>
      </c>
      <c r="H442" s="80" t="s">
        <v>2130</v>
      </c>
      <c r="I442" s="177"/>
      <c r="J442" s="81">
        <v>138.74556329617587</v>
      </c>
      <c r="K442" s="81">
        <v>9.154836864981867</v>
      </c>
      <c r="L442" s="81">
        <v>43.622330416859405</v>
      </c>
      <c r="M442" s="81">
        <v>93.745212846532752</v>
      </c>
      <c r="N442" s="81">
        <v>79.696362429799393</v>
      </c>
      <c r="O442" s="81">
        <v>85.599256474178844</v>
      </c>
      <c r="P442" s="81">
        <v>100.37842369679008</v>
      </c>
      <c r="Q442" s="81">
        <v>4.85006405261454</v>
      </c>
      <c r="R442" s="81">
        <v>0</v>
      </c>
      <c r="S442" s="81">
        <v>8.2965763020400018</v>
      </c>
      <c r="T442" s="82"/>
      <c r="U442" s="81">
        <v>12593680</v>
      </c>
      <c r="V442" s="81">
        <v>4310</v>
      </c>
      <c r="W442" s="81">
        <v>780</v>
      </c>
      <c r="X442" s="81">
        <v>22771</v>
      </c>
      <c r="Y442" s="81">
        <v>27255</v>
      </c>
      <c r="Z442" s="81">
        <v>53591</v>
      </c>
      <c r="AA442" s="81">
        <v>20843</v>
      </c>
      <c r="AB442" s="81">
        <v>78596</v>
      </c>
      <c r="AC442" s="81">
        <v>0</v>
      </c>
      <c r="AD442" s="81">
        <v>8.2965763020400018</v>
      </c>
      <c r="AE442" s="82"/>
      <c r="AF442" s="81">
        <v>81993600.786320433</v>
      </c>
      <c r="AG442" s="81">
        <v>6573056.5749320528</v>
      </c>
      <c r="AH442" s="81">
        <v>7700825.8091260605</v>
      </c>
      <c r="AI442" s="81">
        <v>128363049.7446333</v>
      </c>
      <c r="AJ442" s="81">
        <v>103924914.55561747</v>
      </c>
      <c r="AK442" s="81">
        <v>0</v>
      </c>
      <c r="AL442" s="81">
        <v>0</v>
      </c>
      <c r="AM442" s="81">
        <v>10704183.529628778</v>
      </c>
      <c r="AN442" s="81">
        <v>0</v>
      </c>
      <c r="AO442" s="81">
        <v>0</v>
      </c>
      <c r="AP442" s="82"/>
      <c r="AQ442" s="81">
        <v>2363</v>
      </c>
      <c r="AR442" s="81">
        <v>741</v>
      </c>
      <c r="AS442" s="81">
        <v>0</v>
      </c>
      <c r="AT442" s="81">
        <v>0</v>
      </c>
      <c r="AU442" s="81">
        <v>0</v>
      </c>
      <c r="AV442" s="81">
        <v>1</v>
      </c>
      <c r="AW442" s="81" t="s">
        <v>564</v>
      </c>
      <c r="AX442" s="82"/>
      <c r="AY442" s="81">
        <v>11256.19999999999</v>
      </c>
      <c r="AZ442" s="81">
        <v>45885.2</v>
      </c>
      <c r="BA442" s="81">
        <v>0</v>
      </c>
      <c r="BB442" s="81">
        <v>0</v>
      </c>
      <c r="BC442" s="81">
        <v>0</v>
      </c>
      <c r="BD442" s="81">
        <v>225.785</v>
      </c>
      <c r="BE442" s="81" t="s">
        <v>564</v>
      </c>
      <c r="BF442" s="82"/>
      <c r="BG442" s="81">
        <v>0</v>
      </c>
      <c r="BH442" s="81">
        <v>0</v>
      </c>
      <c r="BI442" s="81">
        <v>19.355</v>
      </c>
      <c r="BJ442" s="81">
        <v>0</v>
      </c>
      <c r="BK442" s="81">
        <v>3.3490000000000002</v>
      </c>
      <c r="BL442" s="81">
        <v>0</v>
      </c>
      <c r="BM442" s="82"/>
      <c r="BN442" s="81">
        <v>0</v>
      </c>
      <c r="BO442" s="81">
        <v>0</v>
      </c>
      <c r="BP442" s="81">
        <v>2</v>
      </c>
      <c r="BQ442" s="81">
        <v>0</v>
      </c>
      <c r="BR442" s="81">
        <v>1</v>
      </c>
      <c r="BS442" s="81">
        <v>0</v>
      </c>
      <c r="BT442"/>
      <c r="BU442" s="80">
        <v>22.704000000000001</v>
      </c>
      <c r="BV442" s="80">
        <v>0</v>
      </c>
      <c r="BW442" s="80">
        <v>0</v>
      </c>
      <c r="BX442" s="80">
        <v>0</v>
      </c>
      <c r="BY442" s="80">
        <v>0</v>
      </c>
      <c r="BZ442" s="80">
        <v>0</v>
      </c>
      <c r="CA442" s="80">
        <v>0</v>
      </c>
      <c r="CB442" s="80">
        <v>0</v>
      </c>
      <c r="CC442" s="80">
        <v>0</v>
      </c>
    </row>
    <row r="443" spans="1:81">
      <c r="A443" s="80" t="s">
        <v>2146</v>
      </c>
      <c r="B443" s="80">
        <v>102</v>
      </c>
      <c r="C443" s="80">
        <v>17</v>
      </c>
      <c r="D443" s="80">
        <v>6</v>
      </c>
      <c r="E443" s="80">
        <v>2020</v>
      </c>
      <c r="F443" s="80" t="s">
        <v>218</v>
      </c>
      <c r="G443" s="80" t="s">
        <v>2129</v>
      </c>
      <c r="H443" s="80" t="s">
        <v>2130</v>
      </c>
      <c r="I443" s="177"/>
      <c r="J443" s="81">
        <v>119.31065140398179</v>
      </c>
      <c r="K443" s="81">
        <v>7.9965510407282068</v>
      </c>
      <c r="L443" s="81">
        <v>46.519888917470425</v>
      </c>
      <c r="M443" s="81">
        <v>74.972718666582423</v>
      </c>
      <c r="N443" s="81">
        <v>82.077362785559018</v>
      </c>
      <c r="O443" s="81">
        <v>75.16639259542724</v>
      </c>
      <c r="P443" s="81">
        <v>93.035548126109006</v>
      </c>
      <c r="Q443" s="81">
        <v>4.5632777340717112</v>
      </c>
      <c r="R443" s="81">
        <v>0</v>
      </c>
      <c r="S443" s="81">
        <v>11.10474697648</v>
      </c>
      <c r="T443" s="82"/>
      <c r="U443" s="81">
        <v>11639896</v>
      </c>
      <c r="V443" s="81">
        <v>3615</v>
      </c>
      <c r="W443" s="81">
        <v>1144</v>
      </c>
      <c r="X443" s="81">
        <v>21374</v>
      </c>
      <c r="Y443" s="81">
        <v>27278</v>
      </c>
      <c r="Z443" s="81">
        <v>53712</v>
      </c>
      <c r="AA443" s="81">
        <v>20989</v>
      </c>
      <c r="AB443" s="81">
        <v>77392</v>
      </c>
      <c r="AC443" s="81">
        <v>0</v>
      </c>
      <c r="AD443" s="81">
        <v>11.10474697648</v>
      </c>
      <c r="AE443" s="82"/>
      <c r="AF443" s="81">
        <v>73163102.5185619</v>
      </c>
      <c r="AG443" s="81">
        <v>5589383.3498637415</v>
      </c>
      <c r="AH443" s="81">
        <v>8855273.9733568802</v>
      </c>
      <c r="AI443" s="81">
        <v>108405002.37917091</v>
      </c>
      <c r="AJ443" s="81">
        <v>107252128.54946266</v>
      </c>
      <c r="AK443" s="81"/>
      <c r="AL443" s="81"/>
      <c r="AM443" s="81">
        <v>10100515.843053786</v>
      </c>
      <c r="AN443" s="81"/>
      <c r="AO443" s="81"/>
      <c r="AP443" s="82"/>
      <c r="AQ443" s="81">
        <v>2498</v>
      </c>
      <c r="AR443" s="81">
        <v>816</v>
      </c>
      <c r="AS443" s="81">
        <v>0</v>
      </c>
      <c r="AT443" s="81">
        <v>0</v>
      </c>
      <c r="AU443" s="81">
        <v>0</v>
      </c>
      <c r="AV443" s="81">
        <v>1</v>
      </c>
      <c r="AW443" s="81">
        <v>0</v>
      </c>
      <c r="AX443" s="82"/>
      <c r="AY443" s="81">
        <v>12048.39999999998</v>
      </c>
      <c r="AZ443" s="81">
        <v>54228.399999999921</v>
      </c>
      <c r="BA443" s="81">
        <v>0</v>
      </c>
      <c r="BB443" s="81">
        <v>0</v>
      </c>
      <c r="BC443" s="81">
        <v>0</v>
      </c>
      <c r="BD443" s="81">
        <v>225.785</v>
      </c>
      <c r="BE443" s="81">
        <v>0</v>
      </c>
      <c r="BF443" s="82"/>
      <c r="BG443" s="81">
        <v>0</v>
      </c>
      <c r="BH443" s="81">
        <v>0</v>
      </c>
      <c r="BI443" s="81">
        <v>21.783000000000001</v>
      </c>
      <c r="BJ443" s="81">
        <v>0</v>
      </c>
      <c r="BK443" s="81">
        <v>3.4369999999999998</v>
      </c>
      <c r="BL443" s="81">
        <v>0</v>
      </c>
      <c r="BM443" s="82"/>
      <c r="BN443" s="81">
        <v>0</v>
      </c>
      <c r="BO443" s="81">
        <v>0</v>
      </c>
      <c r="BP443" s="81">
        <v>3</v>
      </c>
      <c r="BQ443" s="81">
        <v>0</v>
      </c>
      <c r="BR443" s="81">
        <v>1</v>
      </c>
      <c r="BS443" s="81">
        <v>0</v>
      </c>
      <c r="BT443"/>
      <c r="BU443" s="80">
        <v>25.22</v>
      </c>
      <c r="BV443" s="80">
        <v>0</v>
      </c>
      <c r="BW443" s="80">
        <v>0</v>
      </c>
      <c r="BX443" s="80">
        <v>0</v>
      </c>
      <c r="BY443" s="80">
        <v>0</v>
      </c>
      <c r="BZ443" s="80">
        <v>0</v>
      </c>
      <c r="CA443" s="80">
        <v>0</v>
      </c>
      <c r="CB443" s="80">
        <v>0</v>
      </c>
      <c r="CC443" s="80">
        <v>0</v>
      </c>
    </row>
    <row r="444" spans="1:81">
      <c r="A444" s="80" t="s">
        <v>2147</v>
      </c>
      <c r="B444" s="80">
        <v>102</v>
      </c>
      <c r="C444" s="80">
        <v>18</v>
      </c>
      <c r="D444" s="80">
        <v>6</v>
      </c>
      <c r="E444" s="80">
        <v>2021</v>
      </c>
      <c r="F444" s="80" t="s">
        <v>75</v>
      </c>
      <c r="G444" s="174" t="s">
        <v>2129</v>
      </c>
      <c r="H444" s="80" t="s">
        <v>2130</v>
      </c>
      <c r="I444" s="177"/>
      <c r="J444" s="81">
        <v>118.88175074165594</v>
      </c>
      <c r="K444" s="81">
        <v>8.5554676483716445</v>
      </c>
      <c r="L444" s="81">
        <v>46.3948932685066</v>
      </c>
      <c r="M444" s="81">
        <v>84.573296910889411</v>
      </c>
      <c r="N444" s="81">
        <v>74.341083781336636</v>
      </c>
      <c r="O444" s="81">
        <v>72.783289055228963</v>
      </c>
      <c r="P444" s="81">
        <v>94.378441256212696</v>
      </c>
      <c r="Q444" s="81">
        <v>4.5421395389924788</v>
      </c>
      <c r="R444" s="81">
        <v>0</v>
      </c>
      <c r="S444" s="81">
        <v>11.284375816000001</v>
      </c>
      <c r="T444" s="82"/>
      <c r="U444" s="81">
        <v>12225462</v>
      </c>
      <c r="V444" s="81">
        <v>3615</v>
      </c>
      <c r="W444" s="81">
        <v>1144</v>
      </c>
      <c r="X444" s="81">
        <v>21374</v>
      </c>
      <c r="Y444" s="81">
        <v>27224</v>
      </c>
      <c r="Z444" s="81">
        <v>53553</v>
      </c>
      <c r="AA444" s="81">
        <v>20764</v>
      </c>
      <c r="AB444" s="81">
        <v>76120</v>
      </c>
      <c r="AC444" s="81">
        <v>0</v>
      </c>
      <c r="AD444" s="81">
        <v>11.284375816000001</v>
      </c>
      <c r="AE444" s="82"/>
      <c r="AF444" s="81">
        <v>76424872.581756994</v>
      </c>
      <c r="AG444" s="81">
        <v>5945054.3476675758</v>
      </c>
      <c r="AH444" s="81">
        <v>7422241.0469767703</v>
      </c>
      <c r="AI444" s="81">
        <v>124405795.36595851</v>
      </c>
      <c r="AJ444" s="81">
        <v>96489202.301104441</v>
      </c>
      <c r="AK444" s="81">
        <v>0</v>
      </c>
      <c r="AL444" s="81">
        <v>0</v>
      </c>
      <c r="AM444" s="81">
        <v>9991807.1399299596</v>
      </c>
      <c r="AN444" s="81">
        <v>0</v>
      </c>
      <c r="AO444" s="81">
        <v>0</v>
      </c>
      <c r="AP444" s="82"/>
      <c r="AQ444" s="81">
        <v>2635</v>
      </c>
      <c r="AR444" s="81">
        <v>840</v>
      </c>
      <c r="AS444" s="81">
        <v>0</v>
      </c>
      <c r="AT444" s="81">
        <v>0</v>
      </c>
      <c r="AU444" s="81">
        <v>0</v>
      </c>
      <c r="AV444" s="81">
        <v>1</v>
      </c>
      <c r="AW444" s="81"/>
      <c r="AX444" s="82"/>
      <c r="AY444" s="81">
        <v>12849.899999999971</v>
      </c>
      <c r="AZ444" s="81">
        <v>55684.799999999923</v>
      </c>
      <c r="BA444" s="81">
        <v>0</v>
      </c>
      <c r="BB444" s="81">
        <v>0</v>
      </c>
      <c r="BC444" s="81">
        <v>0</v>
      </c>
      <c r="BD444" s="81">
        <v>225.785</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2148</v>
      </c>
      <c r="B445" s="80">
        <v>102</v>
      </c>
      <c r="C445" s="80">
        <v>19</v>
      </c>
      <c r="D445" s="80">
        <v>6</v>
      </c>
      <c r="E445" s="80">
        <v>2022</v>
      </c>
      <c r="F445" s="80" t="s">
        <v>568</v>
      </c>
      <c r="G445" s="174" t="s">
        <v>2129</v>
      </c>
      <c r="H445" s="80" t="s">
        <v>2130</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2781</v>
      </c>
      <c r="AR445" s="81">
        <v>861</v>
      </c>
      <c r="AS445" s="81">
        <v>0</v>
      </c>
      <c r="AT445" s="81">
        <v>0</v>
      </c>
      <c r="AU445" s="81">
        <v>0</v>
      </c>
      <c r="AV445" s="81">
        <v>1</v>
      </c>
      <c r="AW445" s="81"/>
      <c r="AX445" s="82"/>
      <c r="AY445" s="81">
        <v>13767.999999999971</v>
      </c>
      <c r="AZ445" s="81">
        <v>56680.599999999926</v>
      </c>
      <c r="BA445" s="81">
        <v>0</v>
      </c>
      <c r="BB445" s="81">
        <v>0</v>
      </c>
      <c r="BC445" s="81">
        <v>0</v>
      </c>
      <c r="BD445" s="81">
        <v>225.785</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2149</v>
      </c>
      <c r="B446" s="80">
        <v>103</v>
      </c>
      <c r="C446" s="80">
        <v>1</v>
      </c>
      <c r="D446" s="80">
        <v>7</v>
      </c>
      <c r="E446" s="80">
        <v>1990</v>
      </c>
      <c r="F446" s="80" t="s">
        <v>562</v>
      </c>
      <c r="G446" s="80" t="s">
        <v>2150</v>
      </c>
      <c r="H446" s="80" t="s">
        <v>2151</v>
      </c>
      <c r="I446" s="177"/>
      <c r="J446" s="81">
        <v>8.1630855551113033</v>
      </c>
      <c r="K446" s="81">
        <v>2.2945532155979316</v>
      </c>
      <c r="L446" s="81">
        <v>4.0504863162835854</v>
      </c>
      <c r="M446" s="81">
        <v>35.354491414632065</v>
      </c>
      <c r="N446" s="81">
        <v>51.980469819398756</v>
      </c>
      <c r="O446" s="81">
        <v>41.588897812209993</v>
      </c>
      <c r="P446" s="81">
        <v>22.515445744618098</v>
      </c>
      <c r="Q446" s="81">
        <v>4.1596754672693361</v>
      </c>
      <c r="R446" s="81">
        <v>0</v>
      </c>
      <c r="S446" s="81">
        <v>5.2309922572103922</v>
      </c>
      <c r="T446" s="82"/>
      <c r="U446" s="81">
        <v>2036246</v>
      </c>
      <c r="V446" s="81">
        <v>881</v>
      </c>
      <c r="W446" s="81">
        <v>37</v>
      </c>
      <c r="X446" s="81">
        <v>14747</v>
      </c>
      <c r="Y446" s="81">
        <v>22755</v>
      </c>
      <c r="Z446" s="81">
        <v>17106</v>
      </c>
      <c r="AA446" s="81">
        <v>5467</v>
      </c>
      <c r="AB446" s="81">
        <v>67539</v>
      </c>
      <c r="AC446" s="81">
        <v>0</v>
      </c>
      <c r="AD446" s="81">
        <v>5.2309922572103922</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2152</v>
      </c>
      <c r="B447" s="80">
        <v>104</v>
      </c>
      <c r="C447" s="80">
        <v>2</v>
      </c>
      <c r="D447" s="80">
        <v>7</v>
      </c>
      <c r="E447" s="80">
        <v>2005</v>
      </c>
      <c r="F447" s="80" t="s">
        <v>565</v>
      </c>
      <c r="G447" s="80" t="s">
        <v>2150</v>
      </c>
      <c r="H447" s="80" t="s">
        <v>2151</v>
      </c>
      <c r="I447" s="177"/>
      <c r="J447" s="81">
        <v>10.826281797770882</v>
      </c>
      <c r="K447" s="81">
        <v>1.6729476005116135</v>
      </c>
      <c r="L447" s="81">
        <v>1.9980593522864263</v>
      </c>
      <c r="M447" s="81">
        <v>58.219712009012554</v>
      </c>
      <c r="N447" s="81">
        <v>82.859607253333564</v>
      </c>
      <c r="O447" s="81">
        <v>47.083189622636077</v>
      </c>
      <c r="P447" s="81">
        <v>19.516243074680808</v>
      </c>
      <c r="Q447" s="81">
        <v>4.2775092640873211</v>
      </c>
      <c r="R447" s="81">
        <v>0</v>
      </c>
      <c r="S447" s="81">
        <v>4.2244985447447387</v>
      </c>
      <c r="T447" s="82"/>
      <c r="U447" s="81">
        <v>1375766</v>
      </c>
      <c r="V447" s="81">
        <v>784</v>
      </c>
      <c r="W447" s="81">
        <v>24</v>
      </c>
      <c r="X447" s="81">
        <v>13865</v>
      </c>
      <c r="Y447" s="81">
        <v>31306</v>
      </c>
      <c r="Z447" s="81">
        <v>22410</v>
      </c>
      <c r="AA447" s="81">
        <v>3881</v>
      </c>
      <c r="AB447" s="81">
        <v>72605</v>
      </c>
      <c r="AC447" s="81">
        <v>0</v>
      </c>
      <c r="AD447" s="81">
        <v>4.2244985447447387</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2153</v>
      </c>
      <c r="B448" s="80">
        <v>105</v>
      </c>
      <c r="C448" s="80">
        <v>3</v>
      </c>
      <c r="D448" s="80">
        <v>7</v>
      </c>
      <c r="E448" s="80">
        <v>2006</v>
      </c>
      <c r="F448" s="80" t="s">
        <v>566</v>
      </c>
      <c r="G448" s="80" t="s">
        <v>2150</v>
      </c>
      <c r="H448" s="80" t="s">
        <v>2151</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2154</v>
      </c>
      <c r="B449" s="80">
        <v>106</v>
      </c>
      <c r="C449" s="80">
        <v>4</v>
      </c>
      <c r="D449" s="80">
        <v>7</v>
      </c>
      <c r="E449" s="80">
        <v>2007</v>
      </c>
      <c r="F449" s="80" t="s">
        <v>567</v>
      </c>
      <c r="G449" s="80" t="s">
        <v>2150</v>
      </c>
      <c r="H449" s="80" t="s">
        <v>2151</v>
      </c>
      <c r="I449" s="177"/>
      <c r="J449" s="81">
        <v>12.398948673255971</v>
      </c>
      <c r="K449" s="81">
        <v>1.8321450084008564</v>
      </c>
      <c r="L449" s="81">
        <v>4.5763723999458898</v>
      </c>
      <c r="M449" s="81">
        <v>67.414871669855827</v>
      </c>
      <c r="N449" s="81">
        <v>88.263646935767738</v>
      </c>
      <c r="O449" s="81">
        <v>45.328203850793976</v>
      </c>
      <c r="P449" s="81">
        <v>19.149380288954191</v>
      </c>
      <c r="Q449" s="81">
        <v>4.5046015534374115</v>
      </c>
      <c r="R449" s="81">
        <v>0</v>
      </c>
      <c r="S449" s="81">
        <v>3.7606904318526984</v>
      </c>
      <c r="T449" s="82"/>
      <c r="U449" s="81">
        <v>1363737</v>
      </c>
      <c r="V449" s="81">
        <v>773</v>
      </c>
      <c r="W449" s="81">
        <v>41</v>
      </c>
      <c r="X449" s="81">
        <v>17197</v>
      </c>
      <c r="Y449" s="81">
        <v>31772</v>
      </c>
      <c r="Z449" s="81">
        <v>22428</v>
      </c>
      <c r="AA449" s="81">
        <v>3750</v>
      </c>
      <c r="AB449" s="81">
        <v>72416</v>
      </c>
      <c r="AC449" s="81">
        <v>0</v>
      </c>
      <c r="AD449" s="81">
        <v>3.7606904318526984</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2155</v>
      </c>
      <c r="B450" s="80">
        <v>107</v>
      </c>
      <c r="C450" s="80">
        <v>5</v>
      </c>
      <c r="D450" s="80">
        <v>7</v>
      </c>
      <c r="E450" s="80">
        <v>2008</v>
      </c>
      <c r="F450" s="80" t="s">
        <v>84</v>
      </c>
      <c r="G450" s="80" t="s">
        <v>2150</v>
      </c>
      <c r="H450" s="80" t="s">
        <v>2151</v>
      </c>
      <c r="I450" s="177"/>
      <c r="J450" s="81">
        <v>8.2908165602377917</v>
      </c>
      <c r="K450" s="81">
        <v>1.4533681422942712</v>
      </c>
      <c r="L450" s="81">
        <v>4.0952753734648155</v>
      </c>
      <c r="M450" s="81">
        <v>67.273116590877692</v>
      </c>
      <c r="N450" s="81">
        <v>87.615248321334974</v>
      </c>
      <c r="O450" s="81">
        <v>43.568621412379343</v>
      </c>
      <c r="P450" s="81">
        <v>18.6072871923975</v>
      </c>
      <c r="Q450" s="81">
        <v>4.4372857483091073</v>
      </c>
      <c r="R450" s="81">
        <v>0</v>
      </c>
      <c r="S450" s="81">
        <v>3.3990394102059041</v>
      </c>
      <c r="T450" s="82"/>
      <c r="U450" s="81">
        <v>1162902</v>
      </c>
      <c r="V450" s="81">
        <v>773</v>
      </c>
      <c r="W450" s="81">
        <v>41</v>
      </c>
      <c r="X450" s="81">
        <v>17197</v>
      </c>
      <c r="Y450" s="81">
        <v>32080</v>
      </c>
      <c r="Z450" s="81">
        <v>22314</v>
      </c>
      <c r="AA450" s="81">
        <v>3648</v>
      </c>
      <c r="AB450" s="81">
        <v>72506</v>
      </c>
      <c r="AC450" s="81">
        <v>0</v>
      </c>
      <c r="AD450" s="81">
        <v>3.3990394102059041</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2156</v>
      </c>
      <c r="B451" s="80">
        <v>108</v>
      </c>
      <c r="C451" s="80">
        <v>6</v>
      </c>
      <c r="D451" s="80">
        <v>7</v>
      </c>
      <c r="E451" s="80">
        <v>2009</v>
      </c>
      <c r="F451" s="80" t="s">
        <v>85</v>
      </c>
      <c r="G451" s="80" t="s">
        <v>2150</v>
      </c>
      <c r="H451" s="80" t="s">
        <v>2151</v>
      </c>
      <c r="I451" s="177"/>
      <c r="J451" s="81">
        <v>9.7630721283776971</v>
      </c>
      <c r="K451" s="81">
        <v>1.8052555978887233</v>
      </c>
      <c r="L451" s="81">
        <v>1.140505635210481</v>
      </c>
      <c r="M451" s="81">
        <v>62.678058713020391</v>
      </c>
      <c r="N451" s="81">
        <v>80.820426769954807</v>
      </c>
      <c r="O451" s="81">
        <v>44.110628364262539</v>
      </c>
      <c r="P451" s="81">
        <v>17.84172865025889</v>
      </c>
      <c r="Q451" s="81">
        <v>4.2402625631183755</v>
      </c>
      <c r="R451" s="81">
        <v>0</v>
      </c>
      <c r="S451" s="81">
        <v>3.7670489611034808</v>
      </c>
      <c r="T451" s="82"/>
      <c r="U451" s="81">
        <v>1206066</v>
      </c>
      <c r="V451" s="81">
        <v>1107</v>
      </c>
      <c r="W451" s="81">
        <v>11</v>
      </c>
      <c r="X451" s="81">
        <v>18308</v>
      </c>
      <c r="Y451" s="81">
        <v>32427</v>
      </c>
      <c r="Z451" s="81">
        <v>22299</v>
      </c>
      <c r="AA451" s="81">
        <v>3591</v>
      </c>
      <c r="AB451" s="81">
        <v>72734</v>
      </c>
      <c r="AC451" s="81">
        <v>0</v>
      </c>
      <c r="AD451" s="81">
        <v>3.7670489611034808</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0</v>
      </c>
      <c r="BJ451" s="81">
        <v>0</v>
      </c>
      <c r="BK451" s="81">
        <v>47.750999999999998</v>
      </c>
      <c r="BL451" s="81">
        <v>0</v>
      </c>
      <c r="BM451" s="82"/>
      <c r="BN451" s="81">
        <v>0</v>
      </c>
      <c r="BO451" s="81">
        <v>0</v>
      </c>
      <c r="BP451" s="81">
        <v>0</v>
      </c>
      <c r="BQ451" s="81">
        <v>0</v>
      </c>
      <c r="BR451" s="81">
        <v>5</v>
      </c>
      <c r="BS451" s="81">
        <v>0</v>
      </c>
      <c r="BT451"/>
      <c r="BU451" s="80"/>
      <c r="BV451" s="80"/>
      <c r="BW451" s="80"/>
      <c r="BX451" s="80"/>
      <c r="BY451" s="80"/>
      <c r="BZ451" s="80"/>
      <c r="CA451" s="80"/>
      <c r="CB451" s="80"/>
      <c r="CC451" s="80"/>
    </row>
    <row r="452" spans="1:81">
      <c r="A452" s="80" t="s">
        <v>2157</v>
      </c>
      <c r="B452" s="80">
        <v>109</v>
      </c>
      <c r="C452" s="80">
        <v>7</v>
      </c>
      <c r="D452" s="80">
        <v>7</v>
      </c>
      <c r="E452" s="80">
        <v>2010</v>
      </c>
      <c r="F452" s="80" t="s">
        <v>86</v>
      </c>
      <c r="G452" s="80" t="s">
        <v>2150</v>
      </c>
      <c r="H452" s="80" t="s">
        <v>2151</v>
      </c>
      <c r="I452" s="177"/>
      <c r="J452" s="81">
        <v>10.982041630704586</v>
      </c>
      <c r="K452" s="81">
        <v>1.6183410088842014</v>
      </c>
      <c r="L452" s="81">
        <v>1.0652925112525105</v>
      </c>
      <c r="M452" s="81">
        <v>63.407175143665988</v>
      </c>
      <c r="N452" s="81">
        <v>82.727586988828563</v>
      </c>
      <c r="O452" s="81">
        <v>43.88888223269538</v>
      </c>
      <c r="P452" s="81">
        <v>18.176417902194853</v>
      </c>
      <c r="Q452" s="81">
        <v>4.4370932409525015</v>
      </c>
      <c r="R452" s="81">
        <v>0</v>
      </c>
      <c r="S452" s="81">
        <v>6.9463326767945581</v>
      </c>
      <c r="T452" s="82"/>
      <c r="U452" s="81">
        <v>1450137</v>
      </c>
      <c r="V452" s="81">
        <v>1107</v>
      </c>
      <c r="W452" s="81">
        <v>11</v>
      </c>
      <c r="X452" s="81">
        <v>18308</v>
      </c>
      <c r="Y452" s="81">
        <v>32741</v>
      </c>
      <c r="Z452" s="81">
        <v>22290</v>
      </c>
      <c r="AA452" s="81">
        <v>3567</v>
      </c>
      <c r="AB452" s="81">
        <v>72929</v>
      </c>
      <c r="AC452" s="81">
        <v>0</v>
      </c>
      <c r="AD452" s="81">
        <v>6.9463326767945581</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3.26</v>
      </c>
      <c r="BJ452" s="81">
        <v>0</v>
      </c>
      <c r="BK452" s="81">
        <v>47.447000000000003</v>
      </c>
      <c r="BL452" s="81">
        <v>0</v>
      </c>
      <c r="BM452" s="82"/>
      <c r="BN452" s="81">
        <v>0</v>
      </c>
      <c r="BO452" s="81">
        <v>0</v>
      </c>
      <c r="BP452" s="81">
        <v>1</v>
      </c>
      <c r="BQ452" s="81">
        <v>0</v>
      </c>
      <c r="BR452" s="81">
        <v>5</v>
      </c>
      <c r="BS452" s="81">
        <v>0</v>
      </c>
      <c r="BT452"/>
      <c r="BU452" s="80">
        <v>40.012</v>
      </c>
      <c r="BV452" s="80">
        <v>0</v>
      </c>
      <c r="BW452" s="80">
        <v>0</v>
      </c>
      <c r="BX452" s="80">
        <v>0</v>
      </c>
      <c r="BY452" s="80">
        <v>10.695</v>
      </c>
      <c r="BZ452" s="80">
        <v>0</v>
      </c>
      <c r="CA452" s="80">
        <v>0</v>
      </c>
      <c r="CB452" s="80">
        <v>0</v>
      </c>
      <c r="CC452" s="80">
        <v>0</v>
      </c>
    </row>
    <row r="453" spans="1:81">
      <c r="A453" s="80" t="s">
        <v>2158</v>
      </c>
      <c r="B453" s="80">
        <v>110</v>
      </c>
      <c r="C453" s="80">
        <v>8</v>
      </c>
      <c r="D453" s="80">
        <v>7</v>
      </c>
      <c r="E453" s="80">
        <v>2011</v>
      </c>
      <c r="F453" s="80" t="s">
        <v>87</v>
      </c>
      <c r="G453" s="80" t="s">
        <v>2150</v>
      </c>
      <c r="H453" s="80" t="s">
        <v>2151</v>
      </c>
      <c r="I453" s="177"/>
      <c r="J453" s="81">
        <v>20.7896935595431</v>
      </c>
      <c r="K453" s="81">
        <v>2.4431306032149349</v>
      </c>
      <c r="L453" s="81">
        <v>0.46971779802606661</v>
      </c>
      <c r="M453" s="81">
        <v>80.629898211061445</v>
      </c>
      <c r="N453" s="81">
        <v>96.389916679505532</v>
      </c>
      <c r="O453" s="81">
        <v>42.940253114484115</v>
      </c>
      <c r="P453" s="81">
        <v>17.616508641178015</v>
      </c>
      <c r="Q453" s="81">
        <v>5.1267365020256577</v>
      </c>
      <c r="R453" s="81">
        <v>0</v>
      </c>
      <c r="S453" s="81">
        <v>4.8787571344240304</v>
      </c>
      <c r="T453" s="82"/>
      <c r="U453" s="81">
        <v>2579289</v>
      </c>
      <c r="V453" s="81">
        <v>1107</v>
      </c>
      <c r="W453" s="81">
        <v>11</v>
      </c>
      <c r="X453" s="81">
        <v>18308</v>
      </c>
      <c r="Y453" s="81">
        <v>33026</v>
      </c>
      <c r="Z453" s="81">
        <v>22282</v>
      </c>
      <c r="AA453" s="81">
        <v>3560</v>
      </c>
      <c r="AB453" s="81">
        <v>73053</v>
      </c>
      <c r="AC453" s="81">
        <v>0</v>
      </c>
      <c r="AD453" s="81">
        <v>4.8787571344240304</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3.09</v>
      </c>
      <c r="BJ453" s="81">
        <v>0</v>
      </c>
      <c r="BK453" s="81">
        <v>27.121000000000002</v>
      </c>
      <c r="BL453" s="81">
        <v>0</v>
      </c>
      <c r="BM453" s="82"/>
      <c r="BN453" s="81">
        <v>0</v>
      </c>
      <c r="BO453" s="81">
        <v>0</v>
      </c>
      <c r="BP453" s="81">
        <v>1</v>
      </c>
      <c r="BQ453" s="81">
        <v>0</v>
      </c>
      <c r="BR453" s="81">
        <v>4</v>
      </c>
      <c r="BS453" s="81">
        <v>0</v>
      </c>
      <c r="BT453"/>
      <c r="BU453" s="80">
        <v>30.210999999999999</v>
      </c>
      <c r="BV453" s="80">
        <v>0</v>
      </c>
      <c r="BW453" s="80">
        <v>0</v>
      </c>
      <c r="BX453" s="80">
        <v>0</v>
      </c>
      <c r="BY453" s="80">
        <v>0</v>
      </c>
      <c r="BZ453" s="80">
        <v>0</v>
      </c>
      <c r="CA453" s="80">
        <v>0</v>
      </c>
      <c r="CB453" s="80">
        <v>0</v>
      </c>
      <c r="CC453" s="80">
        <v>0</v>
      </c>
    </row>
    <row r="454" spans="1:81">
      <c r="A454" s="80" t="s">
        <v>2159</v>
      </c>
      <c r="B454" s="80">
        <v>111</v>
      </c>
      <c r="C454" s="80">
        <v>9</v>
      </c>
      <c r="D454" s="80">
        <v>7</v>
      </c>
      <c r="E454" s="80">
        <v>2012</v>
      </c>
      <c r="F454" s="80" t="s">
        <v>88</v>
      </c>
      <c r="G454" s="80" t="s">
        <v>2150</v>
      </c>
      <c r="H454" s="80" t="s">
        <v>2151</v>
      </c>
      <c r="I454" s="177"/>
      <c r="J454" s="81">
        <v>9.4544031386050307</v>
      </c>
      <c r="K454" s="81">
        <v>2.4099759566778154</v>
      </c>
      <c r="L454" s="81">
        <v>0.46504534263610048</v>
      </c>
      <c r="M454" s="81">
        <v>84.896344042407819</v>
      </c>
      <c r="N454" s="81">
        <v>103.49205258436889</v>
      </c>
      <c r="O454" s="81">
        <v>42.730449499308804</v>
      </c>
      <c r="P454" s="81">
        <v>17.766506089817625</v>
      </c>
      <c r="Q454" s="81">
        <v>5.6430451096881855</v>
      </c>
      <c r="R454" s="81">
        <v>0</v>
      </c>
      <c r="S454" s="81">
        <v>4.6940917724347235</v>
      </c>
      <c r="T454" s="82"/>
      <c r="U454" s="81">
        <v>1264821</v>
      </c>
      <c r="V454" s="81">
        <v>1107</v>
      </c>
      <c r="W454" s="81">
        <v>11</v>
      </c>
      <c r="X454" s="81">
        <v>18308</v>
      </c>
      <c r="Y454" s="81">
        <v>33586</v>
      </c>
      <c r="Z454" s="81">
        <v>22349</v>
      </c>
      <c r="AA454" s="81">
        <v>3570</v>
      </c>
      <c r="AB454" s="81">
        <v>74010</v>
      </c>
      <c r="AC454" s="81">
        <v>0</v>
      </c>
      <c r="AD454" s="81">
        <v>4.6940917724347235</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4.048</v>
      </c>
      <c r="BJ454" s="81">
        <v>0</v>
      </c>
      <c r="BK454" s="81">
        <v>40.918999999999997</v>
      </c>
      <c r="BL454" s="81">
        <v>0</v>
      </c>
      <c r="BM454" s="82"/>
      <c r="BN454" s="81">
        <v>0</v>
      </c>
      <c r="BO454" s="81">
        <v>0</v>
      </c>
      <c r="BP454" s="81">
        <v>1</v>
      </c>
      <c r="BQ454" s="81">
        <v>0</v>
      </c>
      <c r="BR454" s="81">
        <v>4</v>
      </c>
      <c r="BS454" s="81">
        <v>0</v>
      </c>
      <c r="BT454"/>
      <c r="BU454" s="80">
        <v>35.725000000000001</v>
      </c>
      <c r="BV454" s="80">
        <v>0</v>
      </c>
      <c r="BW454" s="80">
        <v>0</v>
      </c>
      <c r="BX454" s="80">
        <v>0</v>
      </c>
      <c r="BY454" s="80">
        <v>9.2420000000000009</v>
      </c>
      <c r="BZ454" s="80">
        <v>0</v>
      </c>
      <c r="CA454" s="80">
        <v>0</v>
      </c>
      <c r="CB454" s="80">
        <v>0</v>
      </c>
      <c r="CC454" s="80">
        <v>0</v>
      </c>
    </row>
    <row r="455" spans="1:81">
      <c r="A455" s="80" t="s">
        <v>2160</v>
      </c>
      <c r="B455" s="80">
        <v>112</v>
      </c>
      <c r="C455" s="80">
        <v>10</v>
      </c>
      <c r="D455" s="80">
        <v>7</v>
      </c>
      <c r="E455" s="80">
        <v>2013</v>
      </c>
      <c r="F455" s="80" t="s">
        <v>89</v>
      </c>
      <c r="G455" s="80" t="s">
        <v>2150</v>
      </c>
      <c r="H455" s="80" t="s">
        <v>2151</v>
      </c>
      <c r="I455" s="177"/>
      <c r="J455" s="81">
        <v>11.754195502816007</v>
      </c>
      <c r="K455" s="81">
        <v>2.0781904075723694</v>
      </c>
      <c r="L455" s="81">
        <v>0.42622563548111597</v>
      </c>
      <c r="M455" s="81">
        <v>90.331356198995053</v>
      </c>
      <c r="N455" s="81">
        <v>100.21605803651136</v>
      </c>
      <c r="O455" s="81">
        <v>41.317789696666438</v>
      </c>
      <c r="P455" s="81">
        <v>17.898388101816746</v>
      </c>
      <c r="Q455" s="81">
        <v>5.7410688992578383</v>
      </c>
      <c r="R455" s="81">
        <v>0</v>
      </c>
      <c r="S455" s="81">
        <v>6.8044324022008329</v>
      </c>
      <c r="T455" s="82"/>
      <c r="U455" s="81">
        <v>1521569</v>
      </c>
      <c r="V455" s="81">
        <v>1107</v>
      </c>
      <c r="W455" s="81">
        <v>11</v>
      </c>
      <c r="X455" s="81">
        <v>18308</v>
      </c>
      <c r="Y455" s="81">
        <v>33829</v>
      </c>
      <c r="Z455" s="81">
        <v>22575</v>
      </c>
      <c r="AA455" s="81">
        <v>3583</v>
      </c>
      <c r="AB455" s="81">
        <v>74216</v>
      </c>
      <c r="AC455" s="81">
        <v>0</v>
      </c>
      <c r="AD455" s="81">
        <v>6.8044324022008329</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5.4349999999999996</v>
      </c>
      <c r="BJ455" s="81">
        <v>0</v>
      </c>
      <c r="BK455" s="81">
        <v>63.722999999999999</v>
      </c>
      <c r="BL455" s="81">
        <v>0</v>
      </c>
      <c r="BM455" s="82"/>
      <c r="BN455" s="81">
        <v>0</v>
      </c>
      <c r="BO455" s="81">
        <v>0</v>
      </c>
      <c r="BP455" s="81">
        <v>1</v>
      </c>
      <c r="BQ455" s="81">
        <v>0</v>
      </c>
      <c r="BR455" s="81">
        <v>5</v>
      </c>
      <c r="BS455" s="81">
        <v>0</v>
      </c>
      <c r="BT455"/>
      <c r="BU455" s="80">
        <v>54.502000000000002</v>
      </c>
      <c r="BV455" s="80">
        <v>0</v>
      </c>
      <c r="BW455" s="80">
        <v>0</v>
      </c>
      <c r="BX455" s="80">
        <v>0</v>
      </c>
      <c r="BY455" s="80">
        <v>14.656000000000001</v>
      </c>
      <c r="BZ455" s="80">
        <v>0</v>
      </c>
      <c r="CA455" s="80">
        <v>0</v>
      </c>
      <c r="CB455" s="80">
        <v>0</v>
      </c>
      <c r="CC455" s="80">
        <v>0</v>
      </c>
    </row>
    <row r="456" spans="1:81">
      <c r="A456" s="80" t="s">
        <v>2161</v>
      </c>
      <c r="B456" s="80">
        <v>113</v>
      </c>
      <c r="C456" s="80">
        <v>11</v>
      </c>
      <c r="D456" s="80">
        <v>7</v>
      </c>
      <c r="E456" s="80">
        <v>2014</v>
      </c>
      <c r="F456" s="80" t="s">
        <v>90</v>
      </c>
      <c r="G456" s="80" t="s">
        <v>2150</v>
      </c>
      <c r="H456" s="80" t="s">
        <v>2151</v>
      </c>
      <c r="I456" s="177"/>
      <c r="J456" s="81">
        <v>10.46323935440928</v>
      </c>
      <c r="K456" s="81">
        <v>2.2814715583004435</v>
      </c>
      <c r="L456" s="81">
        <v>2.0353461940322428</v>
      </c>
      <c r="M456" s="81">
        <v>78.767382778392118</v>
      </c>
      <c r="N456" s="81">
        <v>90.793155636925093</v>
      </c>
      <c r="O456" s="81">
        <v>39.289382051339501</v>
      </c>
      <c r="P456" s="81">
        <v>17.911137617340049</v>
      </c>
      <c r="Q456" s="81">
        <v>5.5200230942062651</v>
      </c>
      <c r="R456" s="81">
        <v>0</v>
      </c>
      <c r="S456" s="81">
        <v>5.7731586005386974</v>
      </c>
      <c r="T456" s="82"/>
      <c r="U456" s="81">
        <v>1553602</v>
      </c>
      <c r="V456" s="81">
        <v>1162</v>
      </c>
      <c r="W456" s="81">
        <v>23</v>
      </c>
      <c r="X456" s="81">
        <v>17630</v>
      </c>
      <c r="Y456" s="81">
        <v>34162</v>
      </c>
      <c r="Z456" s="81">
        <v>22609</v>
      </c>
      <c r="AA456" s="81">
        <v>3567</v>
      </c>
      <c r="AB456" s="81">
        <v>74374</v>
      </c>
      <c r="AC456" s="81">
        <v>0</v>
      </c>
      <c r="AD456" s="81">
        <v>5.7731586005386974</v>
      </c>
      <c r="AE456" s="82"/>
      <c r="AF456" s="81">
        <v>14540445.806150783</v>
      </c>
      <c r="AG456" s="81">
        <v>2149487.598549352</v>
      </c>
      <c r="AH456" s="81">
        <v>512275.95789033471</v>
      </c>
      <c r="AI456" s="81">
        <v>108168482.73501998</v>
      </c>
      <c r="AJ456" s="81">
        <v>126168010.50527538</v>
      </c>
      <c r="AK456" s="81">
        <v>0</v>
      </c>
      <c r="AL456" s="81">
        <v>0</v>
      </c>
      <c r="AM456" s="81">
        <v>10210438.813330004</v>
      </c>
      <c r="AN456" s="81">
        <v>0</v>
      </c>
      <c r="AO456" s="81">
        <v>0</v>
      </c>
      <c r="AP456" s="82"/>
      <c r="AQ456" s="81">
        <v>710</v>
      </c>
      <c r="AR456" s="81">
        <v>24</v>
      </c>
      <c r="AS456" s="81">
        <v>0</v>
      </c>
      <c r="AT456" s="81">
        <v>0</v>
      </c>
      <c r="AU456" s="81">
        <v>0</v>
      </c>
      <c r="AV456" s="81">
        <v>0</v>
      </c>
      <c r="AW456" s="81" t="s">
        <v>564</v>
      </c>
      <c r="AX456" s="82"/>
      <c r="AY456" s="81">
        <v>2529.3999999999996</v>
      </c>
      <c r="AZ456" s="81">
        <v>345.4</v>
      </c>
      <c r="BA456" s="81">
        <v>0</v>
      </c>
      <c r="BB456" s="81">
        <v>0</v>
      </c>
      <c r="BC456" s="81">
        <v>0</v>
      </c>
      <c r="BD456" s="81">
        <v>0</v>
      </c>
      <c r="BE456" s="81" t="s">
        <v>564</v>
      </c>
      <c r="BF456" s="82"/>
      <c r="BG456" s="81">
        <v>0</v>
      </c>
      <c r="BH456" s="81">
        <v>0</v>
      </c>
      <c r="BI456" s="81">
        <v>5.4020000000000001</v>
      </c>
      <c r="BJ456" s="81">
        <v>0</v>
      </c>
      <c r="BK456" s="81">
        <v>57.465000000000003</v>
      </c>
      <c r="BL456" s="81">
        <v>0</v>
      </c>
      <c r="BM456" s="82"/>
      <c r="BN456" s="81">
        <v>0</v>
      </c>
      <c r="BO456" s="81">
        <v>0</v>
      </c>
      <c r="BP456" s="81">
        <v>1</v>
      </c>
      <c r="BQ456" s="81">
        <v>0</v>
      </c>
      <c r="BR456" s="81">
        <v>5</v>
      </c>
      <c r="BS456" s="81">
        <v>0</v>
      </c>
      <c r="BT456"/>
      <c r="BU456" s="80">
        <v>49.393000000000001</v>
      </c>
      <c r="BV456" s="80">
        <v>0</v>
      </c>
      <c r="BW456" s="80">
        <v>0</v>
      </c>
      <c r="BX456" s="80">
        <v>0</v>
      </c>
      <c r="BY456" s="80">
        <v>13.474</v>
      </c>
      <c r="BZ456" s="80">
        <v>0</v>
      </c>
      <c r="CA456" s="80">
        <v>0</v>
      </c>
      <c r="CB456" s="80">
        <v>0</v>
      </c>
      <c r="CC456" s="80">
        <v>0</v>
      </c>
    </row>
    <row r="457" spans="1:81">
      <c r="A457" s="80" t="s">
        <v>2162</v>
      </c>
      <c r="B457" s="80">
        <v>114</v>
      </c>
      <c r="C457" s="80">
        <v>12</v>
      </c>
      <c r="D457" s="80">
        <v>7</v>
      </c>
      <c r="E457" s="80">
        <v>2015</v>
      </c>
      <c r="F457" s="80" t="s">
        <v>91</v>
      </c>
      <c r="G457" s="80" t="s">
        <v>2150</v>
      </c>
      <c r="H457" s="80" t="s">
        <v>2151</v>
      </c>
      <c r="I457" s="177"/>
      <c r="J457" s="81">
        <v>14.233835526860437</v>
      </c>
      <c r="K457" s="81">
        <v>2.4263760939426273</v>
      </c>
      <c r="L457" s="81">
        <v>2.5370050194454783</v>
      </c>
      <c r="M457" s="81">
        <v>83.80372271918759</v>
      </c>
      <c r="N457" s="81">
        <v>90.987026319307745</v>
      </c>
      <c r="O457" s="81">
        <v>39.191562690301787</v>
      </c>
      <c r="P457" s="81">
        <v>17.573459689458762</v>
      </c>
      <c r="Q457" s="81">
        <v>5.4059356435795953</v>
      </c>
      <c r="R457" s="81">
        <v>0</v>
      </c>
      <c r="S457" s="81">
        <v>6.3131941165812053</v>
      </c>
      <c r="T457" s="82"/>
      <c r="U457" s="81">
        <v>1917291</v>
      </c>
      <c r="V457" s="81">
        <v>1162</v>
      </c>
      <c r="W457" s="81">
        <v>23</v>
      </c>
      <c r="X457" s="81">
        <v>17630</v>
      </c>
      <c r="Y457" s="81">
        <v>34388</v>
      </c>
      <c r="Z457" s="81">
        <v>22770</v>
      </c>
      <c r="AA457" s="81">
        <v>3497</v>
      </c>
      <c r="AB457" s="81">
        <v>74403</v>
      </c>
      <c r="AC457" s="81">
        <v>0</v>
      </c>
      <c r="AD457" s="81">
        <v>6.3131941165812053</v>
      </c>
      <c r="AE457" s="82"/>
      <c r="AF457" s="81">
        <v>19280224.353448559</v>
      </c>
      <c r="AG457" s="81">
        <v>2011148.915864849</v>
      </c>
      <c r="AH457" s="81">
        <v>517066.05935284472</v>
      </c>
      <c r="AI457" s="81">
        <v>103153153.39152536</v>
      </c>
      <c r="AJ457" s="81">
        <v>129820636.36876848</v>
      </c>
      <c r="AK457" s="81">
        <v>0</v>
      </c>
      <c r="AL457" s="81">
        <v>0</v>
      </c>
      <c r="AM457" s="81">
        <v>10196619.04115364</v>
      </c>
      <c r="AN457" s="81">
        <v>0</v>
      </c>
      <c r="AO457" s="81">
        <v>0</v>
      </c>
      <c r="AP457" s="82"/>
      <c r="AQ457" s="81">
        <v>788</v>
      </c>
      <c r="AR457" s="81">
        <v>34</v>
      </c>
      <c r="AS457" s="81">
        <v>0</v>
      </c>
      <c r="AT457" s="81">
        <v>0</v>
      </c>
      <c r="AU457" s="81">
        <v>0</v>
      </c>
      <c r="AV457" s="81">
        <v>0</v>
      </c>
      <c r="AW457" s="81" t="s">
        <v>564</v>
      </c>
      <c r="AX457" s="82"/>
      <c r="AY457" s="81">
        <v>2836.8</v>
      </c>
      <c r="AZ457" s="81">
        <v>468.2</v>
      </c>
      <c r="BA457" s="81">
        <v>0</v>
      </c>
      <c r="BB457" s="81">
        <v>0</v>
      </c>
      <c r="BC457" s="81">
        <v>0</v>
      </c>
      <c r="BD457" s="81">
        <v>0</v>
      </c>
      <c r="BE457" s="81" t="s">
        <v>564</v>
      </c>
      <c r="BF457" s="82"/>
      <c r="BG457" s="81">
        <v>0</v>
      </c>
      <c r="BH457" s="81">
        <v>0</v>
      </c>
      <c r="BI457" s="81">
        <v>5.3609999999999998</v>
      </c>
      <c r="BJ457" s="81">
        <v>0</v>
      </c>
      <c r="BK457" s="81">
        <v>39.435000000000002</v>
      </c>
      <c r="BL457" s="81">
        <v>0</v>
      </c>
      <c r="BM457" s="82"/>
      <c r="BN457" s="81">
        <v>0</v>
      </c>
      <c r="BO457" s="81">
        <v>0</v>
      </c>
      <c r="BP457" s="81">
        <v>1</v>
      </c>
      <c r="BQ457" s="81">
        <v>0</v>
      </c>
      <c r="BR457" s="81">
        <v>4</v>
      </c>
      <c r="BS457" s="81">
        <v>0</v>
      </c>
      <c r="BT457"/>
      <c r="BU457" s="80">
        <v>37.786999999999999</v>
      </c>
      <c r="BV457" s="80">
        <v>0</v>
      </c>
      <c r="BW457" s="80">
        <v>0</v>
      </c>
      <c r="BX457" s="80">
        <v>0</v>
      </c>
      <c r="BY457" s="80">
        <v>7.0090000000000003</v>
      </c>
      <c r="BZ457" s="80">
        <v>0</v>
      </c>
      <c r="CA457" s="80">
        <v>0</v>
      </c>
      <c r="CB457" s="80">
        <v>0</v>
      </c>
      <c r="CC457" s="80">
        <v>0</v>
      </c>
    </row>
    <row r="458" spans="1:81">
      <c r="A458" s="80" t="s">
        <v>2163</v>
      </c>
      <c r="B458" s="80">
        <v>115</v>
      </c>
      <c r="C458" s="80">
        <v>13</v>
      </c>
      <c r="D458" s="80">
        <v>7</v>
      </c>
      <c r="E458" s="80">
        <v>2016</v>
      </c>
      <c r="F458" s="80" t="s">
        <v>92</v>
      </c>
      <c r="G458" s="80" t="s">
        <v>2150</v>
      </c>
      <c r="H458" s="80" t="s">
        <v>2151</v>
      </c>
      <c r="I458" s="177"/>
      <c r="J458" s="81">
        <v>11.818418588270898</v>
      </c>
      <c r="K458" s="81">
        <v>2.4991390909331352</v>
      </c>
      <c r="L458" s="81">
        <v>2.8669252037192168</v>
      </c>
      <c r="M458" s="81">
        <v>64.550472730696654</v>
      </c>
      <c r="N458" s="81">
        <v>87.110853861871774</v>
      </c>
      <c r="O458" s="81">
        <v>38.97238608132767</v>
      </c>
      <c r="P458" s="81">
        <v>17.054113988553119</v>
      </c>
      <c r="Q458" s="81">
        <v>5.2627923952008162</v>
      </c>
      <c r="R458" s="81">
        <v>0</v>
      </c>
      <c r="S458" s="81">
        <v>5.7289740665126336</v>
      </c>
      <c r="T458" s="82"/>
      <c r="U458" s="81">
        <v>1861452</v>
      </c>
      <c r="V458" s="81">
        <v>1162</v>
      </c>
      <c r="W458" s="81">
        <v>23</v>
      </c>
      <c r="X458" s="81">
        <v>17630</v>
      </c>
      <c r="Y458" s="81">
        <v>34709</v>
      </c>
      <c r="Z458" s="81">
        <v>22921</v>
      </c>
      <c r="AA458" s="81">
        <v>3510</v>
      </c>
      <c r="AB458" s="81">
        <v>74510</v>
      </c>
      <c r="AC458" s="81">
        <v>0</v>
      </c>
      <c r="AD458" s="81">
        <v>5.7289740665126336</v>
      </c>
      <c r="AE458" s="82"/>
      <c r="AF458" s="81">
        <v>17005423.312030531</v>
      </c>
      <c r="AG458" s="81">
        <v>1977012.726489777</v>
      </c>
      <c r="AH458" s="81">
        <v>444685.03126757417</v>
      </c>
      <c r="AI458" s="81">
        <v>99735123.66779235</v>
      </c>
      <c r="AJ458" s="81">
        <v>125732863.18533251</v>
      </c>
      <c r="AK458" s="81">
        <v>0</v>
      </c>
      <c r="AL458" s="81">
        <v>0</v>
      </c>
      <c r="AM458" s="81">
        <v>10219216.10722959</v>
      </c>
      <c r="AN458" s="81">
        <v>0</v>
      </c>
      <c r="AO458" s="81">
        <v>0</v>
      </c>
      <c r="AP458" s="82"/>
      <c r="AQ458" s="81">
        <v>845</v>
      </c>
      <c r="AR458" s="81">
        <v>40</v>
      </c>
      <c r="AS458" s="81">
        <v>0</v>
      </c>
      <c r="AT458" s="81">
        <v>0</v>
      </c>
      <c r="AU458" s="81">
        <v>0</v>
      </c>
      <c r="AV458" s="81">
        <v>0</v>
      </c>
      <c r="AW458" s="81" t="s">
        <v>564</v>
      </c>
      <c r="AX458" s="82"/>
      <c r="AY458" s="81">
        <v>3048.6</v>
      </c>
      <c r="AZ458" s="81">
        <v>598.5</v>
      </c>
      <c r="BA458" s="81">
        <v>0</v>
      </c>
      <c r="BB458" s="81">
        <v>0</v>
      </c>
      <c r="BC458" s="81">
        <v>0</v>
      </c>
      <c r="BD458" s="81">
        <v>0</v>
      </c>
      <c r="BE458" s="81" t="s">
        <v>564</v>
      </c>
      <c r="BF458" s="82"/>
      <c r="BG458" s="81">
        <v>0</v>
      </c>
      <c r="BH458" s="81">
        <v>0</v>
      </c>
      <c r="BI458" s="81">
        <v>5.2830000000000004</v>
      </c>
      <c r="BJ458" s="81">
        <v>0</v>
      </c>
      <c r="BK458" s="81">
        <v>46.34</v>
      </c>
      <c r="BL458" s="81">
        <v>0</v>
      </c>
      <c r="BM458" s="82"/>
      <c r="BN458" s="81">
        <v>0</v>
      </c>
      <c r="BO458" s="81">
        <v>0</v>
      </c>
      <c r="BP458" s="81">
        <v>1</v>
      </c>
      <c r="BQ458" s="81">
        <v>0</v>
      </c>
      <c r="BR458" s="81">
        <v>5</v>
      </c>
      <c r="BS458" s="81">
        <v>0</v>
      </c>
      <c r="BT458"/>
      <c r="BU458" s="80">
        <v>51.622999999999998</v>
      </c>
      <c r="BV458" s="80">
        <v>0</v>
      </c>
      <c r="BW458" s="80">
        <v>0</v>
      </c>
      <c r="BX458" s="80">
        <v>0</v>
      </c>
      <c r="BY458" s="80">
        <v>0</v>
      </c>
      <c r="BZ458" s="80">
        <v>0</v>
      </c>
      <c r="CA458" s="80">
        <v>0</v>
      </c>
      <c r="CB458" s="80">
        <v>0</v>
      </c>
      <c r="CC458" s="80">
        <v>0</v>
      </c>
    </row>
    <row r="459" spans="1:81">
      <c r="A459" s="80" t="s">
        <v>2164</v>
      </c>
      <c r="B459" s="80">
        <v>116</v>
      </c>
      <c r="C459" s="80">
        <v>14</v>
      </c>
      <c r="D459" s="80">
        <v>7</v>
      </c>
      <c r="E459" s="80">
        <v>2017</v>
      </c>
      <c r="F459" s="80" t="s">
        <v>71</v>
      </c>
      <c r="G459" s="80" t="s">
        <v>2150</v>
      </c>
      <c r="H459" s="80" t="s">
        <v>2151</v>
      </c>
      <c r="I459" s="177"/>
      <c r="J459" s="81">
        <v>10.923006582504618</v>
      </c>
      <c r="K459" s="81">
        <v>2.5566631698394056</v>
      </c>
      <c r="L459" s="81">
        <v>2.3611943983028398</v>
      </c>
      <c r="M459" s="81">
        <v>64.760440987677882</v>
      </c>
      <c r="N459" s="81">
        <v>90.244857536410251</v>
      </c>
      <c r="O459" s="81">
        <v>38.502031753892219</v>
      </c>
      <c r="P459" s="81">
        <v>16.873663111255734</v>
      </c>
      <c r="Q459" s="81">
        <v>5.1119628127845829</v>
      </c>
      <c r="R459" s="81">
        <v>0</v>
      </c>
      <c r="S459" s="81">
        <v>5.5750933953951298</v>
      </c>
      <c r="T459" s="82"/>
      <c r="U459" s="81">
        <v>1858390</v>
      </c>
      <c r="V459" s="81">
        <v>1162</v>
      </c>
      <c r="W459" s="81">
        <v>23</v>
      </c>
      <c r="X459" s="81">
        <v>17630</v>
      </c>
      <c r="Y459" s="81">
        <v>35246</v>
      </c>
      <c r="Z459" s="81">
        <v>23020</v>
      </c>
      <c r="AA459" s="81">
        <v>3495</v>
      </c>
      <c r="AB459" s="81">
        <v>74845</v>
      </c>
      <c r="AC459" s="81">
        <v>0</v>
      </c>
      <c r="AD459" s="81">
        <v>5.5750933953951298</v>
      </c>
      <c r="AE459" s="82"/>
      <c r="AF459" s="81">
        <v>16150863.94044915</v>
      </c>
      <c r="AG459" s="81">
        <v>2067615.1247580091</v>
      </c>
      <c r="AH459" s="81">
        <v>497650.48651601782</v>
      </c>
      <c r="AI459" s="81">
        <v>104383516.1374801</v>
      </c>
      <c r="AJ459" s="81">
        <v>130324040.5139327</v>
      </c>
      <c r="AK459" s="81">
        <v>0</v>
      </c>
      <c r="AL459" s="81">
        <v>0</v>
      </c>
      <c r="AM459" s="81">
        <v>10281224.296419989</v>
      </c>
      <c r="AN459" s="81">
        <v>0</v>
      </c>
      <c r="AO459" s="81">
        <v>0</v>
      </c>
      <c r="AP459" s="82"/>
      <c r="AQ459" s="81">
        <v>885</v>
      </c>
      <c r="AR459" s="81">
        <v>47</v>
      </c>
      <c r="AS459" s="81">
        <v>0</v>
      </c>
      <c r="AT459" s="81">
        <v>0</v>
      </c>
      <c r="AU459" s="81">
        <v>0</v>
      </c>
      <c r="AV459" s="81">
        <v>0</v>
      </c>
      <c r="AW459" s="81" t="s">
        <v>564</v>
      </c>
      <c r="AX459" s="82"/>
      <c r="AY459" s="81">
        <v>3208.8</v>
      </c>
      <c r="AZ459" s="81">
        <v>711.29999999999984</v>
      </c>
      <c r="BA459" s="81">
        <v>0</v>
      </c>
      <c r="BB459" s="81">
        <v>0</v>
      </c>
      <c r="BC459" s="81">
        <v>0</v>
      </c>
      <c r="BD459" s="81">
        <v>0</v>
      </c>
      <c r="BE459" s="81" t="s">
        <v>564</v>
      </c>
      <c r="BF459" s="82"/>
      <c r="BG459" s="81">
        <v>0</v>
      </c>
      <c r="BH459" s="81">
        <v>0</v>
      </c>
      <c r="BI459" s="81">
        <v>5.1390000000000002</v>
      </c>
      <c r="BJ459" s="81">
        <v>0</v>
      </c>
      <c r="BK459" s="81">
        <v>56.818000000000005</v>
      </c>
      <c r="BL459" s="81">
        <v>0</v>
      </c>
      <c r="BM459" s="82"/>
      <c r="BN459" s="81">
        <v>0</v>
      </c>
      <c r="BO459" s="81">
        <v>0</v>
      </c>
      <c r="BP459" s="81">
        <v>1</v>
      </c>
      <c r="BQ459" s="81">
        <v>0</v>
      </c>
      <c r="BR459" s="81">
        <v>5</v>
      </c>
      <c r="BS459" s="81">
        <v>0</v>
      </c>
      <c r="BT459"/>
      <c r="BU459" s="80">
        <v>52.104999999999997</v>
      </c>
      <c r="BV459" s="80">
        <v>0</v>
      </c>
      <c r="BW459" s="80">
        <v>0</v>
      </c>
      <c r="BX459" s="80">
        <v>0</v>
      </c>
      <c r="BY459" s="80">
        <v>9.8520000000000003</v>
      </c>
      <c r="BZ459" s="80">
        <v>0</v>
      </c>
      <c r="CA459" s="80">
        <v>0</v>
      </c>
      <c r="CB459" s="80">
        <v>0</v>
      </c>
      <c r="CC459" s="80">
        <v>0</v>
      </c>
    </row>
    <row r="460" spans="1:81">
      <c r="A460" s="80" t="s">
        <v>2165</v>
      </c>
      <c r="B460" s="80">
        <v>117</v>
      </c>
      <c r="C460" s="80">
        <v>15</v>
      </c>
      <c r="D460" s="80">
        <v>7</v>
      </c>
      <c r="E460" s="80">
        <v>2018</v>
      </c>
      <c r="F460" s="80" t="s">
        <v>93</v>
      </c>
      <c r="G460" s="80" t="s">
        <v>2150</v>
      </c>
      <c r="H460" s="80" t="s">
        <v>2151</v>
      </c>
      <c r="I460" s="177"/>
      <c r="J460" s="81">
        <v>11.072764261897246</v>
      </c>
      <c r="K460" s="81">
        <v>2.4035760378058599</v>
      </c>
      <c r="L460" s="81">
        <v>2.206607093855514</v>
      </c>
      <c r="M460" s="81">
        <v>64.266643654437217</v>
      </c>
      <c r="N460" s="81">
        <v>86.365418815107844</v>
      </c>
      <c r="O460" s="81">
        <v>37.886976755699834</v>
      </c>
      <c r="P460" s="81">
        <v>16.839535448281236</v>
      </c>
      <c r="Q460" s="81">
        <v>4.7367985175848233</v>
      </c>
      <c r="R460" s="81">
        <v>0</v>
      </c>
      <c r="S460" s="81">
        <v>5.3200004742386584</v>
      </c>
      <c r="T460" s="82"/>
      <c r="U460" s="81">
        <v>1903297</v>
      </c>
      <c r="V460" s="81">
        <v>1162</v>
      </c>
      <c r="W460" s="81">
        <v>23</v>
      </c>
      <c r="X460" s="81">
        <v>17630</v>
      </c>
      <c r="Y460" s="81">
        <v>35454</v>
      </c>
      <c r="Z460" s="81">
        <v>23086</v>
      </c>
      <c r="AA460" s="81">
        <v>3523</v>
      </c>
      <c r="AB460" s="81">
        <v>74737</v>
      </c>
      <c r="AC460" s="81">
        <v>0</v>
      </c>
      <c r="AD460" s="81">
        <v>5.3200004742386584</v>
      </c>
      <c r="AE460" s="82"/>
      <c r="AF460" s="81">
        <v>16088475.67788112</v>
      </c>
      <c r="AG460" s="81">
        <v>1833825.962116536</v>
      </c>
      <c r="AH460" s="81">
        <v>474020.65506904398</v>
      </c>
      <c r="AI460" s="81">
        <v>99958308.559596404</v>
      </c>
      <c r="AJ460" s="81">
        <v>128233629.7325373</v>
      </c>
      <c r="AK460" s="81">
        <v>0</v>
      </c>
      <c r="AL460" s="81">
        <v>0</v>
      </c>
      <c r="AM460" s="81">
        <v>10287631.0612565</v>
      </c>
      <c r="AN460" s="81">
        <v>0</v>
      </c>
      <c r="AO460" s="81">
        <v>0</v>
      </c>
      <c r="AP460" s="82"/>
      <c r="AQ460" s="81">
        <v>940</v>
      </c>
      <c r="AR460" s="81">
        <v>53</v>
      </c>
      <c r="AS460" s="81">
        <v>0</v>
      </c>
      <c r="AT460" s="81">
        <v>0</v>
      </c>
      <c r="AU460" s="81">
        <v>0</v>
      </c>
      <c r="AV460" s="81">
        <v>0</v>
      </c>
      <c r="AW460" s="81" t="s">
        <v>564</v>
      </c>
      <c r="AX460" s="82"/>
      <c r="AY460" s="81">
        <v>3415.599999999999</v>
      </c>
      <c r="AZ460" s="81">
        <v>781</v>
      </c>
      <c r="BA460" s="81">
        <v>0</v>
      </c>
      <c r="BB460" s="81">
        <v>0</v>
      </c>
      <c r="BC460" s="81">
        <v>0</v>
      </c>
      <c r="BD460" s="81">
        <v>0</v>
      </c>
      <c r="BE460" s="81" t="s">
        <v>564</v>
      </c>
      <c r="BF460" s="82"/>
      <c r="BG460" s="81">
        <v>0</v>
      </c>
      <c r="BH460" s="81">
        <v>0</v>
      </c>
      <c r="BI460" s="81">
        <v>5.0019999999999998</v>
      </c>
      <c r="BJ460" s="81">
        <v>0</v>
      </c>
      <c r="BK460" s="81">
        <v>53.556999999999995</v>
      </c>
      <c r="BL460" s="81">
        <v>0</v>
      </c>
      <c r="BM460" s="82"/>
      <c r="BN460" s="81">
        <v>0</v>
      </c>
      <c r="BO460" s="81">
        <v>0</v>
      </c>
      <c r="BP460" s="81">
        <v>1</v>
      </c>
      <c r="BQ460" s="81">
        <v>0</v>
      </c>
      <c r="BR460" s="81">
        <v>5</v>
      </c>
      <c r="BS460" s="81">
        <v>0</v>
      </c>
      <c r="BT460"/>
      <c r="BU460" s="80">
        <v>52.262</v>
      </c>
      <c r="BV460" s="80">
        <v>0</v>
      </c>
      <c r="BW460" s="80">
        <v>0</v>
      </c>
      <c r="BX460" s="80">
        <v>0</v>
      </c>
      <c r="BY460" s="80">
        <v>6.2969999999999997</v>
      </c>
      <c r="BZ460" s="80">
        <v>0</v>
      </c>
      <c r="CA460" s="80">
        <v>0</v>
      </c>
      <c r="CB460" s="80">
        <v>0</v>
      </c>
      <c r="CC460" s="80">
        <v>0</v>
      </c>
    </row>
    <row r="461" spans="1:81">
      <c r="A461" s="80" t="s">
        <v>2166</v>
      </c>
      <c r="B461" s="80">
        <v>118</v>
      </c>
      <c r="C461" s="80">
        <v>16</v>
      </c>
      <c r="D461" s="80">
        <v>7</v>
      </c>
      <c r="E461" s="80">
        <v>2019</v>
      </c>
      <c r="F461" s="80" t="s">
        <v>73</v>
      </c>
      <c r="G461" s="80" t="s">
        <v>2150</v>
      </c>
      <c r="H461" s="80" t="s">
        <v>2151</v>
      </c>
      <c r="I461" s="177"/>
      <c r="J461" s="81">
        <v>11.058133712631729</v>
      </c>
      <c r="K461" s="81">
        <v>2.1765857560824977</v>
      </c>
      <c r="L461" s="81">
        <v>2.2373617267600494</v>
      </c>
      <c r="M461" s="81">
        <v>62.180842550541378</v>
      </c>
      <c r="N461" s="81">
        <v>81.555990934434092</v>
      </c>
      <c r="O461" s="81">
        <v>36.722817368547823</v>
      </c>
      <c r="P461" s="81">
        <v>17.110998387693474</v>
      </c>
      <c r="Q461" s="81">
        <v>4.6056972445282058</v>
      </c>
      <c r="R461" s="81">
        <v>0</v>
      </c>
      <c r="S461" s="81">
        <v>6.8513664809480925</v>
      </c>
      <c r="T461" s="82"/>
      <c r="U461" s="81">
        <v>1987526</v>
      </c>
      <c r="V461" s="81">
        <v>1162</v>
      </c>
      <c r="W461" s="81">
        <v>23</v>
      </c>
      <c r="X461" s="81">
        <v>17630</v>
      </c>
      <c r="Y461" s="81">
        <v>35745</v>
      </c>
      <c r="Z461" s="81">
        <v>22991</v>
      </c>
      <c r="AA461" s="81">
        <v>3553</v>
      </c>
      <c r="AB461" s="81">
        <v>74636</v>
      </c>
      <c r="AC461" s="81">
        <v>0</v>
      </c>
      <c r="AD461" s="81">
        <v>6.8513664809480934</v>
      </c>
      <c r="AE461" s="82"/>
      <c r="AF461" s="81">
        <v>16903007.029714189</v>
      </c>
      <c r="AG461" s="81">
        <v>1768785.014744425</v>
      </c>
      <c r="AH461" s="81">
        <v>503872.39119442139</v>
      </c>
      <c r="AI461" s="81">
        <v>100925340.0081398</v>
      </c>
      <c r="AJ461" s="81">
        <v>121459848.90609559</v>
      </c>
      <c r="AK461" s="81">
        <v>0</v>
      </c>
      <c r="AL461" s="81">
        <v>0</v>
      </c>
      <c r="AM461" s="81">
        <v>10164861.340492819</v>
      </c>
      <c r="AN461" s="81">
        <v>0</v>
      </c>
      <c r="AO461" s="81">
        <v>0</v>
      </c>
      <c r="AP461" s="82"/>
      <c r="AQ461" s="81">
        <v>992</v>
      </c>
      <c r="AR461" s="81">
        <v>54</v>
      </c>
      <c r="AS461" s="81">
        <v>0</v>
      </c>
      <c r="AT461" s="81">
        <v>0</v>
      </c>
      <c r="AU461" s="81">
        <v>0</v>
      </c>
      <c r="AV461" s="81">
        <v>0</v>
      </c>
      <c r="AW461" s="81" t="s">
        <v>564</v>
      </c>
      <c r="AX461" s="82"/>
      <c r="AY461" s="81">
        <v>3640.5</v>
      </c>
      <c r="AZ461" s="81">
        <v>800</v>
      </c>
      <c r="BA461" s="81">
        <v>0</v>
      </c>
      <c r="BB461" s="81">
        <v>0</v>
      </c>
      <c r="BC461" s="81">
        <v>0</v>
      </c>
      <c r="BD461" s="81">
        <v>0</v>
      </c>
      <c r="BE461" s="81" t="s">
        <v>564</v>
      </c>
      <c r="BF461" s="82"/>
      <c r="BG461" s="81">
        <v>0</v>
      </c>
      <c r="BH461" s="81">
        <v>0</v>
      </c>
      <c r="BI461" s="81">
        <v>4.7869999999999999</v>
      </c>
      <c r="BJ461" s="81">
        <v>0</v>
      </c>
      <c r="BK461" s="81">
        <v>50.926999999999992</v>
      </c>
      <c r="BL461" s="81">
        <v>0</v>
      </c>
      <c r="BM461" s="82"/>
      <c r="BN461" s="81">
        <v>0</v>
      </c>
      <c r="BO461" s="81">
        <v>0</v>
      </c>
      <c r="BP461" s="81">
        <v>1</v>
      </c>
      <c r="BQ461" s="81">
        <v>0</v>
      </c>
      <c r="BR461" s="81">
        <v>5</v>
      </c>
      <c r="BS461" s="81">
        <v>0</v>
      </c>
      <c r="BT461"/>
      <c r="BU461" s="80">
        <v>49.335000000000001</v>
      </c>
      <c r="BV461" s="80">
        <v>0</v>
      </c>
      <c r="BW461" s="80">
        <v>0</v>
      </c>
      <c r="BX461" s="80">
        <v>0</v>
      </c>
      <c r="BY461" s="80">
        <v>6.3789999999999996</v>
      </c>
      <c r="BZ461" s="80">
        <v>0</v>
      </c>
      <c r="CA461" s="80">
        <v>0</v>
      </c>
      <c r="CB461" s="80">
        <v>0</v>
      </c>
      <c r="CC461" s="80">
        <v>0</v>
      </c>
    </row>
    <row r="462" spans="1:81">
      <c r="A462" s="80" t="s">
        <v>2167</v>
      </c>
      <c r="B462" s="80">
        <v>119</v>
      </c>
      <c r="C462" s="80">
        <v>17</v>
      </c>
      <c r="D462" s="80">
        <v>7</v>
      </c>
      <c r="E462" s="80">
        <v>2020</v>
      </c>
      <c r="F462" s="80" t="s">
        <v>218</v>
      </c>
      <c r="G462" s="174" t="s">
        <v>2150</v>
      </c>
      <c r="H462" s="80" t="s">
        <v>2151</v>
      </c>
      <c r="I462" s="177"/>
      <c r="J462" s="81">
        <v>9.0508883284998429</v>
      </c>
      <c r="K462" s="81">
        <v>1.9784911556881877</v>
      </c>
      <c r="L462" s="81">
        <v>1.1093219038093574</v>
      </c>
      <c r="M462" s="81">
        <v>56.187931293169662</v>
      </c>
      <c r="N462" s="81">
        <v>82.897724816266106</v>
      </c>
      <c r="O462" s="81">
        <v>32.413687542733207</v>
      </c>
      <c r="P462" s="81">
        <v>16.108017623053989</v>
      </c>
      <c r="Q462" s="81">
        <v>4.4166363276648948</v>
      </c>
      <c r="R462" s="81">
        <v>0</v>
      </c>
      <c r="S462" s="81">
        <v>6.5996806024176946</v>
      </c>
      <c r="T462" s="82"/>
      <c r="U462" s="81">
        <v>1786656</v>
      </c>
      <c r="V462" s="81">
        <v>1047</v>
      </c>
      <c r="W462" s="81">
        <v>14</v>
      </c>
      <c r="X462" s="81">
        <v>18254</v>
      </c>
      <c r="Y462" s="81">
        <v>36152</v>
      </c>
      <c r="Z462" s="81">
        <v>23162</v>
      </c>
      <c r="AA462" s="81">
        <v>3634</v>
      </c>
      <c r="AB462" s="81">
        <v>74905</v>
      </c>
      <c r="AC462" s="81">
        <v>0</v>
      </c>
      <c r="AD462" s="81">
        <v>6.5996806024176946</v>
      </c>
      <c r="AE462" s="82"/>
      <c r="AF462" s="81">
        <v>14234105.17784624</v>
      </c>
      <c r="AG462" s="81">
        <v>1513674.6846305917</v>
      </c>
      <c r="AH462" s="81">
        <v>259502.89786750401</v>
      </c>
      <c r="AI462" s="81">
        <v>92613428.383149236</v>
      </c>
      <c r="AJ462" s="81">
        <v>123122495.9478382</v>
      </c>
      <c r="AK462" s="81"/>
      <c r="AL462" s="81"/>
      <c r="AM462" s="81">
        <v>9775934.7119074818</v>
      </c>
      <c r="AN462" s="81"/>
      <c r="AO462" s="81"/>
      <c r="AP462" s="82"/>
      <c r="AQ462" s="81">
        <v>1061</v>
      </c>
      <c r="AR462" s="81">
        <v>54</v>
      </c>
      <c r="AS462" s="81">
        <v>0</v>
      </c>
      <c r="AT462" s="81">
        <v>0</v>
      </c>
      <c r="AU462" s="81">
        <v>0</v>
      </c>
      <c r="AV462" s="81">
        <v>0</v>
      </c>
      <c r="AW462" s="81">
        <v>0</v>
      </c>
      <c r="AX462" s="82"/>
      <c r="AY462" s="81">
        <v>3921.9</v>
      </c>
      <c r="AZ462" s="81">
        <v>800.00000000000011</v>
      </c>
      <c r="BA462" s="81">
        <v>0</v>
      </c>
      <c r="BB462" s="81">
        <v>0</v>
      </c>
      <c r="BC462" s="81">
        <v>0</v>
      </c>
      <c r="BD462" s="81">
        <v>0</v>
      </c>
      <c r="BE462" s="81">
        <v>0</v>
      </c>
      <c r="BF462" s="82"/>
      <c r="BG462" s="81">
        <v>0</v>
      </c>
      <c r="BH462" s="81">
        <v>0</v>
      </c>
      <c r="BI462" s="81">
        <v>4.79</v>
      </c>
      <c r="BJ462" s="81">
        <v>0</v>
      </c>
      <c r="BK462" s="81">
        <v>50.9</v>
      </c>
      <c r="BL462" s="81">
        <v>0</v>
      </c>
      <c r="BM462" s="82"/>
      <c r="BN462" s="81">
        <v>0</v>
      </c>
      <c r="BO462" s="81">
        <v>0</v>
      </c>
      <c r="BP462" s="81">
        <v>1</v>
      </c>
      <c r="BQ462" s="81">
        <v>0</v>
      </c>
      <c r="BR462" s="81">
        <v>5</v>
      </c>
      <c r="BS462" s="81">
        <v>0</v>
      </c>
      <c r="BT462"/>
      <c r="BU462" s="80">
        <v>48.576999999999998</v>
      </c>
      <c r="BV462" s="80">
        <v>0</v>
      </c>
      <c r="BW462" s="80">
        <v>0</v>
      </c>
      <c r="BX462" s="80">
        <v>0</v>
      </c>
      <c r="BY462" s="80">
        <v>7.1130000000000004</v>
      </c>
      <c r="BZ462" s="80">
        <v>0</v>
      </c>
      <c r="CA462" s="80">
        <v>0</v>
      </c>
      <c r="CB462" s="80">
        <v>0</v>
      </c>
      <c r="CC462" s="80">
        <v>0</v>
      </c>
    </row>
    <row r="463" spans="1:81">
      <c r="A463" s="80" t="s">
        <v>2168</v>
      </c>
      <c r="B463" s="80">
        <v>119</v>
      </c>
      <c r="C463" s="80">
        <v>18</v>
      </c>
      <c r="D463" s="80">
        <v>7</v>
      </c>
      <c r="E463" s="80">
        <v>2021</v>
      </c>
      <c r="F463" s="80" t="s">
        <v>75</v>
      </c>
      <c r="G463" s="174" t="s">
        <v>2150</v>
      </c>
      <c r="H463" s="80" t="s">
        <v>2151</v>
      </c>
      <c r="I463" s="177"/>
      <c r="J463" s="81">
        <v>9.2191139927166272</v>
      </c>
      <c r="K463" s="81">
        <v>2.2660571680966402</v>
      </c>
      <c r="L463" s="81">
        <v>1.1923673434653914</v>
      </c>
      <c r="M463" s="81">
        <v>61.250023993897415</v>
      </c>
      <c r="N463" s="81">
        <v>80.199361063216173</v>
      </c>
      <c r="O463" s="81">
        <v>31.628717399460129</v>
      </c>
      <c r="P463" s="81">
        <v>16.849397116970742</v>
      </c>
      <c r="Q463" s="81">
        <v>4.4722053884446709</v>
      </c>
      <c r="R463" s="81">
        <v>0</v>
      </c>
      <c r="S463" s="81">
        <v>5.3472097326945702</v>
      </c>
      <c r="T463" s="82"/>
      <c r="U463" s="81">
        <v>1795328</v>
      </c>
      <c r="V463" s="81">
        <v>1047</v>
      </c>
      <c r="W463" s="81">
        <v>14</v>
      </c>
      <c r="X463" s="81">
        <v>18254</v>
      </c>
      <c r="Y463" s="81">
        <v>36502</v>
      </c>
      <c r="Z463" s="81">
        <v>23272</v>
      </c>
      <c r="AA463" s="81">
        <v>3707</v>
      </c>
      <c r="AB463" s="81">
        <v>74948</v>
      </c>
      <c r="AC463" s="81">
        <v>0</v>
      </c>
      <c r="AD463" s="81">
        <v>5.3472097326945702</v>
      </c>
      <c r="AE463" s="82"/>
      <c r="AF463" s="81">
        <v>14262413.966732193</v>
      </c>
      <c r="AG463" s="81">
        <v>1737379.0743439889</v>
      </c>
      <c r="AH463" s="81">
        <v>265396.03156796645</v>
      </c>
      <c r="AI463" s="81">
        <v>99786741.970218003</v>
      </c>
      <c r="AJ463" s="81">
        <v>115781982.2802721</v>
      </c>
      <c r="AK463" s="81">
        <v>0</v>
      </c>
      <c r="AL463" s="81">
        <v>0</v>
      </c>
      <c r="AM463" s="81">
        <v>9837965.8634192143</v>
      </c>
      <c r="AN463" s="81">
        <v>0</v>
      </c>
      <c r="AO463" s="81">
        <v>0</v>
      </c>
      <c r="AP463" s="82"/>
      <c r="AQ463" s="81">
        <v>1127</v>
      </c>
      <c r="AR463" s="81">
        <v>55</v>
      </c>
      <c r="AS463" s="81">
        <v>0</v>
      </c>
      <c r="AT463" s="81">
        <v>0</v>
      </c>
      <c r="AU463" s="81">
        <v>0</v>
      </c>
      <c r="AV463" s="81">
        <v>0</v>
      </c>
      <c r="AW463" s="81"/>
      <c r="AX463" s="82"/>
      <c r="AY463" s="81">
        <v>4236.0999999999995</v>
      </c>
      <c r="AZ463" s="81">
        <v>819.20000000000016</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2169</v>
      </c>
      <c r="B464" s="80">
        <v>119</v>
      </c>
      <c r="C464" s="80">
        <v>19</v>
      </c>
      <c r="D464" s="80">
        <v>7</v>
      </c>
      <c r="E464" s="80">
        <v>2022</v>
      </c>
      <c r="F464" s="80" t="s">
        <v>568</v>
      </c>
      <c r="G464" s="80" t="s">
        <v>2150</v>
      </c>
      <c r="H464" s="80" t="s">
        <v>2151</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1226</v>
      </c>
      <c r="AR464" s="81">
        <v>55</v>
      </c>
      <c r="AS464" s="81">
        <v>0</v>
      </c>
      <c r="AT464" s="81">
        <v>0</v>
      </c>
      <c r="AU464" s="81">
        <v>0</v>
      </c>
      <c r="AV464" s="81">
        <v>0</v>
      </c>
      <c r="AW464" s="81"/>
      <c r="AX464" s="82"/>
      <c r="AY464" s="81">
        <v>4652.6999999999989</v>
      </c>
      <c r="AZ464" s="81">
        <v>819.20000000000016</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2170</v>
      </c>
      <c r="B465" s="80">
        <v>35</v>
      </c>
      <c r="C465" s="80">
        <v>1</v>
      </c>
      <c r="D465" s="80">
        <v>3</v>
      </c>
      <c r="E465" s="80">
        <v>1990</v>
      </c>
      <c r="F465" s="80" t="s">
        <v>562</v>
      </c>
      <c r="G465" s="80" t="s">
        <v>2171</v>
      </c>
      <c r="H465" s="80" t="s">
        <v>2172</v>
      </c>
      <c r="I465" s="177"/>
      <c r="J465" s="81">
        <v>70.076907828739849</v>
      </c>
      <c r="K465" s="81">
        <v>4.9280771099987568</v>
      </c>
      <c r="L465" s="81">
        <v>2.8605484867654227</v>
      </c>
      <c r="M465" s="81">
        <v>38.172771495513672</v>
      </c>
      <c r="N465" s="81">
        <v>53.298069495611223</v>
      </c>
      <c r="O465" s="81">
        <v>51.916831748037652</v>
      </c>
      <c r="P465" s="81">
        <v>34.491834298733593</v>
      </c>
      <c r="Q465" s="81">
        <v>4.2514434301682735</v>
      </c>
      <c r="R465" s="81">
        <v>0</v>
      </c>
      <c r="S465" s="81">
        <v>4.9252002835518427</v>
      </c>
      <c r="T465" s="82"/>
      <c r="U465" s="81">
        <v>11586845</v>
      </c>
      <c r="V465" s="81">
        <v>1770</v>
      </c>
      <c r="W465" s="81">
        <v>30</v>
      </c>
      <c r="X465" s="81">
        <v>13082</v>
      </c>
      <c r="Y465" s="81">
        <v>20735</v>
      </c>
      <c r="Z465" s="81">
        <v>21354</v>
      </c>
      <c r="AA465" s="81">
        <v>8375</v>
      </c>
      <c r="AB465" s="81">
        <v>69029</v>
      </c>
      <c r="AC465" s="81">
        <v>0</v>
      </c>
      <c r="AD465" s="81">
        <v>4.9252002835518427</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2173</v>
      </c>
      <c r="B466" s="80">
        <v>36</v>
      </c>
      <c r="C466" s="80">
        <v>2</v>
      </c>
      <c r="D466" s="80">
        <v>3</v>
      </c>
      <c r="E466" s="80">
        <v>2005</v>
      </c>
      <c r="F466" s="80" t="s">
        <v>565</v>
      </c>
      <c r="G466" s="80" t="s">
        <v>2171</v>
      </c>
      <c r="H466" s="80" t="s">
        <v>2172</v>
      </c>
      <c r="I466" s="177"/>
      <c r="J466" s="81">
        <v>91.309656153533908</v>
      </c>
      <c r="K466" s="81">
        <v>3.8046286884461797</v>
      </c>
      <c r="L466" s="81">
        <v>5.3104586384546231</v>
      </c>
      <c r="M466" s="81">
        <v>80.47185718435145</v>
      </c>
      <c r="N466" s="81">
        <v>82.507885073785062</v>
      </c>
      <c r="O466" s="81">
        <v>71.458877529901756</v>
      </c>
      <c r="P466" s="81">
        <v>33.576386243144498</v>
      </c>
      <c r="Q466" s="81">
        <v>4.3887993267532677</v>
      </c>
      <c r="R466" s="81">
        <v>0</v>
      </c>
      <c r="S466" s="81">
        <v>2.4578929380000001</v>
      </c>
      <c r="T466" s="82"/>
      <c r="U466" s="81">
        <v>13834778</v>
      </c>
      <c r="V466" s="81">
        <v>1612</v>
      </c>
      <c r="W466" s="81">
        <v>71</v>
      </c>
      <c r="X466" s="81">
        <v>14896</v>
      </c>
      <c r="Y466" s="81">
        <v>27684</v>
      </c>
      <c r="Z466" s="81">
        <v>34012</v>
      </c>
      <c r="AA466" s="81">
        <v>6677</v>
      </c>
      <c r="AB466" s="81">
        <v>74494</v>
      </c>
      <c r="AC466" s="81">
        <v>0</v>
      </c>
      <c r="AD466" s="81">
        <v>2.4578929380000001</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2174</v>
      </c>
      <c r="B467" s="80">
        <v>37</v>
      </c>
      <c r="C467" s="80">
        <v>3</v>
      </c>
      <c r="D467" s="80">
        <v>3</v>
      </c>
      <c r="E467" s="80">
        <v>2006</v>
      </c>
      <c r="F467" s="80" t="s">
        <v>566</v>
      </c>
      <c r="G467" s="80" t="s">
        <v>2171</v>
      </c>
      <c r="H467" s="80" t="s">
        <v>2172</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2175</v>
      </c>
      <c r="B468" s="80">
        <v>38</v>
      </c>
      <c r="C468" s="80">
        <v>4</v>
      </c>
      <c r="D468" s="80">
        <v>3</v>
      </c>
      <c r="E468" s="80">
        <v>2007</v>
      </c>
      <c r="F468" s="80" t="s">
        <v>567</v>
      </c>
      <c r="G468" s="80" t="s">
        <v>2171</v>
      </c>
      <c r="H468" s="80" t="s">
        <v>2172</v>
      </c>
      <c r="I468" s="177"/>
      <c r="J468" s="81">
        <v>97.442128920751387</v>
      </c>
      <c r="K468" s="81">
        <v>3.248770958698505</v>
      </c>
      <c r="L468" s="81">
        <v>8.1004742069834137</v>
      </c>
      <c r="M468" s="81">
        <v>79.392043921335613</v>
      </c>
      <c r="N468" s="81">
        <v>90.195880537690925</v>
      </c>
      <c r="O468" s="81">
        <v>69.950707306930184</v>
      </c>
      <c r="P468" s="81">
        <v>33.32502820419068</v>
      </c>
      <c r="Q468" s="81">
        <v>4.6714340402679344</v>
      </c>
      <c r="R468" s="81">
        <v>0</v>
      </c>
      <c r="S468" s="81">
        <v>2.6857903219999999</v>
      </c>
      <c r="T468" s="82"/>
      <c r="U468" s="81">
        <v>15137085</v>
      </c>
      <c r="V468" s="81">
        <v>1412</v>
      </c>
      <c r="W468" s="81">
        <v>103</v>
      </c>
      <c r="X468" s="81">
        <v>18522</v>
      </c>
      <c r="Y468" s="81">
        <v>28615</v>
      </c>
      <c r="Z468" s="81">
        <v>34611</v>
      </c>
      <c r="AA468" s="81">
        <v>6526</v>
      </c>
      <c r="AB468" s="81">
        <v>75098</v>
      </c>
      <c r="AC468" s="81">
        <v>0</v>
      </c>
      <c r="AD468" s="81">
        <v>2.6857903219999999</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2176</v>
      </c>
      <c r="B469" s="80">
        <v>39</v>
      </c>
      <c r="C469" s="80">
        <v>5</v>
      </c>
      <c r="D469" s="80">
        <v>3</v>
      </c>
      <c r="E469" s="80">
        <v>2008</v>
      </c>
      <c r="F469" s="80" t="s">
        <v>84</v>
      </c>
      <c r="G469" s="80" t="s">
        <v>2171</v>
      </c>
      <c r="H469" s="80" t="s">
        <v>2172</v>
      </c>
      <c r="I469" s="177"/>
      <c r="J469" s="81">
        <v>82.954281810995397</v>
      </c>
      <c r="K469" s="81">
        <v>2.5922535636550847</v>
      </c>
      <c r="L469" s="81">
        <v>7.3292296026285255</v>
      </c>
      <c r="M469" s="81">
        <v>83.762661069970832</v>
      </c>
      <c r="N469" s="81">
        <v>91.74381355622252</v>
      </c>
      <c r="O469" s="81">
        <v>67.727201350327249</v>
      </c>
      <c r="P469" s="81">
        <v>32.414832814606939</v>
      </c>
      <c r="Q469" s="81">
        <v>4.593771275829952</v>
      </c>
      <c r="R469" s="81">
        <v>0</v>
      </c>
      <c r="S469" s="81">
        <v>3.3895326952400002</v>
      </c>
      <c r="T469" s="82"/>
      <c r="U469" s="81">
        <v>14142834</v>
      </c>
      <c r="V469" s="81">
        <v>1412</v>
      </c>
      <c r="W469" s="81">
        <v>103</v>
      </c>
      <c r="X469" s="81">
        <v>18522</v>
      </c>
      <c r="Y469" s="81">
        <v>28993</v>
      </c>
      <c r="Z469" s="81">
        <v>34687</v>
      </c>
      <c r="AA469" s="81">
        <v>6355</v>
      </c>
      <c r="AB469" s="81">
        <v>75063</v>
      </c>
      <c r="AC469" s="81">
        <v>0</v>
      </c>
      <c r="AD469" s="81">
        <v>3.3895326952400002</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2177</v>
      </c>
      <c r="B470" s="80">
        <v>40</v>
      </c>
      <c r="C470" s="80">
        <v>6</v>
      </c>
      <c r="D470" s="80">
        <v>3</v>
      </c>
      <c r="E470" s="80">
        <v>2009</v>
      </c>
      <c r="F470" s="80" t="s">
        <v>85</v>
      </c>
      <c r="G470" s="80" t="s">
        <v>2171</v>
      </c>
      <c r="H470" s="80" t="s">
        <v>2172</v>
      </c>
      <c r="I470" s="177"/>
      <c r="J470" s="81">
        <v>69.804970256895913</v>
      </c>
      <c r="K470" s="81">
        <v>2.7435378743232581</v>
      </c>
      <c r="L470" s="81">
        <v>6.905129948160214</v>
      </c>
      <c r="M470" s="81">
        <v>83.142560366297133</v>
      </c>
      <c r="N470" s="81">
        <v>86.53926987387139</v>
      </c>
      <c r="O470" s="81">
        <v>69.328005394067404</v>
      </c>
      <c r="P470" s="81">
        <v>31.385742100719973</v>
      </c>
      <c r="Q470" s="81">
        <v>4.3937034719935584</v>
      </c>
      <c r="R470" s="81">
        <v>0</v>
      </c>
      <c r="S470" s="81">
        <v>3.0593663646000007</v>
      </c>
      <c r="T470" s="82"/>
      <c r="U470" s="81">
        <v>10624384</v>
      </c>
      <c r="V470" s="81">
        <v>1743</v>
      </c>
      <c r="W470" s="81">
        <v>106</v>
      </c>
      <c r="X470" s="81">
        <v>21687</v>
      </c>
      <c r="Y470" s="81">
        <v>29436</v>
      </c>
      <c r="Z470" s="81">
        <v>35047</v>
      </c>
      <c r="AA470" s="81">
        <v>6317</v>
      </c>
      <c r="AB470" s="81">
        <v>75366</v>
      </c>
      <c r="AC470" s="81">
        <v>0</v>
      </c>
      <c r="AD470" s="81">
        <v>3.0593663646000007</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16.62</v>
      </c>
      <c r="BJ470" s="81">
        <v>0</v>
      </c>
      <c r="BK470" s="81">
        <v>7.516</v>
      </c>
      <c r="BL470" s="81">
        <v>0</v>
      </c>
      <c r="BM470" s="82"/>
      <c r="BN470" s="81">
        <v>0</v>
      </c>
      <c r="BO470" s="81">
        <v>0</v>
      </c>
      <c r="BP470" s="81">
        <v>3</v>
      </c>
      <c r="BQ470" s="81">
        <v>0</v>
      </c>
      <c r="BR470" s="81">
        <v>3</v>
      </c>
      <c r="BS470" s="81">
        <v>0</v>
      </c>
      <c r="BT470"/>
      <c r="BU470" s="80"/>
      <c r="BV470" s="80"/>
      <c r="BW470" s="80"/>
      <c r="BX470" s="80"/>
      <c r="BY470" s="80"/>
      <c r="BZ470" s="80"/>
      <c r="CA470" s="80"/>
      <c r="CB470" s="80"/>
      <c r="CC470" s="80"/>
    </row>
    <row r="471" spans="1:81">
      <c r="A471" s="80" t="s">
        <v>2178</v>
      </c>
      <c r="B471" s="80">
        <v>41</v>
      </c>
      <c r="C471" s="80">
        <v>7</v>
      </c>
      <c r="D471" s="80">
        <v>3</v>
      </c>
      <c r="E471" s="80">
        <v>2010</v>
      </c>
      <c r="F471" s="80" t="s">
        <v>86</v>
      </c>
      <c r="G471" s="80" t="s">
        <v>2171</v>
      </c>
      <c r="H471" s="80" t="s">
        <v>2172</v>
      </c>
      <c r="I471" s="177"/>
      <c r="J471" s="81">
        <v>72.158332458779881</v>
      </c>
      <c r="K471" s="81">
        <v>2.8749111689200189</v>
      </c>
      <c r="L471" s="81">
        <v>7.7062540480425206</v>
      </c>
      <c r="M471" s="81">
        <v>84.72581531337508</v>
      </c>
      <c r="N471" s="81">
        <v>95.869662029788259</v>
      </c>
      <c r="O471" s="81">
        <v>69.046721994344054</v>
      </c>
      <c r="P471" s="81">
        <v>31.440565869510014</v>
      </c>
      <c r="Q471" s="81">
        <v>4.5887705359886954</v>
      </c>
      <c r="R471" s="81">
        <v>0</v>
      </c>
      <c r="S471" s="81">
        <v>3.1262031661399998</v>
      </c>
      <c r="T471" s="82"/>
      <c r="U471" s="81">
        <v>11855610</v>
      </c>
      <c r="V471" s="81">
        <v>1743</v>
      </c>
      <c r="W471" s="81">
        <v>106</v>
      </c>
      <c r="X471" s="81">
        <v>21687</v>
      </c>
      <c r="Y471" s="81">
        <v>29788</v>
      </c>
      <c r="Z471" s="81">
        <v>35067</v>
      </c>
      <c r="AA471" s="81">
        <v>6170</v>
      </c>
      <c r="AB471" s="81">
        <v>75422</v>
      </c>
      <c r="AC471" s="81">
        <v>0</v>
      </c>
      <c r="AD471" s="81">
        <v>3.1262031661399998</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51.000999999999998</v>
      </c>
      <c r="BJ471" s="81">
        <v>0</v>
      </c>
      <c r="BK471" s="81">
        <v>19.489999999999998</v>
      </c>
      <c r="BL471" s="81">
        <v>0</v>
      </c>
      <c r="BM471" s="82"/>
      <c r="BN471" s="81">
        <v>0</v>
      </c>
      <c r="BO471" s="81">
        <v>0</v>
      </c>
      <c r="BP471" s="81">
        <v>4</v>
      </c>
      <c r="BQ471" s="81">
        <v>0</v>
      </c>
      <c r="BR471" s="81">
        <v>4</v>
      </c>
      <c r="BS471" s="81">
        <v>0</v>
      </c>
      <c r="BT471"/>
      <c r="BU471" s="80">
        <v>70.491</v>
      </c>
      <c r="BV471" s="80">
        <v>0</v>
      </c>
      <c r="BW471" s="80">
        <v>0</v>
      </c>
      <c r="BX471" s="80">
        <v>0</v>
      </c>
      <c r="BY471" s="80">
        <v>0</v>
      </c>
      <c r="BZ471" s="80">
        <v>0</v>
      </c>
      <c r="CA471" s="80">
        <v>0</v>
      </c>
      <c r="CB471" s="80">
        <v>0</v>
      </c>
      <c r="CC471" s="80">
        <v>0</v>
      </c>
    </row>
    <row r="472" spans="1:81">
      <c r="A472" s="80" t="s">
        <v>2179</v>
      </c>
      <c r="B472" s="80">
        <v>42</v>
      </c>
      <c r="C472" s="80">
        <v>8</v>
      </c>
      <c r="D472" s="80">
        <v>3</v>
      </c>
      <c r="E472" s="80">
        <v>2011</v>
      </c>
      <c r="F472" s="80" t="s">
        <v>87</v>
      </c>
      <c r="G472" s="80" t="s">
        <v>2171</v>
      </c>
      <c r="H472" s="80" t="s">
        <v>2172</v>
      </c>
      <c r="I472" s="177"/>
      <c r="J472" s="81">
        <v>61.528926055868894</v>
      </c>
      <c r="K472" s="81">
        <v>4.1809254893942356</v>
      </c>
      <c r="L472" s="81">
        <v>4.3674610586656941</v>
      </c>
      <c r="M472" s="81">
        <v>107.50773236149695</v>
      </c>
      <c r="N472" s="81">
        <v>103.33374753243763</v>
      </c>
      <c r="O472" s="81">
        <v>68.285832908115509</v>
      </c>
      <c r="P472" s="81">
        <v>30.324147458746879</v>
      </c>
      <c r="Q472" s="81">
        <v>5.2819007581955448</v>
      </c>
      <c r="R472" s="81">
        <v>0</v>
      </c>
      <c r="S472" s="81">
        <v>3.29024901336</v>
      </c>
      <c r="T472" s="82"/>
      <c r="U472" s="81">
        <v>8781526</v>
      </c>
      <c r="V472" s="81">
        <v>1743</v>
      </c>
      <c r="W472" s="81">
        <v>106</v>
      </c>
      <c r="X472" s="81">
        <v>21687</v>
      </c>
      <c r="Y472" s="81">
        <v>30039</v>
      </c>
      <c r="Z472" s="81">
        <v>35434</v>
      </c>
      <c r="AA472" s="81">
        <v>6128</v>
      </c>
      <c r="AB472" s="81">
        <v>75264</v>
      </c>
      <c r="AC472" s="81">
        <v>0</v>
      </c>
      <c r="AD472" s="81">
        <v>3.29024901336</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51.091999999999999</v>
      </c>
      <c r="BJ472" s="81">
        <v>0</v>
      </c>
      <c r="BK472" s="81">
        <v>20.77</v>
      </c>
      <c r="BL472" s="81">
        <v>0</v>
      </c>
      <c r="BM472" s="82"/>
      <c r="BN472" s="81">
        <v>0</v>
      </c>
      <c r="BO472" s="81">
        <v>0</v>
      </c>
      <c r="BP472" s="81">
        <v>4</v>
      </c>
      <c r="BQ472" s="81">
        <v>0</v>
      </c>
      <c r="BR472" s="81">
        <v>2</v>
      </c>
      <c r="BS472" s="81">
        <v>0</v>
      </c>
      <c r="BT472"/>
      <c r="BU472" s="80">
        <v>53.563000000000002</v>
      </c>
      <c r="BV472" s="80">
        <v>0</v>
      </c>
      <c r="BW472" s="80">
        <v>0</v>
      </c>
      <c r="BX472" s="80">
        <v>0</v>
      </c>
      <c r="BY472" s="80">
        <v>18.298999999999999</v>
      </c>
      <c r="BZ472" s="80">
        <v>0</v>
      </c>
      <c r="CA472" s="80">
        <v>0</v>
      </c>
      <c r="CB472" s="80">
        <v>0</v>
      </c>
      <c r="CC472" s="80">
        <v>0</v>
      </c>
    </row>
    <row r="473" spans="1:81">
      <c r="A473" s="80" t="s">
        <v>2180</v>
      </c>
      <c r="B473" s="80">
        <v>43</v>
      </c>
      <c r="C473" s="80">
        <v>9</v>
      </c>
      <c r="D473" s="80">
        <v>3</v>
      </c>
      <c r="E473" s="80">
        <v>2012</v>
      </c>
      <c r="F473" s="80" t="s">
        <v>88</v>
      </c>
      <c r="G473" s="80" t="s">
        <v>2171</v>
      </c>
      <c r="H473" s="80" t="s">
        <v>2172</v>
      </c>
      <c r="I473" s="177"/>
      <c r="J473" s="81">
        <v>80.440091214515505</v>
      </c>
      <c r="K473" s="81">
        <v>4.0769642101836645</v>
      </c>
      <c r="L473" s="81">
        <v>4.3357231062793318</v>
      </c>
      <c r="M473" s="81">
        <v>111.13775911735972</v>
      </c>
      <c r="N473" s="81">
        <v>110.22554058075413</v>
      </c>
      <c r="O473" s="81">
        <v>68.153814615972152</v>
      </c>
      <c r="P473" s="81">
        <v>30.52156354309566</v>
      </c>
      <c r="Q473" s="81">
        <v>5.752612138773741</v>
      </c>
      <c r="R473" s="81">
        <v>0</v>
      </c>
      <c r="S473" s="81">
        <v>3.2449785186</v>
      </c>
      <c r="T473" s="82"/>
      <c r="U473" s="81">
        <v>10978416</v>
      </c>
      <c r="V473" s="81">
        <v>1743</v>
      </c>
      <c r="W473" s="81">
        <v>106</v>
      </c>
      <c r="X473" s="81">
        <v>21687</v>
      </c>
      <c r="Y473" s="81">
        <v>30440</v>
      </c>
      <c r="Z473" s="81">
        <v>35646</v>
      </c>
      <c r="AA473" s="81">
        <v>6133</v>
      </c>
      <c r="AB473" s="81">
        <v>75447</v>
      </c>
      <c r="AC473" s="81">
        <v>0</v>
      </c>
      <c r="AD473" s="81">
        <v>3.2449785186</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57.704999999999998</v>
      </c>
      <c r="BJ473" s="81">
        <v>0</v>
      </c>
      <c r="BK473" s="81">
        <v>30.510999999999996</v>
      </c>
      <c r="BL473" s="81">
        <v>0</v>
      </c>
      <c r="BM473" s="82"/>
      <c r="BN473" s="81">
        <v>0</v>
      </c>
      <c r="BO473" s="81">
        <v>0</v>
      </c>
      <c r="BP473" s="81">
        <v>5</v>
      </c>
      <c r="BQ473" s="81">
        <v>0</v>
      </c>
      <c r="BR473" s="81">
        <v>4</v>
      </c>
      <c r="BS473" s="81">
        <v>0</v>
      </c>
      <c r="BT473"/>
      <c r="BU473" s="80">
        <v>78.426000000000002</v>
      </c>
      <c r="BV473" s="80">
        <v>0</v>
      </c>
      <c r="BW473" s="80">
        <v>0</v>
      </c>
      <c r="BX473" s="80">
        <v>0</v>
      </c>
      <c r="BY473" s="80">
        <v>9.7899999999999991</v>
      </c>
      <c r="BZ473" s="80">
        <v>0</v>
      </c>
      <c r="CA473" s="80">
        <v>0</v>
      </c>
      <c r="CB473" s="80">
        <v>0</v>
      </c>
      <c r="CC473" s="80">
        <v>0</v>
      </c>
    </row>
    <row r="474" spans="1:81">
      <c r="A474" s="80" t="s">
        <v>2181</v>
      </c>
      <c r="B474" s="80">
        <v>44</v>
      </c>
      <c r="C474" s="80">
        <v>10</v>
      </c>
      <c r="D474" s="80">
        <v>3</v>
      </c>
      <c r="E474" s="80">
        <v>2013</v>
      </c>
      <c r="F474" s="80" t="s">
        <v>89</v>
      </c>
      <c r="G474" s="80" t="s">
        <v>2171</v>
      </c>
      <c r="H474" s="80" t="s">
        <v>2172</v>
      </c>
      <c r="I474" s="177"/>
      <c r="J474" s="81">
        <v>92.603669260831467</v>
      </c>
      <c r="K474" s="81">
        <v>3.5145203006037082</v>
      </c>
      <c r="L474" s="81">
        <v>4.4715298185921153</v>
      </c>
      <c r="M474" s="81">
        <v>107.07223619272999</v>
      </c>
      <c r="N474" s="81">
        <v>110.48121746867547</v>
      </c>
      <c r="O474" s="81">
        <v>65.918117994026062</v>
      </c>
      <c r="P474" s="81">
        <v>30.576621147424031</v>
      </c>
      <c r="Q474" s="81">
        <v>5.8222929256702125</v>
      </c>
      <c r="R474" s="81">
        <v>0</v>
      </c>
      <c r="S474" s="81">
        <v>3.7117579986</v>
      </c>
      <c r="T474" s="82"/>
      <c r="U474" s="81">
        <v>11695300</v>
      </c>
      <c r="V474" s="81">
        <v>1743</v>
      </c>
      <c r="W474" s="81">
        <v>106</v>
      </c>
      <c r="X474" s="81">
        <v>21687</v>
      </c>
      <c r="Y474" s="81">
        <v>30551</v>
      </c>
      <c r="Z474" s="81">
        <v>36016</v>
      </c>
      <c r="AA474" s="81">
        <v>6121</v>
      </c>
      <c r="AB474" s="81">
        <v>75266</v>
      </c>
      <c r="AC474" s="81">
        <v>0</v>
      </c>
      <c r="AD474" s="81">
        <v>3.7117579986</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66.075999999999993</v>
      </c>
      <c r="BJ474" s="81">
        <v>0</v>
      </c>
      <c r="BK474" s="81">
        <v>33.72</v>
      </c>
      <c r="BL474" s="81">
        <v>0</v>
      </c>
      <c r="BM474" s="82"/>
      <c r="BN474" s="81">
        <v>0</v>
      </c>
      <c r="BO474" s="81">
        <v>0</v>
      </c>
      <c r="BP474" s="81">
        <v>5</v>
      </c>
      <c r="BQ474" s="81">
        <v>0</v>
      </c>
      <c r="BR474" s="81">
        <v>4</v>
      </c>
      <c r="BS474" s="81">
        <v>0</v>
      </c>
      <c r="BT474"/>
      <c r="BU474" s="80">
        <v>89.847999999999999</v>
      </c>
      <c r="BV474" s="80">
        <v>0</v>
      </c>
      <c r="BW474" s="80">
        <v>0</v>
      </c>
      <c r="BX474" s="80">
        <v>0</v>
      </c>
      <c r="BY474" s="80">
        <v>9.9480000000000004</v>
      </c>
      <c r="BZ474" s="80">
        <v>0</v>
      </c>
      <c r="CA474" s="80">
        <v>0</v>
      </c>
      <c r="CB474" s="80">
        <v>0</v>
      </c>
      <c r="CC474" s="80">
        <v>0</v>
      </c>
    </row>
    <row r="475" spans="1:81">
      <c r="A475" s="80" t="s">
        <v>2182</v>
      </c>
      <c r="B475" s="80">
        <v>45</v>
      </c>
      <c r="C475" s="80">
        <v>11</v>
      </c>
      <c r="D475" s="80">
        <v>3</v>
      </c>
      <c r="E475" s="80">
        <v>2014</v>
      </c>
      <c r="F475" s="80" t="s">
        <v>90</v>
      </c>
      <c r="G475" s="80" t="s">
        <v>2171</v>
      </c>
      <c r="H475" s="80" t="s">
        <v>2172</v>
      </c>
      <c r="I475" s="177"/>
      <c r="J475" s="81">
        <v>82.19764182615134</v>
      </c>
      <c r="K475" s="81">
        <v>3.328363192852442</v>
      </c>
      <c r="L475" s="81">
        <v>2.5591909102149075</v>
      </c>
      <c r="M475" s="81">
        <v>84.696321372054271</v>
      </c>
      <c r="N475" s="81">
        <v>96.939287071125719</v>
      </c>
      <c r="O475" s="81">
        <v>63.043044896213637</v>
      </c>
      <c r="P475" s="81">
        <v>31.579238709125757</v>
      </c>
      <c r="Q475" s="81">
        <v>5.5818481841230883</v>
      </c>
      <c r="R475" s="81">
        <v>0</v>
      </c>
      <c r="S475" s="81">
        <v>3.0895438882499997</v>
      </c>
      <c r="T475" s="82"/>
      <c r="U475" s="81">
        <v>11535937</v>
      </c>
      <c r="V475" s="81">
        <v>1452</v>
      </c>
      <c r="W475" s="81">
        <v>57</v>
      </c>
      <c r="X475" s="81">
        <v>18790</v>
      </c>
      <c r="Y475" s="81">
        <v>30854</v>
      </c>
      <c r="Z475" s="81">
        <v>36278</v>
      </c>
      <c r="AA475" s="81">
        <v>6289</v>
      </c>
      <c r="AB475" s="81">
        <v>75207</v>
      </c>
      <c r="AC475" s="81">
        <v>0</v>
      </c>
      <c r="AD475" s="81">
        <v>3.0895438882499997</v>
      </c>
      <c r="AE475" s="82"/>
      <c r="AF475" s="81">
        <v>91414902.024787471</v>
      </c>
      <c r="AG475" s="81">
        <v>2966857.3636598671</v>
      </c>
      <c r="AH475" s="81">
        <v>650314.46586463158</v>
      </c>
      <c r="AI475" s="81">
        <v>121398145.50966507</v>
      </c>
      <c r="AJ475" s="81">
        <v>137273541.52329779</v>
      </c>
      <c r="AK475" s="81">
        <v>0</v>
      </c>
      <c r="AL475" s="81">
        <v>0</v>
      </c>
      <c r="AM475" s="81">
        <v>10324797.265631936</v>
      </c>
      <c r="AN475" s="81">
        <v>0</v>
      </c>
      <c r="AO475" s="81">
        <v>0</v>
      </c>
      <c r="AP475" s="82"/>
      <c r="AQ475" s="81">
        <v>1350</v>
      </c>
      <c r="AR475" s="81">
        <v>102</v>
      </c>
      <c r="AS475" s="81">
        <v>0</v>
      </c>
      <c r="AT475" s="81">
        <v>0</v>
      </c>
      <c r="AU475" s="81">
        <v>0</v>
      </c>
      <c r="AV475" s="81">
        <v>0</v>
      </c>
      <c r="AW475" s="81" t="s">
        <v>564</v>
      </c>
      <c r="AX475" s="82"/>
      <c r="AY475" s="81">
        <v>5105.1000000000004</v>
      </c>
      <c r="AZ475" s="81">
        <v>7155</v>
      </c>
      <c r="BA475" s="81">
        <v>0</v>
      </c>
      <c r="BB475" s="81">
        <v>0</v>
      </c>
      <c r="BC475" s="81">
        <v>0</v>
      </c>
      <c r="BD475" s="81">
        <v>0</v>
      </c>
      <c r="BE475" s="81" t="s">
        <v>564</v>
      </c>
      <c r="BF475" s="82"/>
      <c r="BG475" s="81">
        <v>0</v>
      </c>
      <c r="BH475" s="81">
        <v>0</v>
      </c>
      <c r="BI475" s="81">
        <v>67.835999999999999</v>
      </c>
      <c r="BJ475" s="81">
        <v>0</v>
      </c>
      <c r="BK475" s="81">
        <v>33.146999999999998</v>
      </c>
      <c r="BL475" s="81">
        <v>0</v>
      </c>
      <c r="BM475" s="82"/>
      <c r="BN475" s="81">
        <v>0</v>
      </c>
      <c r="BO475" s="81">
        <v>0</v>
      </c>
      <c r="BP475" s="81">
        <v>5</v>
      </c>
      <c r="BQ475" s="81">
        <v>0</v>
      </c>
      <c r="BR475" s="81">
        <v>3</v>
      </c>
      <c r="BS475" s="81">
        <v>0</v>
      </c>
      <c r="BT475"/>
      <c r="BU475" s="80">
        <v>90.799000000000007</v>
      </c>
      <c r="BV475" s="80">
        <v>0</v>
      </c>
      <c r="BW475" s="80">
        <v>0</v>
      </c>
      <c r="BX475" s="80">
        <v>0</v>
      </c>
      <c r="BY475" s="80">
        <v>10.183999999999999</v>
      </c>
      <c r="BZ475" s="80">
        <v>0</v>
      </c>
      <c r="CA475" s="80">
        <v>0</v>
      </c>
      <c r="CB475" s="80">
        <v>0</v>
      </c>
      <c r="CC475" s="80">
        <v>0</v>
      </c>
    </row>
    <row r="476" spans="1:81">
      <c r="A476" s="80" t="s">
        <v>2183</v>
      </c>
      <c r="B476" s="80">
        <v>46</v>
      </c>
      <c r="C476" s="80">
        <v>12</v>
      </c>
      <c r="D476" s="80">
        <v>3</v>
      </c>
      <c r="E476" s="80">
        <v>2015</v>
      </c>
      <c r="F476" s="80" t="s">
        <v>91</v>
      </c>
      <c r="G476" s="80" t="s">
        <v>2171</v>
      </c>
      <c r="H476" s="80" t="s">
        <v>2172</v>
      </c>
      <c r="I476" s="177"/>
      <c r="J476" s="81">
        <v>80.900181968118687</v>
      </c>
      <c r="K476" s="81">
        <v>3.1790129918074204</v>
      </c>
      <c r="L476" s="81">
        <v>2.8216017301368423</v>
      </c>
      <c r="M476" s="81">
        <v>88.754179982889795</v>
      </c>
      <c r="N476" s="81">
        <v>96.585657945280019</v>
      </c>
      <c r="O476" s="81">
        <v>62.468975682117403</v>
      </c>
      <c r="P476" s="81">
        <v>31.036227349756167</v>
      </c>
      <c r="Q476" s="81">
        <v>5.4544708506265041</v>
      </c>
      <c r="R476" s="81">
        <v>0</v>
      </c>
      <c r="S476" s="81">
        <v>3.5917062486</v>
      </c>
      <c r="T476" s="82"/>
      <c r="U476" s="81">
        <v>12192693</v>
      </c>
      <c r="V476" s="81">
        <v>1452</v>
      </c>
      <c r="W476" s="81">
        <v>57</v>
      </c>
      <c r="X476" s="81">
        <v>18790</v>
      </c>
      <c r="Y476" s="81">
        <v>31036</v>
      </c>
      <c r="Z476" s="81">
        <v>36294</v>
      </c>
      <c r="AA476" s="81">
        <v>6176</v>
      </c>
      <c r="AB476" s="81">
        <v>75071</v>
      </c>
      <c r="AC476" s="81">
        <v>0</v>
      </c>
      <c r="AD476" s="81">
        <v>3.5917062486</v>
      </c>
      <c r="AE476" s="82"/>
      <c r="AF476" s="81">
        <v>92333689.415952682</v>
      </c>
      <c r="AG476" s="81">
        <v>2625407.404314335</v>
      </c>
      <c r="AH476" s="81">
        <v>594309.9401307907</v>
      </c>
      <c r="AI476" s="81">
        <v>132872717.02683067</v>
      </c>
      <c r="AJ476" s="81">
        <v>143357371.51536596</v>
      </c>
      <c r="AK476" s="81">
        <v>0</v>
      </c>
      <c r="AL476" s="81">
        <v>0</v>
      </c>
      <c r="AM476" s="81">
        <v>10288165.638999028</v>
      </c>
      <c r="AN476" s="81">
        <v>0</v>
      </c>
      <c r="AO476" s="81">
        <v>0</v>
      </c>
      <c r="AP476" s="82"/>
      <c r="AQ476" s="81">
        <v>1481</v>
      </c>
      <c r="AR476" s="81">
        <v>141</v>
      </c>
      <c r="AS476" s="81">
        <v>0</v>
      </c>
      <c r="AT476" s="81">
        <v>0</v>
      </c>
      <c r="AU476" s="81">
        <v>0</v>
      </c>
      <c r="AV476" s="81">
        <v>0</v>
      </c>
      <c r="AW476" s="81" t="s">
        <v>564</v>
      </c>
      <c r="AX476" s="82"/>
      <c r="AY476" s="81">
        <v>5661.7000000000007</v>
      </c>
      <c r="AZ476" s="81">
        <v>8029.8</v>
      </c>
      <c r="BA476" s="81">
        <v>0</v>
      </c>
      <c r="BB476" s="81">
        <v>0</v>
      </c>
      <c r="BC476" s="81">
        <v>0</v>
      </c>
      <c r="BD476" s="81">
        <v>0</v>
      </c>
      <c r="BE476" s="81" t="s">
        <v>564</v>
      </c>
      <c r="BF476" s="82"/>
      <c r="BG476" s="81">
        <v>0</v>
      </c>
      <c r="BH476" s="81">
        <v>0</v>
      </c>
      <c r="BI476" s="81">
        <v>61.439</v>
      </c>
      <c r="BJ476" s="81">
        <v>0</v>
      </c>
      <c r="BK476" s="81">
        <v>29.998000000000001</v>
      </c>
      <c r="BL476" s="81">
        <v>0</v>
      </c>
      <c r="BM476" s="82"/>
      <c r="BN476" s="81">
        <v>0</v>
      </c>
      <c r="BO476" s="81">
        <v>0</v>
      </c>
      <c r="BP476" s="81">
        <v>5</v>
      </c>
      <c r="BQ476" s="81">
        <v>0</v>
      </c>
      <c r="BR476" s="81">
        <v>4</v>
      </c>
      <c r="BS476" s="81">
        <v>0</v>
      </c>
      <c r="BT476"/>
      <c r="BU476" s="80">
        <v>82.016999999999996</v>
      </c>
      <c r="BV476" s="80">
        <v>0</v>
      </c>
      <c r="BW476" s="80">
        <v>0</v>
      </c>
      <c r="BX476" s="80">
        <v>0</v>
      </c>
      <c r="BY476" s="80">
        <v>9.42</v>
      </c>
      <c r="BZ476" s="80">
        <v>0</v>
      </c>
      <c r="CA476" s="80">
        <v>0</v>
      </c>
      <c r="CB476" s="80">
        <v>0</v>
      </c>
      <c r="CC476" s="80">
        <v>0</v>
      </c>
    </row>
    <row r="477" spans="1:81">
      <c r="A477" s="80" t="s">
        <v>2184</v>
      </c>
      <c r="B477" s="80">
        <v>47</v>
      </c>
      <c r="C477" s="80">
        <v>13</v>
      </c>
      <c r="D477" s="80">
        <v>3</v>
      </c>
      <c r="E477" s="80">
        <v>2016</v>
      </c>
      <c r="F477" s="80" t="s">
        <v>92</v>
      </c>
      <c r="G477" s="80" t="s">
        <v>2171</v>
      </c>
      <c r="H477" s="80" t="s">
        <v>2172</v>
      </c>
      <c r="I477" s="177"/>
      <c r="J477" s="81">
        <v>78.732286929398171</v>
      </c>
      <c r="K477" s="81">
        <v>3.1751672521544503</v>
      </c>
      <c r="L477" s="81">
        <v>3.3059876110453255</v>
      </c>
      <c r="M477" s="81">
        <v>77.674523474069829</v>
      </c>
      <c r="N477" s="81">
        <v>86.272091283394246</v>
      </c>
      <c r="O477" s="81">
        <v>62.523126433514292</v>
      </c>
      <c r="P477" s="81">
        <v>30.663394125857195</v>
      </c>
      <c r="Q477" s="81">
        <v>5.316190208256403</v>
      </c>
      <c r="R477" s="81">
        <v>0</v>
      </c>
      <c r="S477" s="81">
        <v>2.8515424133200002</v>
      </c>
      <c r="T477" s="82"/>
      <c r="U477" s="81">
        <v>12405475</v>
      </c>
      <c r="V477" s="81">
        <v>1452</v>
      </c>
      <c r="W477" s="81">
        <v>57</v>
      </c>
      <c r="X477" s="81">
        <v>18790</v>
      </c>
      <c r="Y477" s="81">
        <v>31517</v>
      </c>
      <c r="Z477" s="81">
        <v>36772</v>
      </c>
      <c r="AA477" s="81">
        <v>6311</v>
      </c>
      <c r="AB477" s="81">
        <v>75266</v>
      </c>
      <c r="AC477" s="81">
        <v>0</v>
      </c>
      <c r="AD477" s="81">
        <v>2.8515424133199998</v>
      </c>
      <c r="AE477" s="82"/>
      <c r="AF477" s="81">
        <v>91565835.888113126</v>
      </c>
      <c r="AG477" s="81">
        <v>2523892.5064849262</v>
      </c>
      <c r="AH477" s="81">
        <v>517460.60529138421</v>
      </c>
      <c r="AI477" s="81">
        <v>124109003.62340809</v>
      </c>
      <c r="AJ477" s="81">
        <v>124000996.622904</v>
      </c>
      <c r="AK477" s="81">
        <v>0</v>
      </c>
      <c r="AL477" s="81">
        <v>0</v>
      </c>
      <c r="AM477" s="81">
        <v>10322903.228113569</v>
      </c>
      <c r="AN477" s="81">
        <v>0</v>
      </c>
      <c r="AO477" s="81">
        <v>0</v>
      </c>
      <c r="AP477" s="82"/>
      <c r="AQ477" s="81">
        <v>1595</v>
      </c>
      <c r="AR477" s="81">
        <v>160</v>
      </c>
      <c r="AS477" s="81">
        <v>0</v>
      </c>
      <c r="AT477" s="81">
        <v>0</v>
      </c>
      <c r="AU477" s="81">
        <v>0</v>
      </c>
      <c r="AV477" s="81">
        <v>0</v>
      </c>
      <c r="AW477" s="81" t="s">
        <v>564</v>
      </c>
      <c r="AX477" s="82"/>
      <c r="AY477" s="81">
        <v>6153.4</v>
      </c>
      <c r="AZ477" s="81">
        <v>8558.5</v>
      </c>
      <c r="BA477" s="81">
        <v>0</v>
      </c>
      <c r="BB477" s="81">
        <v>0</v>
      </c>
      <c r="BC477" s="81">
        <v>0</v>
      </c>
      <c r="BD477" s="81">
        <v>0</v>
      </c>
      <c r="BE477" s="81" t="s">
        <v>564</v>
      </c>
      <c r="BF477" s="82"/>
      <c r="BG477" s="81">
        <v>0</v>
      </c>
      <c r="BH477" s="81">
        <v>0</v>
      </c>
      <c r="BI477" s="81">
        <v>62.338000000000001</v>
      </c>
      <c r="BJ477" s="81">
        <v>0</v>
      </c>
      <c r="BK477" s="81">
        <v>20.873000000000001</v>
      </c>
      <c r="BL477" s="81">
        <v>0</v>
      </c>
      <c r="BM477" s="82"/>
      <c r="BN477" s="81">
        <v>0</v>
      </c>
      <c r="BO477" s="81">
        <v>0</v>
      </c>
      <c r="BP477" s="81">
        <v>5</v>
      </c>
      <c r="BQ477" s="81">
        <v>0</v>
      </c>
      <c r="BR477" s="81">
        <v>4</v>
      </c>
      <c r="BS477" s="81">
        <v>0</v>
      </c>
      <c r="BT477"/>
      <c r="BU477" s="80">
        <v>83.210999999999999</v>
      </c>
      <c r="BV477" s="80">
        <v>0</v>
      </c>
      <c r="BW477" s="80">
        <v>0</v>
      </c>
      <c r="BX477" s="80">
        <v>0</v>
      </c>
      <c r="BY477" s="80">
        <v>0</v>
      </c>
      <c r="BZ477" s="80">
        <v>0</v>
      </c>
      <c r="CA477" s="80">
        <v>0</v>
      </c>
      <c r="CB477" s="80">
        <v>0</v>
      </c>
      <c r="CC477" s="80">
        <v>0</v>
      </c>
    </row>
    <row r="478" spans="1:81">
      <c r="A478" s="80" t="s">
        <v>2185</v>
      </c>
      <c r="B478" s="80">
        <v>48</v>
      </c>
      <c r="C478" s="80">
        <v>14</v>
      </c>
      <c r="D478" s="80">
        <v>3</v>
      </c>
      <c r="E478" s="80">
        <v>2017</v>
      </c>
      <c r="F478" s="80" t="s">
        <v>71</v>
      </c>
      <c r="G478" s="80" t="s">
        <v>2171</v>
      </c>
      <c r="H478" s="80" t="s">
        <v>2172</v>
      </c>
      <c r="I478" s="177"/>
      <c r="J478" s="81">
        <v>76.455235578358355</v>
      </c>
      <c r="K478" s="81">
        <v>3.307434982132893</v>
      </c>
      <c r="L478" s="81">
        <v>2.8922878442717828</v>
      </c>
      <c r="M478" s="81">
        <v>74.920486306053007</v>
      </c>
      <c r="N478" s="81">
        <v>94.959055718704931</v>
      </c>
      <c r="O478" s="81">
        <v>62.391020439419698</v>
      </c>
      <c r="P478" s="81">
        <v>30.628474614536881</v>
      </c>
      <c r="Q478" s="81">
        <v>5.1385317690832419</v>
      </c>
      <c r="R478" s="81">
        <v>0</v>
      </c>
      <c r="S478" s="81">
        <v>2.76665853608</v>
      </c>
      <c r="T478" s="82"/>
      <c r="U478" s="81">
        <v>13094520</v>
      </c>
      <c r="V478" s="81">
        <v>1452</v>
      </c>
      <c r="W478" s="81">
        <v>57</v>
      </c>
      <c r="X478" s="81">
        <v>18790</v>
      </c>
      <c r="Y478" s="81">
        <v>32060</v>
      </c>
      <c r="Z478" s="81">
        <v>37303</v>
      </c>
      <c r="AA478" s="81">
        <v>6344</v>
      </c>
      <c r="AB478" s="81">
        <v>75234</v>
      </c>
      <c r="AC478" s="81">
        <v>0</v>
      </c>
      <c r="AD478" s="81">
        <v>2.76665853608</v>
      </c>
      <c r="AE478" s="82"/>
      <c r="AF478" s="81">
        <v>91092681.575285852</v>
      </c>
      <c r="AG478" s="81">
        <v>2618812.9065433769</v>
      </c>
      <c r="AH478" s="81">
        <v>618489.59447387629</v>
      </c>
      <c r="AI478" s="81">
        <v>124398852.42157359</v>
      </c>
      <c r="AJ478" s="81">
        <v>139403222.68827221</v>
      </c>
      <c r="AK478" s="81">
        <v>0</v>
      </c>
      <c r="AL478" s="81">
        <v>0</v>
      </c>
      <c r="AM478" s="81">
        <v>10334660.013586231</v>
      </c>
      <c r="AN478" s="81">
        <v>0</v>
      </c>
      <c r="AO478" s="81">
        <v>0</v>
      </c>
      <c r="AP478" s="82"/>
      <c r="AQ478" s="81">
        <v>1703</v>
      </c>
      <c r="AR478" s="81">
        <v>176</v>
      </c>
      <c r="AS478" s="81">
        <v>0</v>
      </c>
      <c r="AT478" s="81">
        <v>0</v>
      </c>
      <c r="AU478" s="81">
        <v>0</v>
      </c>
      <c r="AV478" s="81">
        <v>0</v>
      </c>
      <c r="AW478" s="81" t="s">
        <v>564</v>
      </c>
      <c r="AX478" s="82"/>
      <c r="AY478" s="81">
        <v>6646</v>
      </c>
      <c r="AZ478" s="81">
        <v>8951.5999999999985</v>
      </c>
      <c r="BA478" s="81">
        <v>0</v>
      </c>
      <c r="BB478" s="81">
        <v>0</v>
      </c>
      <c r="BC478" s="81">
        <v>0</v>
      </c>
      <c r="BD478" s="81">
        <v>0</v>
      </c>
      <c r="BE478" s="81" t="s">
        <v>564</v>
      </c>
      <c r="BF478" s="82"/>
      <c r="BG478" s="81">
        <v>0</v>
      </c>
      <c r="BH478" s="81">
        <v>0</v>
      </c>
      <c r="BI478" s="81">
        <v>23.248999999999999</v>
      </c>
      <c r="BJ478" s="81">
        <v>0</v>
      </c>
      <c r="BK478" s="81">
        <v>28.283000000000001</v>
      </c>
      <c r="BL478" s="81">
        <v>0</v>
      </c>
      <c r="BM478" s="82"/>
      <c r="BN478" s="81">
        <v>0</v>
      </c>
      <c r="BO478" s="81">
        <v>0</v>
      </c>
      <c r="BP478" s="81">
        <v>4</v>
      </c>
      <c r="BQ478" s="81">
        <v>0</v>
      </c>
      <c r="BR478" s="81">
        <v>3</v>
      </c>
      <c r="BS478" s="81">
        <v>0</v>
      </c>
      <c r="BT478"/>
      <c r="BU478" s="80">
        <v>41.710999999999999</v>
      </c>
      <c r="BV478" s="80">
        <v>0</v>
      </c>
      <c r="BW478" s="80">
        <v>0</v>
      </c>
      <c r="BX478" s="80">
        <v>0</v>
      </c>
      <c r="BY478" s="80">
        <v>9.8209999999999997</v>
      </c>
      <c r="BZ478" s="80">
        <v>0</v>
      </c>
      <c r="CA478" s="80">
        <v>0</v>
      </c>
      <c r="CB478" s="80">
        <v>0</v>
      </c>
      <c r="CC478" s="80">
        <v>0</v>
      </c>
    </row>
    <row r="479" spans="1:81">
      <c r="A479" s="80" t="s">
        <v>2186</v>
      </c>
      <c r="B479" s="80">
        <v>49</v>
      </c>
      <c r="C479" s="80">
        <v>15</v>
      </c>
      <c r="D479" s="80">
        <v>3</v>
      </c>
      <c r="E479" s="80">
        <v>2018</v>
      </c>
      <c r="F479" s="80" t="s">
        <v>93</v>
      </c>
      <c r="G479" s="80" t="s">
        <v>2171</v>
      </c>
      <c r="H479" s="80" t="s">
        <v>2172</v>
      </c>
      <c r="I479" s="177"/>
      <c r="J479" s="81">
        <v>70.113897744210462</v>
      </c>
      <c r="K479" s="81">
        <v>3.1098287745672106</v>
      </c>
      <c r="L479" s="81">
        <v>2.7095445030230678</v>
      </c>
      <c r="M479" s="81">
        <v>74.071915113273121</v>
      </c>
      <c r="N479" s="81">
        <v>90.854119246031615</v>
      </c>
      <c r="O479" s="81">
        <v>61.1728778726809</v>
      </c>
      <c r="P479" s="81">
        <v>30.089377135092363</v>
      </c>
      <c r="Q479" s="81">
        <v>4.7793262054141366</v>
      </c>
      <c r="R479" s="81">
        <v>0</v>
      </c>
      <c r="S479" s="81">
        <v>2.8534042270499995</v>
      </c>
      <c r="T479" s="82"/>
      <c r="U479" s="81">
        <v>12776574</v>
      </c>
      <c r="V479" s="81">
        <v>1452</v>
      </c>
      <c r="W479" s="81">
        <v>57</v>
      </c>
      <c r="X479" s="81">
        <v>18790</v>
      </c>
      <c r="Y479" s="81">
        <v>32554</v>
      </c>
      <c r="Z479" s="81">
        <v>37275</v>
      </c>
      <c r="AA479" s="81">
        <v>6295</v>
      </c>
      <c r="AB479" s="81">
        <v>75408</v>
      </c>
      <c r="AC479" s="81">
        <v>0</v>
      </c>
      <c r="AD479" s="81">
        <v>2.85340422705</v>
      </c>
      <c r="AE479" s="82"/>
      <c r="AF479" s="81">
        <v>85045168.809111744</v>
      </c>
      <c r="AG479" s="81">
        <v>2364944.2037654929</v>
      </c>
      <c r="AH479" s="81">
        <v>590302.7266034832</v>
      </c>
      <c r="AI479" s="81">
        <v>121223806.30072939</v>
      </c>
      <c r="AJ479" s="81">
        <v>140088127.0657725</v>
      </c>
      <c r="AK479" s="81">
        <v>0</v>
      </c>
      <c r="AL479" s="81">
        <v>0</v>
      </c>
      <c r="AM479" s="81">
        <v>10379994.956544019</v>
      </c>
      <c r="AN479" s="81">
        <v>0</v>
      </c>
      <c r="AO479" s="81">
        <v>0</v>
      </c>
      <c r="AP479" s="82"/>
      <c r="AQ479" s="81">
        <v>1809</v>
      </c>
      <c r="AR479" s="81">
        <v>194</v>
      </c>
      <c r="AS479" s="81">
        <v>0</v>
      </c>
      <c r="AT479" s="81">
        <v>0</v>
      </c>
      <c r="AU479" s="81">
        <v>0</v>
      </c>
      <c r="AV479" s="81">
        <v>0</v>
      </c>
      <c r="AW479" s="81" t="s">
        <v>564</v>
      </c>
      <c r="AX479" s="82"/>
      <c r="AY479" s="81">
        <v>7130.8</v>
      </c>
      <c r="AZ479" s="81">
        <v>9853</v>
      </c>
      <c r="BA479" s="81">
        <v>0</v>
      </c>
      <c r="BB479" s="81">
        <v>0</v>
      </c>
      <c r="BC479" s="81">
        <v>0</v>
      </c>
      <c r="BD479" s="81">
        <v>0</v>
      </c>
      <c r="BE479" s="81" t="s">
        <v>564</v>
      </c>
      <c r="BF479" s="82"/>
      <c r="BG479" s="81">
        <v>0</v>
      </c>
      <c r="BH479" s="81">
        <v>0</v>
      </c>
      <c r="BI479" s="81">
        <v>66.397000000000006</v>
      </c>
      <c r="BJ479" s="81">
        <v>0</v>
      </c>
      <c r="BK479" s="81">
        <v>17.942</v>
      </c>
      <c r="BL479" s="81">
        <v>0</v>
      </c>
      <c r="BM479" s="82"/>
      <c r="BN479" s="81">
        <v>0</v>
      </c>
      <c r="BO479" s="81">
        <v>0</v>
      </c>
      <c r="BP479" s="81">
        <v>5</v>
      </c>
      <c r="BQ479" s="81">
        <v>0</v>
      </c>
      <c r="BR479" s="81">
        <v>3</v>
      </c>
      <c r="BS479" s="81">
        <v>0</v>
      </c>
      <c r="BT479"/>
      <c r="BU479" s="80">
        <v>84.338999999999999</v>
      </c>
      <c r="BV479" s="80">
        <v>0</v>
      </c>
      <c r="BW479" s="80">
        <v>0</v>
      </c>
      <c r="BX479" s="80">
        <v>0</v>
      </c>
      <c r="BY479" s="80">
        <v>0</v>
      </c>
      <c r="BZ479" s="80">
        <v>0</v>
      </c>
      <c r="CA479" s="80">
        <v>0</v>
      </c>
      <c r="CB479" s="80">
        <v>0</v>
      </c>
      <c r="CC479" s="80">
        <v>0</v>
      </c>
    </row>
    <row r="480" spans="1:81">
      <c r="A480" s="80" t="s">
        <v>2187</v>
      </c>
      <c r="B480" s="80">
        <v>50</v>
      </c>
      <c r="C480" s="80">
        <v>16</v>
      </c>
      <c r="D480" s="80">
        <v>3</v>
      </c>
      <c r="E480" s="80">
        <v>2019</v>
      </c>
      <c r="F480" s="80" t="s">
        <v>73</v>
      </c>
      <c r="G480" s="80" t="s">
        <v>2171</v>
      </c>
      <c r="H480" s="80" t="s">
        <v>2172</v>
      </c>
      <c r="I480" s="177"/>
      <c r="J480" s="81">
        <v>65.090115161382883</v>
      </c>
      <c r="K480" s="81">
        <v>2.7454697451652059</v>
      </c>
      <c r="L480" s="81">
        <v>2.7323536081172088</v>
      </c>
      <c r="M480" s="81">
        <v>70.135216431512788</v>
      </c>
      <c r="N480" s="81">
        <v>79.404487970025912</v>
      </c>
      <c r="O480" s="81">
        <v>59.624463901114403</v>
      </c>
      <c r="P480" s="81">
        <v>30.28256624312316</v>
      </c>
      <c r="Q480" s="81">
        <v>4.6503126996409376</v>
      </c>
      <c r="R480" s="81">
        <v>0</v>
      </c>
      <c r="S480" s="81">
        <v>0</v>
      </c>
      <c r="T480" s="82"/>
      <c r="U480" s="81">
        <v>12396235</v>
      </c>
      <c r="V480" s="81">
        <v>1452</v>
      </c>
      <c r="W480" s="81">
        <v>57</v>
      </c>
      <c r="X480" s="81">
        <v>18790</v>
      </c>
      <c r="Y480" s="81">
        <v>32728</v>
      </c>
      <c r="Z480" s="81">
        <v>37329</v>
      </c>
      <c r="AA480" s="81">
        <v>6288</v>
      </c>
      <c r="AB480" s="81">
        <v>75359</v>
      </c>
      <c r="AC480" s="81">
        <v>0</v>
      </c>
      <c r="AD480" s="81">
        <v>0</v>
      </c>
      <c r="AE480" s="82"/>
      <c r="AF480" s="81">
        <v>80709832.850610942</v>
      </c>
      <c r="AG480" s="81">
        <v>2208458.37708236</v>
      </c>
      <c r="AH480" s="81">
        <v>625904.88003845839</v>
      </c>
      <c r="AI480" s="81">
        <v>119568548.02618361</v>
      </c>
      <c r="AJ480" s="81">
        <v>122992262.76959093</v>
      </c>
      <c r="AK480" s="81">
        <v>0</v>
      </c>
      <c r="AL480" s="81">
        <v>0</v>
      </c>
      <c r="AM480" s="81">
        <v>10263328.497751731</v>
      </c>
      <c r="AN480" s="81">
        <v>0</v>
      </c>
      <c r="AO480" s="81">
        <v>0</v>
      </c>
      <c r="AP480" s="82"/>
      <c r="AQ480" s="81">
        <v>1898</v>
      </c>
      <c r="AR480" s="81">
        <v>203</v>
      </c>
      <c r="AS480" s="81">
        <v>0</v>
      </c>
      <c r="AT480" s="81">
        <v>0</v>
      </c>
      <c r="AU480" s="81">
        <v>0</v>
      </c>
      <c r="AV480" s="81">
        <v>1</v>
      </c>
      <c r="AW480" s="81" t="s">
        <v>564</v>
      </c>
      <c r="AX480" s="82"/>
      <c r="AY480" s="81">
        <v>7552.1999999999962</v>
      </c>
      <c r="AZ480" s="81">
        <v>10376.799999999999</v>
      </c>
      <c r="BA480" s="81">
        <v>0</v>
      </c>
      <c r="BB480" s="81">
        <v>0</v>
      </c>
      <c r="BC480" s="81">
        <v>0</v>
      </c>
      <c r="BD480" s="81">
        <v>400</v>
      </c>
      <c r="BE480" s="81" t="s">
        <v>564</v>
      </c>
      <c r="BF480" s="82"/>
      <c r="BG480" s="81">
        <v>0</v>
      </c>
      <c r="BH480" s="81">
        <v>0</v>
      </c>
      <c r="BI480" s="81">
        <v>69.388000000000005</v>
      </c>
      <c r="BJ480" s="81">
        <v>0</v>
      </c>
      <c r="BK480" s="81">
        <v>24.053000000000001</v>
      </c>
      <c r="BL480" s="81">
        <v>0</v>
      </c>
      <c r="BM480" s="82"/>
      <c r="BN480" s="81">
        <v>0</v>
      </c>
      <c r="BO480" s="81">
        <v>0</v>
      </c>
      <c r="BP480" s="81">
        <v>6</v>
      </c>
      <c r="BQ480" s="81">
        <v>0</v>
      </c>
      <c r="BR480" s="81">
        <v>3</v>
      </c>
      <c r="BS480" s="81">
        <v>0</v>
      </c>
      <c r="BT480"/>
      <c r="BU480" s="80">
        <v>86.367999999999995</v>
      </c>
      <c r="BV480" s="80">
        <v>0</v>
      </c>
      <c r="BW480" s="80">
        <v>0</v>
      </c>
      <c r="BX480" s="80">
        <v>0</v>
      </c>
      <c r="BY480" s="80">
        <v>7.0730000000000004</v>
      </c>
      <c r="BZ480" s="80">
        <v>0</v>
      </c>
      <c r="CA480" s="80">
        <v>0</v>
      </c>
      <c r="CB480" s="80">
        <v>0</v>
      </c>
      <c r="CC480" s="80">
        <v>0</v>
      </c>
    </row>
    <row r="481" spans="1:81">
      <c r="A481" s="80" t="s">
        <v>2188</v>
      </c>
      <c r="B481" s="80">
        <v>51</v>
      </c>
      <c r="C481" s="80">
        <v>17</v>
      </c>
      <c r="D481" s="80">
        <v>3</v>
      </c>
      <c r="E481" s="80">
        <v>2020</v>
      </c>
      <c r="F481" s="80" t="s">
        <v>218</v>
      </c>
      <c r="G481" s="80" t="s">
        <v>2171</v>
      </c>
      <c r="H481" s="80" t="s">
        <v>2172</v>
      </c>
      <c r="I481" s="177"/>
      <c r="J481" s="81">
        <v>65.631441461809871</v>
      </c>
      <c r="K481" s="81">
        <v>2.853791269796027</v>
      </c>
      <c r="L481" s="81">
        <v>1.3170033434977981</v>
      </c>
      <c r="M481" s="81">
        <v>68.923192085262045</v>
      </c>
      <c r="N481" s="81">
        <v>83.740310311196069</v>
      </c>
      <c r="O481" s="81">
        <v>52.424192601602996</v>
      </c>
      <c r="P481" s="81">
        <v>28.381848332530183</v>
      </c>
      <c r="Q481" s="81">
        <v>4.4341483894673983</v>
      </c>
      <c r="R481" s="81">
        <v>0</v>
      </c>
      <c r="S481" s="81">
        <v>0</v>
      </c>
      <c r="T481" s="82"/>
      <c r="U481" s="81">
        <v>11750053</v>
      </c>
      <c r="V481" s="81">
        <v>1378</v>
      </c>
      <c r="W481" s="81">
        <v>28</v>
      </c>
      <c r="X481" s="81">
        <v>20380</v>
      </c>
      <c r="Y481" s="81">
        <v>33144</v>
      </c>
      <c r="Z481" s="81">
        <v>37461</v>
      </c>
      <c r="AA481" s="81">
        <v>6403</v>
      </c>
      <c r="AB481" s="81">
        <v>75202</v>
      </c>
      <c r="AC481" s="81">
        <v>0</v>
      </c>
      <c r="AD481" s="81">
        <v>0</v>
      </c>
      <c r="AE481" s="82"/>
      <c r="AF481" s="81">
        <v>82349831.325100169</v>
      </c>
      <c r="AG481" s="81">
        <v>2176532.6724968604</v>
      </c>
      <c r="AH481" s="81">
        <v>310586.8710089394</v>
      </c>
      <c r="AI481" s="81">
        <v>117678310.49189192</v>
      </c>
      <c r="AJ481" s="81">
        <v>134428834.96183369</v>
      </c>
      <c r="AK481" s="81"/>
      <c r="AL481" s="81"/>
      <c r="AM481" s="81">
        <v>9814696.5116463061</v>
      </c>
      <c r="AN481" s="81"/>
      <c r="AO481" s="81"/>
      <c r="AP481" s="82"/>
      <c r="AQ481" s="81">
        <v>1984</v>
      </c>
      <c r="AR481" s="81">
        <v>209</v>
      </c>
      <c r="AS481" s="81">
        <v>0</v>
      </c>
      <c r="AT481" s="81">
        <v>0</v>
      </c>
      <c r="AU481" s="81">
        <v>0</v>
      </c>
      <c r="AV481" s="81">
        <v>1</v>
      </c>
      <c r="AW481" s="81">
        <v>0</v>
      </c>
      <c r="AX481" s="82"/>
      <c r="AY481" s="81">
        <v>7971.3999999999942</v>
      </c>
      <c r="AZ481" s="81">
        <v>11990.500000000009</v>
      </c>
      <c r="BA481" s="81">
        <v>0</v>
      </c>
      <c r="BB481" s="81">
        <v>0</v>
      </c>
      <c r="BC481" s="81">
        <v>0</v>
      </c>
      <c r="BD481" s="81">
        <v>400</v>
      </c>
      <c r="BE481" s="81">
        <v>0</v>
      </c>
      <c r="BF481" s="82"/>
      <c r="BG481" s="81">
        <v>0</v>
      </c>
      <c r="BH481" s="81">
        <v>0</v>
      </c>
      <c r="BI481" s="81">
        <v>52.51</v>
      </c>
      <c r="BJ481" s="81">
        <v>0</v>
      </c>
      <c r="BK481" s="81">
        <v>22</v>
      </c>
      <c r="BL481" s="81">
        <v>0</v>
      </c>
      <c r="BM481" s="82"/>
      <c r="BN481" s="81">
        <v>0</v>
      </c>
      <c r="BO481" s="81">
        <v>0</v>
      </c>
      <c r="BP481" s="81">
        <v>6</v>
      </c>
      <c r="BQ481" s="81">
        <v>0</v>
      </c>
      <c r="BR481" s="81">
        <v>3</v>
      </c>
      <c r="BS481" s="81">
        <v>0</v>
      </c>
      <c r="BT481"/>
      <c r="BU481" s="80">
        <v>67.623999999999995</v>
      </c>
      <c r="BV481" s="80">
        <v>0</v>
      </c>
      <c r="BW481" s="80">
        <v>0</v>
      </c>
      <c r="BX481" s="80">
        <v>0</v>
      </c>
      <c r="BY481" s="80">
        <v>6.8860000000000001</v>
      </c>
      <c r="BZ481" s="80">
        <v>0</v>
      </c>
      <c r="CA481" s="80">
        <v>0</v>
      </c>
      <c r="CB481" s="80">
        <v>0</v>
      </c>
      <c r="CC481" s="80">
        <v>0</v>
      </c>
    </row>
    <row r="482" spans="1:81">
      <c r="A482" s="80" t="s">
        <v>2189</v>
      </c>
      <c r="B482" s="80">
        <v>51</v>
      </c>
      <c r="C482" s="80">
        <v>18</v>
      </c>
      <c r="D482" s="80">
        <v>3</v>
      </c>
      <c r="E482" s="80">
        <v>2021</v>
      </c>
      <c r="F482" s="80" t="s">
        <v>75</v>
      </c>
      <c r="G482" s="174" t="s">
        <v>2171</v>
      </c>
      <c r="H482" s="80" t="s">
        <v>2172</v>
      </c>
      <c r="I482" s="177"/>
      <c r="J482" s="81">
        <v>55.486327003575184</v>
      </c>
      <c r="K482" s="81">
        <v>3.1775282857345757</v>
      </c>
      <c r="L482" s="81">
        <v>1.2109044464597531</v>
      </c>
      <c r="M482" s="81">
        <v>77.708663327503345</v>
      </c>
      <c r="N482" s="81">
        <v>78.718532437846378</v>
      </c>
      <c r="O482" s="81">
        <v>50.738866735735868</v>
      </c>
      <c r="P482" s="81">
        <v>28.921692434660056</v>
      </c>
      <c r="Q482" s="81">
        <v>4.4646868705530114</v>
      </c>
      <c r="R482" s="81">
        <v>0</v>
      </c>
      <c r="S482" s="81">
        <v>0</v>
      </c>
      <c r="T482" s="82"/>
      <c r="U482" s="81">
        <v>11476047</v>
      </c>
      <c r="V482" s="81">
        <v>1378</v>
      </c>
      <c r="W482" s="81">
        <v>28</v>
      </c>
      <c r="X482" s="81">
        <v>20380</v>
      </c>
      <c r="Y482" s="81">
        <v>33334</v>
      </c>
      <c r="Z482" s="81">
        <v>37333</v>
      </c>
      <c r="AA482" s="81">
        <v>6363</v>
      </c>
      <c r="AB482" s="81">
        <v>74822</v>
      </c>
      <c r="AC482" s="81">
        <v>0</v>
      </c>
      <c r="AD482" s="81">
        <v>0</v>
      </c>
      <c r="AE482" s="82"/>
      <c r="AF482" s="81">
        <v>70122563.695931658</v>
      </c>
      <c r="AG482" s="81">
        <v>2449930.3927596919</v>
      </c>
      <c r="AH482" s="81">
        <v>273494.37688801857</v>
      </c>
      <c r="AI482" s="81">
        <v>131095132.42778954</v>
      </c>
      <c r="AJ482" s="81">
        <v>117747480.23101573</v>
      </c>
      <c r="AK482" s="81">
        <v>0</v>
      </c>
      <c r="AL482" s="81">
        <v>0</v>
      </c>
      <c r="AM482" s="81">
        <v>9821426.6135554295</v>
      </c>
      <c r="AN482" s="81">
        <v>0</v>
      </c>
      <c r="AO482" s="81">
        <v>0</v>
      </c>
      <c r="AP482" s="82"/>
      <c r="AQ482" s="81">
        <v>2097</v>
      </c>
      <c r="AR482" s="81">
        <v>211</v>
      </c>
      <c r="AS482" s="81">
        <v>0</v>
      </c>
      <c r="AT482" s="81">
        <v>0</v>
      </c>
      <c r="AU482" s="81">
        <v>0</v>
      </c>
      <c r="AV482" s="81">
        <v>1</v>
      </c>
      <c r="AW482" s="81"/>
      <c r="AX482" s="82"/>
      <c r="AY482" s="81">
        <v>8543.4999999999945</v>
      </c>
      <c r="AZ482" s="81">
        <v>12089.500000000009</v>
      </c>
      <c r="BA482" s="81">
        <v>0</v>
      </c>
      <c r="BB482" s="81">
        <v>0</v>
      </c>
      <c r="BC482" s="81">
        <v>0</v>
      </c>
      <c r="BD482" s="81">
        <v>400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2190</v>
      </c>
      <c r="B483" s="80">
        <v>51</v>
      </c>
      <c r="C483" s="80">
        <v>19</v>
      </c>
      <c r="D483" s="80">
        <v>3</v>
      </c>
      <c r="E483" s="80">
        <v>2022</v>
      </c>
      <c r="F483" s="80" t="s">
        <v>568</v>
      </c>
      <c r="G483" s="174" t="s">
        <v>2171</v>
      </c>
      <c r="H483" s="80" t="s">
        <v>2172</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2248</v>
      </c>
      <c r="AR483" s="81">
        <v>213</v>
      </c>
      <c r="AS483" s="81">
        <v>0</v>
      </c>
      <c r="AT483" s="81">
        <v>0</v>
      </c>
      <c r="AU483" s="81">
        <v>0</v>
      </c>
      <c r="AV483" s="81">
        <v>1</v>
      </c>
      <c r="AW483" s="81"/>
      <c r="AX483" s="82"/>
      <c r="AY483" s="81">
        <v>9344.0999999999876</v>
      </c>
      <c r="AZ483" s="81">
        <v>12155.500000000007</v>
      </c>
      <c r="BA483" s="81">
        <v>0</v>
      </c>
      <c r="BB483" s="81">
        <v>0</v>
      </c>
      <c r="BC483" s="81">
        <v>0</v>
      </c>
      <c r="BD483" s="81">
        <v>400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2191</v>
      </c>
      <c r="B484" s="80">
        <v>392</v>
      </c>
      <c r="C484" s="80">
        <v>1</v>
      </c>
      <c r="D484" s="80">
        <v>24</v>
      </c>
      <c r="E484" s="80">
        <v>1990</v>
      </c>
      <c r="F484" s="80" t="s">
        <v>562</v>
      </c>
      <c r="G484" s="80" t="s">
        <v>2192</v>
      </c>
      <c r="H484" s="80" t="s">
        <v>2193</v>
      </c>
      <c r="I484" s="177"/>
      <c r="J484" s="81">
        <v>217.70758756669161</v>
      </c>
      <c r="K484" s="81">
        <v>8.7637058374899883</v>
      </c>
      <c r="L484" s="81">
        <v>7.7050369181482061</v>
      </c>
      <c r="M484" s="81">
        <v>47.94083677825477</v>
      </c>
      <c r="N484" s="81">
        <v>55.241704556054948</v>
      </c>
      <c r="O484" s="81">
        <v>56.040225334469788</v>
      </c>
      <c r="P484" s="81">
        <v>73.106215001411343</v>
      </c>
      <c r="Q484" s="81">
        <v>4.5026043380218752</v>
      </c>
      <c r="R484" s="81">
        <v>0</v>
      </c>
      <c r="S484" s="81">
        <v>4.4357985256775248</v>
      </c>
      <c r="T484" s="82"/>
      <c r="U484" s="81">
        <v>22637974</v>
      </c>
      <c r="V484" s="81">
        <v>2696</v>
      </c>
      <c r="W484" s="81">
        <v>87</v>
      </c>
      <c r="X484" s="81">
        <v>16533</v>
      </c>
      <c r="Y484" s="81">
        <v>18925</v>
      </c>
      <c r="Z484" s="81">
        <v>23050</v>
      </c>
      <c r="AA484" s="81">
        <v>17751</v>
      </c>
      <c r="AB484" s="81">
        <v>73107</v>
      </c>
      <c r="AC484" s="81">
        <v>0</v>
      </c>
      <c r="AD484" s="81">
        <v>4.4357985256775248</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2194</v>
      </c>
      <c r="B485" s="80">
        <v>393</v>
      </c>
      <c r="C485" s="80">
        <v>2</v>
      </c>
      <c r="D485" s="80">
        <v>24</v>
      </c>
      <c r="E485" s="80">
        <v>2005</v>
      </c>
      <c r="F485" s="80" t="s">
        <v>565</v>
      </c>
      <c r="G485" s="80" t="s">
        <v>2192</v>
      </c>
      <c r="H485" s="80" t="s">
        <v>2193</v>
      </c>
      <c r="I485" s="177"/>
      <c r="J485" s="81">
        <v>183.60021336337076</v>
      </c>
      <c r="K485" s="81">
        <v>7.110896797205787</v>
      </c>
      <c r="L485" s="81">
        <v>13.652586241536746</v>
      </c>
      <c r="M485" s="81">
        <v>100.83467966293253</v>
      </c>
      <c r="N485" s="81">
        <v>117.51587465892516</v>
      </c>
      <c r="O485" s="81">
        <v>95.124430761020577</v>
      </c>
      <c r="P485" s="81">
        <v>80.95645381584292</v>
      </c>
      <c r="Q485" s="81">
        <v>4.7771657074276508</v>
      </c>
      <c r="R485" s="81">
        <v>0</v>
      </c>
      <c r="S485" s="81">
        <v>8.2019250545650362</v>
      </c>
      <c r="T485" s="82"/>
      <c r="U485" s="81">
        <v>19872109</v>
      </c>
      <c r="V485" s="81">
        <v>2710</v>
      </c>
      <c r="W485" s="81">
        <v>163</v>
      </c>
      <c r="X485" s="81">
        <v>16317</v>
      </c>
      <c r="Y485" s="81">
        <v>25931</v>
      </c>
      <c r="Z485" s="81">
        <v>45276</v>
      </c>
      <c r="AA485" s="81">
        <v>16099</v>
      </c>
      <c r="AB485" s="81">
        <v>81086</v>
      </c>
      <c r="AC485" s="81">
        <v>0</v>
      </c>
      <c r="AD485" s="81">
        <v>8.2019250545650362</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2195</v>
      </c>
      <c r="B486" s="80">
        <v>394</v>
      </c>
      <c r="C486" s="80">
        <v>3</v>
      </c>
      <c r="D486" s="80">
        <v>24</v>
      </c>
      <c r="E486" s="80">
        <v>2006</v>
      </c>
      <c r="F486" s="80" t="s">
        <v>566</v>
      </c>
      <c r="G486" s="80" t="s">
        <v>2192</v>
      </c>
      <c r="H486" s="80" t="s">
        <v>2193</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2196</v>
      </c>
      <c r="B487" s="80">
        <v>395</v>
      </c>
      <c r="C487" s="80">
        <v>4</v>
      </c>
      <c r="D487" s="80">
        <v>24</v>
      </c>
      <c r="E487" s="80">
        <v>2007</v>
      </c>
      <c r="F487" s="80" t="s">
        <v>567</v>
      </c>
      <c r="G487" s="80" t="s">
        <v>2192</v>
      </c>
      <c r="H487" s="80" t="s">
        <v>2193</v>
      </c>
      <c r="I487" s="177"/>
      <c r="J487" s="81">
        <v>181.11371113113881</v>
      </c>
      <c r="K487" s="81">
        <v>6.4683985893123319</v>
      </c>
      <c r="L487" s="81">
        <v>17.508677942271241</v>
      </c>
      <c r="M487" s="81">
        <v>92.746312627441185</v>
      </c>
      <c r="N487" s="81">
        <v>122.25048035676045</v>
      </c>
      <c r="O487" s="81">
        <v>92.980620044570514</v>
      </c>
      <c r="P487" s="81">
        <v>80.48356872912187</v>
      </c>
      <c r="Q487" s="81">
        <v>5.0212721856575167</v>
      </c>
      <c r="R487" s="81">
        <v>0</v>
      </c>
      <c r="S487" s="81">
        <v>6.7448722860200476</v>
      </c>
      <c r="T487" s="82"/>
      <c r="U487" s="81">
        <v>23130334</v>
      </c>
      <c r="V487" s="81">
        <v>2577</v>
      </c>
      <c r="W487" s="81">
        <v>262</v>
      </c>
      <c r="X487" s="81">
        <v>20210</v>
      </c>
      <c r="Y487" s="81">
        <v>26455</v>
      </c>
      <c r="Z487" s="81">
        <v>46006</v>
      </c>
      <c r="AA487" s="81">
        <v>15761</v>
      </c>
      <c r="AB487" s="81">
        <v>80722</v>
      </c>
      <c r="AC487" s="81">
        <v>0</v>
      </c>
      <c r="AD487" s="81">
        <v>6.7448722860200476</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2197</v>
      </c>
      <c r="B488" s="80">
        <v>396</v>
      </c>
      <c r="C488" s="80">
        <v>5</v>
      </c>
      <c r="D488" s="80">
        <v>24</v>
      </c>
      <c r="E488" s="80">
        <v>2008</v>
      </c>
      <c r="F488" s="80" t="s">
        <v>84</v>
      </c>
      <c r="G488" s="80" t="s">
        <v>2192</v>
      </c>
      <c r="H488" s="80" t="s">
        <v>2193</v>
      </c>
      <c r="I488" s="177"/>
      <c r="J488" s="81">
        <v>155.69720851633744</v>
      </c>
      <c r="K488" s="81">
        <v>5.1245504547283565</v>
      </c>
      <c r="L488" s="81">
        <v>17.104618522104829</v>
      </c>
      <c r="M488" s="81">
        <v>103.93221731789355</v>
      </c>
      <c r="N488" s="81">
        <v>117.54405121354354</v>
      </c>
      <c r="O488" s="81">
        <v>90.73183958106371</v>
      </c>
      <c r="P488" s="81">
        <v>78.769828978123513</v>
      </c>
      <c r="Q488" s="81">
        <v>4.9188597084426737</v>
      </c>
      <c r="R488" s="81">
        <v>0</v>
      </c>
      <c r="S488" s="81">
        <v>7.7570648035835168</v>
      </c>
      <c r="T488" s="82"/>
      <c r="U488" s="81">
        <v>20721464</v>
      </c>
      <c r="V488" s="81">
        <v>2577</v>
      </c>
      <c r="W488" s="81">
        <v>262</v>
      </c>
      <c r="X488" s="81">
        <v>20210</v>
      </c>
      <c r="Y488" s="81">
        <v>26658</v>
      </c>
      <c r="Z488" s="81">
        <v>46469</v>
      </c>
      <c r="AA488" s="81">
        <v>15443</v>
      </c>
      <c r="AB488" s="81">
        <v>80375</v>
      </c>
      <c r="AC488" s="81">
        <v>0</v>
      </c>
      <c r="AD488" s="81">
        <v>7.7570648035835168</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2198</v>
      </c>
      <c r="B489" s="80">
        <v>397</v>
      </c>
      <c r="C489" s="80">
        <v>6</v>
      </c>
      <c r="D489" s="80">
        <v>24</v>
      </c>
      <c r="E489" s="80">
        <v>2009</v>
      </c>
      <c r="F489" s="80" t="s">
        <v>85</v>
      </c>
      <c r="G489" s="80" t="s">
        <v>2192</v>
      </c>
      <c r="H489" s="80" t="s">
        <v>2193</v>
      </c>
      <c r="I489" s="177"/>
      <c r="J489" s="81">
        <v>143.34043557298381</v>
      </c>
      <c r="K489" s="81">
        <v>4.5855198189726618</v>
      </c>
      <c r="L489" s="81">
        <v>12.651823733575155</v>
      </c>
      <c r="M489" s="81">
        <v>111.8262685280351</v>
      </c>
      <c r="N489" s="81">
        <v>108.98467836681851</v>
      </c>
      <c r="O489" s="81">
        <v>92.745271575337412</v>
      </c>
      <c r="P489" s="81">
        <v>75.659661343954994</v>
      </c>
      <c r="Q489" s="81">
        <v>4.6843783852350711</v>
      </c>
      <c r="R489" s="81">
        <v>0</v>
      </c>
      <c r="S489" s="81">
        <v>7.8239905402807182</v>
      </c>
      <c r="T489" s="82"/>
      <c r="U489" s="81">
        <v>16513735</v>
      </c>
      <c r="V489" s="81">
        <v>2352</v>
      </c>
      <c r="W489" s="81">
        <v>267</v>
      </c>
      <c r="X489" s="81">
        <v>21542</v>
      </c>
      <c r="Y489" s="81">
        <v>27000</v>
      </c>
      <c r="Z489" s="81">
        <v>46885</v>
      </c>
      <c r="AA489" s="81">
        <v>15228</v>
      </c>
      <c r="AB489" s="81">
        <v>80352</v>
      </c>
      <c r="AC489" s="81">
        <v>0</v>
      </c>
      <c r="AD489" s="81">
        <v>7.8239905402807182</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75.039000000000001</v>
      </c>
      <c r="BJ489" s="81">
        <v>0</v>
      </c>
      <c r="BK489" s="81">
        <v>18.158999999999999</v>
      </c>
      <c r="BL489" s="81">
        <v>0</v>
      </c>
      <c r="BM489" s="82"/>
      <c r="BN489" s="81">
        <v>0</v>
      </c>
      <c r="BO489" s="81">
        <v>0</v>
      </c>
      <c r="BP489" s="81">
        <v>8</v>
      </c>
      <c r="BQ489" s="81">
        <v>0</v>
      </c>
      <c r="BR489" s="81">
        <v>1</v>
      </c>
      <c r="BS489" s="81">
        <v>0</v>
      </c>
      <c r="BT489"/>
      <c r="BU489" s="80"/>
      <c r="BV489" s="80"/>
      <c r="BW489" s="80"/>
      <c r="BX489" s="80"/>
      <c r="BY489" s="80"/>
      <c r="BZ489" s="80"/>
      <c r="CA489" s="80"/>
      <c r="CB489" s="80"/>
      <c r="CC489" s="80"/>
    </row>
    <row r="490" spans="1:81">
      <c r="A490" s="80" t="s">
        <v>2199</v>
      </c>
      <c r="B490" s="80">
        <v>398</v>
      </c>
      <c r="C490" s="80">
        <v>7</v>
      </c>
      <c r="D490" s="80">
        <v>24</v>
      </c>
      <c r="E490" s="80">
        <v>2010</v>
      </c>
      <c r="F490" s="80" t="s">
        <v>86</v>
      </c>
      <c r="G490" s="80" t="s">
        <v>2192</v>
      </c>
      <c r="H490" s="80" t="s">
        <v>2193</v>
      </c>
      <c r="I490" s="177"/>
      <c r="J490" s="81">
        <v>145.97918670687685</v>
      </c>
      <c r="K490" s="81">
        <v>4.6738213402274456</v>
      </c>
      <c r="L490" s="81">
        <v>11.977951357909776</v>
      </c>
      <c r="M490" s="81">
        <v>109.06081773781716</v>
      </c>
      <c r="N490" s="81">
        <v>110.04761127720674</v>
      </c>
      <c r="O490" s="81">
        <v>92.790823871601731</v>
      </c>
      <c r="P490" s="81">
        <v>76.293055461637593</v>
      </c>
      <c r="Q490" s="81">
        <v>4.8616436479972513</v>
      </c>
      <c r="R490" s="81">
        <v>0</v>
      </c>
      <c r="S490" s="81">
        <v>7.4087474081971623</v>
      </c>
      <c r="T490" s="82"/>
      <c r="U490" s="81">
        <v>17991629</v>
      </c>
      <c r="V490" s="81">
        <v>2352</v>
      </c>
      <c r="W490" s="81">
        <v>267</v>
      </c>
      <c r="X490" s="81">
        <v>21542</v>
      </c>
      <c r="Y490" s="81">
        <v>27216</v>
      </c>
      <c r="Z490" s="81">
        <v>47126</v>
      </c>
      <c r="AA490" s="81">
        <v>14972</v>
      </c>
      <c r="AB490" s="81">
        <v>79907</v>
      </c>
      <c r="AC490" s="81">
        <v>0</v>
      </c>
      <c r="AD490" s="81">
        <v>7.4087474081971623</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76.650999999999996</v>
      </c>
      <c r="BJ490" s="81">
        <v>0</v>
      </c>
      <c r="BK490" s="81">
        <v>17.346</v>
      </c>
      <c r="BL490" s="81">
        <v>0</v>
      </c>
      <c r="BM490" s="82"/>
      <c r="BN490" s="81">
        <v>0</v>
      </c>
      <c r="BO490" s="81">
        <v>0</v>
      </c>
      <c r="BP490" s="81">
        <v>8</v>
      </c>
      <c r="BQ490" s="81">
        <v>0</v>
      </c>
      <c r="BR490" s="81">
        <v>1</v>
      </c>
      <c r="BS490" s="81">
        <v>0</v>
      </c>
      <c r="BT490"/>
      <c r="BU490" s="80">
        <v>76.650999999999996</v>
      </c>
      <c r="BV490" s="80">
        <v>17.346</v>
      </c>
      <c r="BW490" s="80">
        <v>0</v>
      </c>
      <c r="BX490" s="80">
        <v>0</v>
      </c>
      <c r="BY490" s="80">
        <v>0</v>
      </c>
      <c r="BZ490" s="80">
        <v>0</v>
      </c>
      <c r="CA490" s="80">
        <v>0</v>
      </c>
      <c r="CB490" s="80">
        <v>0</v>
      </c>
      <c r="CC490" s="80">
        <v>0</v>
      </c>
    </row>
    <row r="491" spans="1:81">
      <c r="A491" s="80" t="s">
        <v>2200</v>
      </c>
      <c r="B491" s="80">
        <v>399</v>
      </c>
      <c r="C491" s="80">
        <v>8</v>
      </c>
      <c r="D491" s="80">
        <v>24</v>
      </c>
      <c r="E491" s="80">
        <v>2011</v>
      </c>
      <c r="F491" s="80" t="s">
        <v>87</v>
      </c>
      <c r="G491" s="80" t="s">
        <v>2192</v>
      </c>
      <c r="H491" s="80" t="s">
        <v>2193</v>
      </c>
      <c r="I491" s="177"/>
      <c r="J491" s="81">
        <v>158.17834302893598</v>
      </c>
      <c r="K491" s="81">
        <v>6.2781772322658975</v>
      </c>
      <c r="L491" s="81">
        <v>11.182013743857942</v>
      </c>
      <c r="M491" s="81">
        <v>126.92533284218376</v>
      </c>
      <c r="N491" s="81">
        <v>128.58792571094034</v>
      </c>
      <c r="O491" s="81">
        <v>92.014552798549175</v>
      </c>
      <c r="P491" s="81">
        <v>74.276346826989339</v>
      </c>
      <c r="Q491" s="81">
        <v>5.5325075238141164</v>
      </c>
      <c r="R491" s="81">
        <v>0</v>
      </c>
      <c r="S491" s="81">
        <v>11.753617826985563</v>
      </c>
      <c r="T491" s="82"/>
      <c r="U491" s="81">
        <v>16075911</v>
      </c>
      <c r="V491" s="81">
        <v>2352</v>
      </c>
      <c r="W491" s="81">
        <v>267</v>
      </c>
      <c r="X491" s="81">
        <v>21542</v>
      </c>
      <c r="Y491" s="81">
        <v>27169</v>
      </c>
      <c r="Z491" s="81">
        <v>47747</v>
      </c>
      <c r="AA491" s="81">
        <v>15010</v>
      </c>
      <c r="AB491" s="81">
        <v>78835</v>
      </c>
      <c r="AC491" s="81">
        <v>0</v>
      </c>
      <c r="AD491" s="81">
        <v>11.753617826985563</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71.870999999999995</v>
      </c>
      <c r="BJ491" s="81">
        <v>0</v>
      </c>
      <c r="BK491" s="81">
        <v>0</v>
      </c>
      <c r="BL491" s="81">
        <v>0</v>
      </c>
      <c r="BM491" s="82"/>
      <c r="BN491" s="81">
        <v>0</v>
      </c>
      <c r="BO491" s="81">
        <v>0</v>
      </c>
      <c r="BP491" s="81">
        <v>9</v>
      </c>
      <c r="BQ491" s="81">
        <v>0</v>
      </c>
      <c r="BR491" s="81">
        <v>0</v>
      </c>
      <c r="BS491" s="81">
        <v>0</v>
      </c>
      <c r="BT491"/>
      <c r="BU491" s="80">
        <v>71.870999999999995</v>
      </c>
      <c r="BV491" s="80">
        <v>0</v>
      </c>
      <c r="BW491" s="80">
        <v>0</v>
      </c>
      <c r="BX491" s="80">
        <v>0</v>
      </c>
      <c r="BY491" s="80">
        <v>0</v>
      </c>
      <c r="BZ491" s="80">
        <v>0</v>
      </c>
      <c r="CA491" s="80">
        <v>0</v>
      </c>
      <c r="CB491" s="80">
        <v>0</v>
      </c>
      <c r="CC491" s="80">
        <v>0</v>
      </c>
    </row>
    <row r="492" spans="1:81">
      <c r="A492" s="80" t="s">
        <v>2201</v>
      </c>
      <c r="B492" s="80">
        <v>400</v>
      </c>
      <c r="C492" s="80">
        <v>9</v>
      </c>
      <c r="D492" s="80">
        <v>24</v>
      </c>
      <c r="E492" s="80">
        <v>2012</v>
      </c>
      <c r="F492" s="80" t="s">
        <v>88</v>
      </c>
      <c r="G492" s="80" t="s">
        <v>2192</v>
      </c>
      <c r="H492" s="80" t="s">
        <v>2193</v>
      </c>
      <c r="I492" s="177"/>
      <c r="J492" s="81">
        <v>186.42396188783442</v>
      </c>
      <c r="K492" s="81">
        <v>5.8937653820145846</v>
      </c>
      <c r="L492" s="81">
        <v>11.215410211742787</v>
      </c>
      <c r="M492" s="81">
        <v>142.8063416112677</v>
      </c>
      <c r="N492" s="81">
        <v>138.63636659613292</v>
      </c>
      <c r="O492" s="81">
        <v>93.646010381969916</v>
      </c>
      <c r="P492" s="81">
        <v>75.012477952891061</v>
      </c>
      <c r="Q492" s="81">
        <v>5.9908842096800452</v>
      </c>
      <c r="R492" s="81">
        <v>0</v>
      </c>
      <c r="S492" s="81">
        <v>5.8677334602280142</v>
      </c>
      <c r="T492" s="82"/>
      <c r="U492" s="81">
        <v>17375788</v>
      </c>
      <c r="V492" s="81">
        <v>2352</v>
      </c>
      <c r="W492" s="81">
        <v>267</v>
      </c>
      <c r="X492" s="81">
        <v>21542</v>
      </c>
      <c r="Y492" s="81">
        <v>27548</v>
      </c>
      <c r="Z492" s="81">
        <v>48979</v>
      </c>
      <c r="AA492" s="81">
        <v>15073</v>
      </c>
      <c r="AB492" s="81">
        <v>78572</v>
      </c>
      <c r="AC492" s="81">
        <v>0</v>
      </c>
      <c r="AD492" s="81">
        <v>5.8677334602280142</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85.727000000000004</v>
      </c>
      <c r="BJ492" s="81">
        <v>0</v>
      </c>
      <c r="BK492" s="81">
        <v>0</v>
      </c>
      <c r="BL492" s="81">
        <v>0</v>
      </c>
      <c r="BM492" s="82"/>
      <c r="BN492" s="81">
        <v>0</v>
      </c>
      <c r="BO492" s="81">
        <v>0</v>
      </c>
      <c r="BP492" s="81">
        <v>10</v>
      </c>
      <c r="BQ492" s="81">
        <v>0</v>
      </c>
      <c r="BR492" s="81">
        <v>0</v>
      </c>
      <c r="BS492" s="81">
        <v>0</v>
      </c>
      <c r="BT492"/>
      <c r="BU492" s="80">
        <v>85.727000000000004</v>
      </c>
      <c r="BV492" s="80">
        <v>0</v>
      </c>
      <c r="BW492" s="80">
        <v>0</v>
      </c>
      <c r="BX492" s="80">
        <v>0</v>
      </c>
      <c r="BY492" s="80">
        <v>0</v>
      </c>
      <c r="BZ492" s="80">
        <v>0</v>
      </c>
      <c r="CA492" s="80">
        <v>0</v>
      </c>
      <c r="CB492" s="80">
        <v>0</v>
      </c>
      <c r="CC492" s="80">
        <v>0</v>
      </c>
    </row>
    <row r="493" spans="1:81">
      <c r="A493" s="80" t="s">
        <v>2202</v>
      </c>
      <c r="B493" s="80">
        <v>401</v>
      </c>
      <c r="C493" s="80">
        <v>10</v>
      </c>
      <c r="D493" s="80">
        <v>24</v>
      </c>
      <c r="E493" s="80">
        <v>2013</v>
      </c>
      <c r="F493" s="80" t="s">
        <v>89</v>
      </c>
      <c r="G493" s="80" t="s">
        <v>2192</v>
      </c>
      <c r="H493" s="80" t="s">
        <v>2193</v>
      </c>
      <c r="I493" s="177"/>
      <c r="J493" s="81">
        <v>158.61268953640482</v>
      </c>
      <c r="K493" s="81">
        <v>5.0036560142651494</v>
      </c>
      <c r="L493" s="81">
        <v>8.1361875920542559</v>
      </c>
      <c r="M493" s="81">
        <v>123.25088289777487</v>
      </c>
      <c r="N493" s="81">
        <v>137.71714712769165</v>
      </c>
      <c r="O493" s="81">
        <v>91.576328127251614</v>
      </c>
      <c r="P493" s="81">
        <v>75.67476454212165</v>
      </c>
      <c r="Q493" s="81">
        <v>6.0736232702547861</v>
      </c>
      <c r="R493" s="81">
        <v>0</v>
      </c>
      <c r="S493" s="81">
        <v>13.349879119421148</v>
      </c>
      <c r="T493" s="82"/>
      <c r="U493" s="81">
        <v>16253704</v>
      </c>
      <c r="V493" s="81">
        <v>2352</v>
      </c>
      <c r="W493" s="81">
        <v>267</v>
      </c>
      <c r="X493" s="81">
        <v>21542</v>
      </c>
      <c r="Y493" s="81">
        <v>27822</v>
      </c>
      <c r="Z493" s="81">
        <v>50035</v>
      </c>
      <c r="AA493" s="81">
        <v>15149</v>
      </c>
      <c r="AB493" s="81">
        <v>78515</v>
      </c>
      <c r="AC493" s="81">
        <v>0</v>
      </c>
      <c r="AD493" s="81">
        <v>13.349879119421148</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84.885000000000005</v>
      </c>
      <c r="BJ493" s="81">
        <v>0</v>
      </c>
      <c r="BK493" s="81">
        <v>0</v>
      </c>
      <c r="BL493" s="81">
        <v>0</v>
      </c>
      <c r="BM493" s="82"/>
      <c r="BN493" s="81">
        <v>0</v>
      </c>
      <c r="BO493" s="81">
        <v>0</v>
      </c>
      <c r="BP493" s="81">
        <v>9</v>
      </c>
      <c r="BQ493" s="81">
        <v>0</v>
      </c>
      <c r="BR493" s="81">
        <v>0</v>
      </c>
      <c r="BS493" s="81">
        <v>0</v>
      </c>
      <c r="BT493"/>
      <c r="BU493" s="80">
        <v>84.885000000000005</v>
      </c>
      <c r="BV493" s="80">
        <v>0</v>
      </c>
      <c r="BW493" s="80">
        <v>0</v>
      </c>
      <c r="BX493" s="80">
        <v>0</v>
      </c>
      <c r="BY493" s="80">
        <v>0</v>
      </c>
      <c r="BZ493" s="80">
        <v>0</v>
      </c>
      <c r="CA493" s="80">
        <v>0</v>
      </c>
      <c r="CB493" s="80">
        <v>0</v>
      </c>
      <c r="CC493" s="80">
        <v>0</v>
      </c>
    </row>
    <row r="494" spans="1:81">
      <c r="A494" s="80" t="s">
        <v>2203</v>
      </c>
      <c r="B494" s="80">
        <v>402</v>
      </c>
      <c r="C494" s="80">
        <v>11</v>
      </c>
      <c r="D494" s="80">
        <v>24</v>
      </c>
      <c r="E494" s="80">
        <v>2014</v>
      </c>
      <c r="F494" s="80" t="s">
        <v>90</v>
      </c>
      <c r="G494" s="80" t="s">
        <v>2192</v>
      </c>
      <c r="H494" s="80" t="s">
        <v>2193</v>
      </c>
      <c r="I494" s="177"/>
      <c r="J494" s="81">
        <v>156.53965334280258</v>
      </c>
      <c r="K494" s="81">
        <v>5.8211187270323377</v>
      </c>
      <c r="L494" s="81">
        <v>8.5823929065625233</v>
      </c>
      <c r="M494" s="81">
        <v>143.10762728946531</v>
      </c>
      <c r="N494" s="81">
        <v>135.74003043020102</v>
      </c>
      <c r="O494" s="81">
        <v>88.944599121310517</v>
      </c>
      <c r="P494" s="81">
        <v>76.530319154998509</v>
      </c>
      <c r="Q494" s="81">
        <v>5.8113357927939377</v>
      </c>
      <c r="R494" s="81">
        <v>0</v>
      </c>
      <c r="S494" s="81">
        <v>7.2705489267023413</v>
      </c>
      <c r="T494" s="82"/>
      <c r="U494" s="81">
        <v>17252678</v>
      </c>
      <c r="V494" s="81">
        <v>2519</v>
      </c>
      <c r="W494" s="81">
        <v>187</v>
      </c>
      <c r="X494" s="81">
        <v>22371</v>
      </c>
      <c r="Y494" s="81">
        <v>28077</v>
      </c>
      <c r="Z494" s="81">
        <v>51183</v>
      </c>
      <c r="AA494" s="81">
        <v>15241</v>
      </c>
      <c r="AB494" s="81">
        <v>78299</v>
      </c>
      <c r="AC494" s="81">
        <v>0</v>
      </c>
      <c r="AD494" s="81">
        <v>7.2705489267023413</v>
      </c>
      <c r="AE494" s="82"/>
      <c r="AF494" s="81">
        <v>165933560.80550894</v>
      </c>
      <c r="AG494" s="81">
        <v>4584694.149306803</v>
      </c>
      <c r="AH494" s="81">
        <v>1917410.3685541402</v>
      </c>
      <c r="AI494" s="81">
        <v>153874263.78914794</v>
      </c>
      <c r="AJ494" s="81">
        <v>168311005.27866539</v>
      </c>
      <c r="AK494" s="81">
        <v>0</v>
      </c>
      <c r="AL494" s="81">
        <v>0</v>
      </c>
      <c r="AM494" s="81">
        <v>10749282.661211258</v>
      </c>
      <c r="AN494" s="81">
        <v>0</v>
      </c>
      <c r="AO494" s="81">
        <v>0</v>
      </c>
      <c r="AP494" s="82"/>
      <c r="AQ494" s="81">
        <v>1515</v>
      </c>
      <c r="AR494" s="81">
        <v>225</v>
      </c>
      <c r="AS494" s="81">
        <v>0</v>
      </c>
      <c r="AT494" s="81">
        <v>0</v>
      </c>
      <c r="AU494" s="81">
        <v>0</v>
      </c>
      <c r="AV494" s="81">
        <v>0</v>
      </c>
      <c r="AW494" s="81" t="s">
        <v>564</v>
      </c>
      <c r="AX494" s="82"/>
      <c r="AY494" s="81">
        <v>6418.6</v>
      </c>
      <c r="AZ494" s="81">
        <v>38312</v>
      </c>
      <c r="BA494" s="81">
        <v>0</v>
      </c>
      <c r="BB494" s="81">
        <v>0</v>
      </c>
      <c r="BC494" s="81">
        <v>0</v>
      </c>
      <c r="BD494" s="81">
        <v>0</v>
      </c>
      <c r="BE494" s="81" t="s">
        <v>564</v>
      </c>
      <c r="BF494" s="82"/>
      <c r="BG494" s="81">
        <v>0</v>
      </c>
      <c r="BH494" s="81">
        <v>0</v>
      </c>
      <c r="BI494" s="81">
        <v>84.018000000000001</v>
      </c>
      <c r="BJ494" s="81">
        <v>0</v>
      </c>
      <c r="BK494" s="81">
        <v>0</v>
      </c>
      <c r="BL494" s="81">
        <v>0</v>
      </c>
      <c r="BM494" s="82"/>
      <c r="BN494" s="81">
        <v>0</v>
      </c>
      <c r="BO494" s="81">
        <v>0</v>
      </c>
      <c r="BP494" s="81">
        <v>10</v>
      </c>
      <c r="BQ494" s="81">
        <v>0</v>
      </c>
      <c r="BR494" s="81">
        <v>0</v>
      </c>
      <c r="BS494" s="81">
        <v>0</v>
      </c>
      <c r="BT494"/>
      <c r="BU494" s="80">
        <v>84.018000000000001</v>
      </c>
      <c r="BV494" s="80">
        <v>0</v>
      </c>
      <c r="BW494" s="80">
        <v>0</v>
      </c>
      <c r="BX494" s="80">
        <v>0</v>
      </c>
      <c r="BY494" s="80">
        <v>0</v>
      </c>
      <c r="BZ494" s="80">
        <v>0</v>
      </c>
      <c r="CA494" s="80">
        <v>0</v>
      </c>
      <c r="CB494" s="80">
        <v>0</v>
      </c>
      <c r="CC494" s="80">
        <v>0</v>
      </c>
    </row>
    <row r="495" spans="1:81">
      <c r="A495" s="80" t="s">
        <v>2204</v>
      </c>
      <c r="B495" s="80">
        <v>403</v>
      </c>
      <c r="C495" s="80">
        <v>12</v>
      </c>
      <c r="D495" s="80">
        <v>24</v>
      </c>
      <c r="E495" s="80">
        <v>2015</v>
      </c>
      <c r="F495" s="80" t="s">
        <v>91</v>
      </c>
      <c r="G495" s="80" t="s">
        <v>2192</v>
      </c>
      <c r="H495" s="80" t="s">
        <v>2193</v>
      </c>
      <c r="I495" s="177"/>
      <c r="J495" s="81">
        <v>123.62830472354565</v>
      </c>
      <c r="K495" s="81">
        <v>5.8828674023982996</v>
      </c>
      <c r="L495" s="81">
        <v>8.7300764678880505</v>
      </c>
      <c r="M495" s="81">
        <v>140.7890939008235</v>
      </c>
      <c r="N495" s="81">
        <v>123.18504042044236</v>
      </c>
      <c r="O495" s="81">
        <v>89.137138717845815</v>
      </c>
      <c r="P495" s="81">
        <v>75.90206895898919</v>
      </c>
      <c r="Q495" s="81">
        <v>5.6665580802222033</v>
      </c>
      <c r="R495" s="81">
        <v>0</v>
      </c>
      <c r="S495" s="81">
        <v>7.872984216468649</v>
      </c>
      <c r="T495" s="82"/>
      <c r="U495" s="81">
        <v>15086279</v>
      </c>
      <c r="V495" s="81">
        <v>2519</v>
      </c>
      <c r="W495" s="81">
        <v>187</v>
      </c>
      <c r="X495" s="81">
        <v>22371</v>
      </c>
      <c r="Y495" s="81">
        <v>28418</v>
      </c>
      <c r="Z495" s="81">
        <v>51788</v>
      </c>
      <c r="AA495" s="81">
        <v>15104</v>
      </c>
      <c r="AB495" s="81">
        <v>77990</v>
      </c>
      <c r="AC495" s="81">
        <v>0</v>
      </c>
      <c r="AD495" s="81">
        <v>7.872984216468649</v>
      </c>
      <c r="AE495" s="82"/>
      <c r="AF495" s="81">
        <v>131502215.52493332</v>
      </c>
      <c r="AG495" s="81">
        <v>4326000.9610103453</v>
      </c>
      <c r="AH495" s="81">
        <v>1518455.0504837136</v>
      </c>
      <c r="AI495" s="81">
        <v>157628755.19661194</v>
      </c>
      <c r="AJ495" s="81">
        <v>155731889.2314873</v>
      </c>
      <c r="AK495" s="81">
        <v>0</v>
      </c>
      <c r="AL495" s="81">
        <v>0</v>
      </c>
      <c r="AM495" s="81">
        <v>10688202.344254563</v>
      </c>
      <c r="AN495" s="81">
        <v>0</v>
      </c>
      <c r="AO495" s="81">
        <v>0</v>
      </c>
      <c r="AP495" s="82"/>
      <c r="AQ495" s="81">
        <v>1694</v>
      </c>
      <c r="AR495" s="81">
        <v>326</v>
      </c>
      <c r="AS495" s="81">
        <v>0</v>
      </c>
      <c r="AT495" s="81">
        <v>0</v>
      </c>
      <c r="AU495" s="81">
        <v>0</v>
      </c>
      <c r="AV495" s="81">
        <v>0</v>
      </c>
      <c r="AW495" s="81" t="s">
        <v>564</v>
      </c>
      <c r="AX495" s="82"/>
      <c r="AY495" s="81">
        <v>7326.5</v>
      </c>
      <c r="AZ495" s="81">
        <v>43396.800000000003</v>
      </c>
      <c r="BA495" s="81">
        <v>0</v>
      </c>
      <c r="BB495" s="81">
        <v>0</v>
      </c>
      <c r="BC495" s="81">
        <v>0</v>
      </c>
      <c r="BD495" s="81">
        <v>0</v>
      </c>
      <c r="BE495" s="81" t="s">
        <v>564</v>
      </c>
      <c r="BF495" s="82"/>
      <c r="BG495" s="81">
        <v>0</v>
      </c>
      <c r="BH495" s="81">
        <v>0</v>
      </c>
      <c r="BI495" s="81">
        <v>83.164000000000001</v>
      </c>
      <c r="BJ495" s="81">
        <v>0</v>
      </c>
      <c r="BK495" s="81">
        <v>0</v>
      </c>
      <c r="BL495" s="81">
        <v>0</v>
      </c>
      <c r="BM495" s="82"/>
      <c r="BN495" s="81">
        <v>0</v>
      </c>
      <c r="BO495" s="81">
        <v>0</v>
      </c>
      <c r="BP495" s="81">
        <v>10</v>
      </c>
      <c r="BQ495" s="81">
        <v>0</v>
      </c>
      <c r="BR495" s="81">
        <v>0</v>
      </c>
      <c r="BS495" s="81">
        <v>0</v>
      </c>
      <c r="BT495"/>
      <c r="BU495" s="80">
        <v>83.164000000000001</v>
      </c>
      <c r="BV495" s="80">
        <v>0</v>
      </c>
      <c r="BW495" s="80">
        <v>0</v>
      </c>
      <c r="BX495" s="80">
        <v>0</v>
      </c>
      <c r="BY495" s="80">
        <v>0</v>
      </c>
      <c r="BZ495" s="80">
        <v>0</v>
      </c>
      <c r="CA495" s="80">
        <v>0</v>
      </c>
      <c r="CB495" s="80">
        <v>0</v>
      </c>
      <c r="CC495" s="80">
        <v>0</v>
      </c>
    </row>
    <row r="496" spans="1:81">
      <c r="A496" s="80" t="s">
        <v>2205</v>
      </c>
      <c r="B496" s="80">
        <v>404</v>
      </c>
      <c r="C496" s="80">
        <v>13</v>
      </c>
      <c r="D496" s="80">
        <v>24</v>
      </c>
      <c r="E496" s="80">
        <v>2016</v>
      </c>
      <c r="F496" s="80" t="s">
        <v>92</v>
      </c>
      <c r="G496" s="80" t="s">
        <v>2192</v>
      </c>
      <c r="H496" s="80" t="s">
        <v>2193</v>
      </c>
      <c r="I496" s="177"/>
      <c r="J496" s="81">
        <v>139.17108681028833</v>
      </c>
      <c r="K496" s="81">
        <v>6.0430451421579363</v>
      </c>
      <c r="L496" s="81">
        <v>9.5715992701686474</v>
      </c>
      <c r="M496" s="81">
        <v>102.85691066069955</v>
      </c>
      <c r="N496" s="81">
        <v>115.6849489175121</v>
      </c>
      <c r="O496" s="81">
        <v>88.280845413752189</v>
      </c>
      <c r="P496" s="81">
        <v>73.653365798426421</v>
      </c>
      <c r="Q496" s="81">
        <v>5.4837293783197012</v>
      </c>
      <c r="R496" s="81">
        <v>0</v>
      </c>
      <c r="S496" s="81">
        <v>7.5876641947802659</v>
      </c>
      <c r="T496" s="82"/>
      <c r="U496" s="81">
        <v>16735213</v>
      </c>
      <c r="V496" s="81">
        <v>2519</v>
      </c>
      <c r="W496" s="81">
        <v>187</v>
      </c>
      <c r="X496" s="81">
        <v>22371</v>
      </c>
      <c r="Y496" s="81">
        <v>28684</v>
      </c>
      <c r="Z496" s="81">
        <v>51921</v>
      </c>
      <c r="AA496" s="81">
        <v>15159</v>
      </c>
      <c r="AB496" s="81">
        <v>77638</v>
      </c>
      <c r="AC496" s="81">
        <v>0</v>
      </c>
      <c r="AD496" s="81">
        <v>7.5876641947802659</v>
      </c>
      <c r="AE496" s="82"/>
      <c r="AF496" s="81">
        <v>154551945.83981189</v>
      </c>
      <c r="AG496" s="81">
        <v>4264252.2374490211</v>
      </c>
      <c r="AH496" s="81">
        <v>1335952.3782176599</v>
      </c>
      <c r="AI496" s="81">
        <v>140403181.94898731</v>
      </c>
      <c r="AJ496" s="81">
        <v>146454139.7601718</v>
      </c>
      <c r="AK496" s="81">
        <v>0</v>
      </c>
      <c r="AL496" s="81">
        <v>0</v>
      </c>
      <c r="AM496" s="81">
        <v>10648228.427500879</v>
      </c>
      <c r="AN496" s="81">
        <v>0</v>
      </c>
      <c r="AO496" s="81">
        <v>0</v>
      </c>
      <c r="AP496" s="82"/>
      <c r="AQ496" s="81">
        <v>1832</v>
      </c>
      <c r="AR496" s="81">
        <v>383</v>
      </c>
      <c r="AS496" s="81">
        <v>1</v>
      </c>
      <c r="AT496" s="81">
        <v>0</v>
      </c>
      <c r="AU496" s="81">
        <v>0</v>
      </c>
      <c r="AV496" s="81">
        <v>0</v>
      </c>
      <c r="AW496" s="81" t="s">
        <v>564</v>
      </c>
      <c r="AX496" s="82"/>
      <c r="AY496" s="81">
        <v>7999.7000000000007</v>
      </c>
      <c r="AZ496" s="81">
        <v>47445.4</v>
      </c>
      <c r="BA496" s="81">
        <v>19.2</v>
      </c>
      <c r="BB496" s="81">
        <v>0</v>
      </c>
      <c r="BC496" s="81">
        <v>0</v>
      </c>
      <c r="BD496" s="81">
        <v>0</v>
      </c>
      <c r="BE496" s="81" t="s">
        <v>564</v>
      </c>
      <c r="BF496" s="82"/>
      <c r="BG496" s="81">
        <v>0</v>
      </c>
      <c r="BH496" s="81">
        <v>0</v>
      </c>
      <c r="BI496" s="81">
        <v>82.355999999999995</v>
      </c>
      <c r="BJ496" s="81">
        <v>0</v>
      </c>
      <c r="BK496" s="81">
        <v>0</v>
      </c>
      <c r="BL496" s="81">
        <v>0</v>
      </c>
      <c r="BM496" s="82"/>
      <c r="BN496" s="81">
        <v>0</v>
      </c>
      <c r="BO496" s="81">
        <v>0</v>
      </c>
      <c r="BP496" s="81">
        <v>10</v>
      </c>
      <c r="BQ496" s="81">
        <v>0</v>
      </c>
      <c r="BR496" s="81">
        <v>0</v>
      </c>
      <c r="BS496" s="81">
        <v>0</v>
      </c>
      <c r="BT496"/>
      <c r="BU496" s="80">
        <v>82.355999999999995</v>
      </c>
      <c r="BV496" s="80">
        <v>0</v>
      </c>
      <c r="BW496" s="80">
        <v>0</v>
      </c>
      <c r="BX496" s="80">
        <v>0</v>
      </c>
      <c r="BY496" s="80">
        <v>0</v>
      </c>
      <c r="BZ496" s="80">
        <v>0</v>
      </c>
      <c r="CA496" s="80">
        <v>0</v>
      </c>
      <c r="CB496" s="80">
        <v>0</v>
      </c>
      <c r="CC496" s="80">
        <v>0</v>
      </c>
    </row>
    <row r="497" spans="1:81">
      <c r="A497" s="80" t="s">
        <v>2206</v>
      </c>
      <c r="B497" s="80">
        <v>405</v>
      </c>
      <c r="C497" s="80">
        <v>14</v>
      </c>
      <c r="D497" s="80">
        <v>24</v>
      </c>
      <c r="E497" s="80">
        <v>2017</v>
      </c>
      <c r="F497" s="80" t="s">
        <v>71</v>
      </c>
      <c r="G497" s="80" t="s">
        <v>2192</v>
      </c>
      <c r="H497" s="80" t="s">
        <v>2193</v>
      </c>
      <c r="I497" s="177"/>
      <c r="J497" s="81">
        <v>134.16177807642552</v>
      </c>
      <c r="K497" s="81">
        <v>6.2114064754656582</v>
      </c>
      <c r="L497" s="81">
        <v>9.9164748575996988</v>
      </c>
      <c r="M497" s="81">
        <v>95.336265965818029</v>
      </c>
      <c r="N497" s="81">
        <v>123.77602970695625</v>
      </c>
      <c r="O497" s="81">
        <v>87.027637630333345</v>
      </c>
      <c r="P497" s="81">
        <v>72.868153744830565</v>
      </c>
      <c r="Q497" s="81">
        <v>5.2696007334460404</v>
      </c>
      <c r="R497" s="81">
        <v>0</v>
      </c>
      <c r="S497" s="81">
        <v>6.6496867499759942</v>
      </c>
      <c r="T497" s="82"/>
      <c r="U497" s="81">
        <v>17055768</v>
      </c>
      <c r="V497" s="81">
        <v>2519</v>
      </c>
      <c r="W497" s="81">
        <v>187</v>
      </c>
      <c r="X497" s="81">
        <v>22371</v>
      </c>
      <c r="Y497" s="81">
        <v>28921</v>
      </c>
      <c r="Z497" s="81">
        <v>52033</v>
      </c>
      <c r="AA497" s="81">
        <v>15093</v>
      </c>
      <c r="AB497" s="81">
        <v>77153</v>
      </c>
      <c r="AC497" s="81">
        <v>0</v>
      </c>
      <c r="AD497" s="81">
        <v>6.6496867499759942</v>
      </c>
      <c r="AE497" s="82"/>
      <c r="AF497" s="81">
        <v>152263891.371075</v>
      </c>
      <c r="AG497" s="81">
        <v>4466879.23121111</v>
      </c>
      <c r="AH497" s="81">
        <v>1870809.373020824</v>
      </c>
      <c r="AI497" s="81">
        <v>137727885.40008739</v>
      </c>
      <c r="AJ497" s="81">
        <v>157668366.1173932</v>
      </c>
      <c r="AK497" s="81">
        <v>0</v>
      </c>
      <c r="AL497" s="81">
        <v>0</v>
      </c>
      <c r="AM497" s="81">
        <v>10598267.06048088</v>
      </c>
      <c r="AN497" s="81">
        <v>0</v>
      </c>
      <c r="AO497" s="81">
        <v>0</v>
      </c>
      <c r="AP497" s="82"/>
      <c r="AQ497" s="81">
        <v>1943</v>
      </c>
      <c r="AR497" s="81">
        <v>416</v>
      </c>
      <c r="AS497" s="81">
        <v>1</v>
      </c>
      <c r="AT497" s="81">
        <v>0</v>
      </c>
      <c r="AU497" s="81">
        <v>0</v>
      </c>
      <c r="AV497" s="81">
        <v>0</v>
      </c>
      <c r="AW497" s="81" t="s">
        <v>564</v>
      </c>
      <c r="AX497" s="82"/>
      <c r="AY497" s="81">
        <v>8579.4</v>
      </c>
      <c r="AZ497" s="81">
        <v>50931.199999999997</v>
      </c>
      <c r="BA497" s="81">
        <v>19.2</v>
      </c>
      <c r="BB497" s="81">
        <v>0</v>
      </c>
      <c r="BC497" s="81">
        <v>0</v>
      </c>
      <c r="BD497" s="81">
        <v>0</v>
      </c>
      <c r="BE497" s="81" t="s">
        <v>564</v>
      </c>
      <c r="BF497" s="82"/>
      <c r="BG497" s="81">
        <v>0</v>
      </c>
      <c r="BH497" s="81">
        <v>0</v>
      </c>
      <c r="BI497" s="81">
        <v>73.251999999999995</v>
      </c>
      <c r="BJ497" s="81">
        <v>0</v>
      </c>
      <c r="BK497" s="81">
        <v>0</v>
      </c>
      <c r="BL497" s="81">
        <v>0</v>
      </c>
      <c r="BM497" s="82"/>
      <c r="BN497" s="81">
        <v>0</v>
      </c>
      <c r="BO497" s="81">
        <v>0</v>
      </c>
      <c r="BP497" s="81">
        <v>8</v>
      </c>
      <c r="BQ497" s="81">
        <v>0</v>
      </c>
      <c r="BR497" s="81">
        <v>0</v>
      </c>
      <c r="BS497" s="81">
        <v>0</v>
      </c>
      <c r="BT497"/>
      <c r="BU497" s="80">
        <v>73.251999999999995</v>
      </c>
      <c r="BV497" s="80">
        <v>0</v>
      </c>
      <c r="BW497" s="80">
        <v>0</v>
      </c>
      <c r="BX497" s="80">
        <v>0</v>
      </c>
      <c r="BY497" s="80">
        <v>0</v>
      </c>
      <c r="BZ497" s="80">
        <v>0</v>
      </c>
      <c r="CA497" s="80">
        <v>0</v>
      </c>
      <c r="CB497" s="80">
        <v>0</v>
      </c>
      <c r="CC497" s="80">
        <v>0</v>
      </c>
    </row>
    <row r="498" spans="1:81">
      <c r="A498" s="80" t="s">
        <v>2207</v>
      </c>
      <c r="B498" s="80">
        <v>406</v>
      </c>
      <c r="C498" s="80">
        <v>15</v>
      </c>
      <c r="D498" s="80">
        <v>24</v>
      </c>
      <c r="E498" s="80">
        <v>2018</v>
      </c>
      <c r="F498" s="80" t="s">
        <v>93</v>
      </c>
      <c r="G498" s="80" t="s">
        <v>2192</v>
      </c>
      <c r="H498" s="80" t="s">
        <v>2193</v>
      </c>
      <c r="I498" s="177"/>
      <c r="J498" s="81">
        <v>137.43198443896563</v>
      </c>
      <c r="K498" s="81">
        <v>5.9038904275468518</v>
      </c>
      <c r="L498" s="81">
        <v>8.9921982107562393</v>
      </c>
      <c r="M498" s="81">
        <v>101.11889134762363</v>
      </c>
      <c r="N498" s="81">
        <v>114.79526411689052</v>
      </c>
      <c r="O498" s="81">
        <v>85.945636866325927</v>
      </c>
      <c r="P498" s="81">
        <v>72.22884477972687</v>
      </c>
      <c r="Q498" s="81">
        <v>4.8649519971539315</v>
      </c>
      <c r="R498" s="81">
        <v>0</v>
      </c>
      <c r="S498" s="81">
        <v>8.7473738109508261</v>
      </c>
      <c r="T498" s="82"/>
      <c r="U498" s="81">
        <v>16849532</v>
      </c>
      <c r="V498" s="81">
        <v>2519</v>
      </c>
      <c r="W498" s="81">
        <v>187</v>
      </c>
      <c r="X498" s="81">
        <v>22371</v>
      </c>
      <c r="Y498" s="81">
        <v>29222</v>
      </c>
      <c r="Z498" s="81">
        <v>52370</v>
      </c>
      <c r="AA498" s="81">
        <v>15111</v>
      </c>
      <c r="AB498" s="81">
        <v>76759</v>
      </c>
      <c r="AC498" s="81">
        <v>0</v>
      </c>
      <c r="AD498" s="81">
        <v>8.7473738109508261</v>
      </c>
      <c r="AE498" s="82"/>
      <c r="AF498" s="81">
        <v>157396303.27129051</v>
      </c>
      <c r="AG498" s="81">
        <v>3970076.6671872428</v>
      </c>
      <c r="AH498" s="81">
        <v>1773774.4025202079</v>
      </c>
      <c r="AI498" s="81">
        <v>137379335.99043149</v>
      </c>
      <c r="AJ498" s="81">
        <v>145709439.08012241</v>
      </c>
      <c r="AK498" s="81">
        <v>0</v>
      </c>
      <c r="AL498" s="81">
        <v>0</v>
      </c>
      <c r="AM498" s="81">
        <v>10565961.607115449</v>
      </c>
      <c r="AN498" s="81">
        <v>0</v>
      </c>
      <c r="AO498" s="81">
        <v>0</v>
      </c>
      <c r="AP498" s="82"/>
      <c r="AQ498" s="81">
        <v>2087</v>
      </c>
      <c r="AR498" s="81">
        <v>464</v>
      </c>
      <c r="AS498" s="81">
        <v>1</v>
      </c>
      <c r="AT498" s="81">
        <v>0</v>
      </c>
      <c r="AU498" s="81">
        <v>0</v>
      </c>
      <c r="AV498" s="81">
        <v>1</v>
      </c>
      <c r="AW498" s="81" t="s">
        <v>564</v>
      </c>
      <c r="AX498" s="82"/>
      <c r="AY498" s="81">
        <v>9275.2000000000044</v>
      </c>
      <c r="AZ498" s="81">
        <v>58525.9</v>
      </c>
      <c r="BA498" s="81">
        <v>19</v>
      </c>
      <c r="BB498" s="81">
        <v>0</v>
      </c>
      <c r="BC498" s="81">
        <v>0</v>
      </c>
      <c r="BD498" s="81">
        <v>1314</v>
      </c>
      <c r="BE498" s="81" t="s">
        <v>564</v>
      </c>
      <c r="BF498" s="82"/>
      <c r="BG498" s="81">
        <v>0</v>
      </c>
      <c r="BH498" s="81">
        <v>0</v>
      </c>
      <c r="BI498" s="81">
        <v>72.08</v>
      </c>
      <c r="BJ498" s="81">
        <v>0</v>
      </c>
      <c r="BK498" s="81">
        <v>0</v>
      </c>
      <c r="BL498" s="81">
        <v>0</v>
      </c>
      <c r="BM498" s="82"/>
      <c r="BN498" s="81">
        <v>0</v>
      </c>
      <c r="BO498" s="81">
        <v>0</v>
      </c>
      <c r="BP498" s="81">
        <v>8</v>
      </c>
      <c r="BQ498" s="81">
        <v>0</v>
      </c>
      <c r="BR498" s="81">
        <v>0</v>
      </c>
      <c r="BS498" s="81">
        <v>0</v>
      </c>
      <c r="BT498"/>
      <c r="BU498" s="80">
        <v>72.08</v>
      </c>
      <c r="BV498" s="80">
        <v>0</v>
      </c>
      <c r="BW498" s="80">
        <v>0</v>
      </c>
      <c r="BX498" s="80">
        <v>0</v>
      </c>
      <c r="BY498" s="80">
        <v>0</v>
      </c>
      <c r="BZ498" s="80">
        <v>0</v>
      </c>
      <c r="CA498" s="80">
        <v>0</v>
      </c>
      <c r="CB498" s="80">
        <v>0</v>
      </c>
      <c r="CC498" s="80">
        <v>0</v>
      </c>
    </row>
    <row r="499" spans="1:81">
      <c r="A499" s="80" t="s">
        <v>2208</v>
      </c>
      <c r="B499" s="80">
        <v>407</v>
      </c>
      <c r="C499" s="80">
        <v>16</v>
      </c>
      <c r="D499" s="80">
        <v>24</v>
      </c>
      <c r="E499" s="80">
        <v>2019</v>
      </c>
      <c r="F499" s="80" t="s">
        <v>73</v>
      </c>
      <c r="G499" s="80" t="s">
        <v>2192</v>
      </c>
      <c r="H499" s="80" t="s">
        <v>2193</v>
      </c>
      <c r="I499" s="177"/>
      <c r="J499" s="81">
        <v>132.47498413901482</v>
      </c>
      <c r="K499" s="81">
        <v>5.4650577742592432</v>
      </c>
      <c r="L499" s="81">
        <v>9.0807946667351995</v>
      </c>
      <c r="M499" s="81">
        <v>101.23521635306118</v>
      </c>
      <c r="N499" s="81">
        <v>112.72448837406424</v>
      </c>
      <c r="O499" s="81">
        <v>83.904553797999952</v>
      </c>
      <c r="P499" s="81">
        <v>71.704377988845536</v>
      </c>
      <c r="Q499" s="81">
        <v>4.7120831983516505</v>
      </c>
      <c r="R499" s="81">
        <v>0</v>
      </c>
      <c r="S499" s="81">
        <v>10.531053431234209</v>
      </c>
      <c r="T499" s="82"/>
      <c r="U499" s="81">
        <v>16270420</v>
      </c>
      <c r="V499" s="81">
        <v>2519</v>
      </c>
      <c r="W499" s="81">
        <v>187</v>
      </c>
      <c r="X499" s="81">
        <v>22371</v>
      </c>
      <c r="Y499" s="81">
        <v>29471</v>
      </c>
      <c r="Z499" s="81">
        <v>52530</v>
      </c>
      <c r="AA499" s="81">
        <v>14889</v>
      </c>
      <c r="AB499" s="81">
        <v>76360</v>
      </c>
      <c r="AC499" s="81">
        <v>0</v>
      </c>
      <c r="AD499" s="81">
        <v>10.531053431234209</v>
      </c>
      <c r="AE499" s="82"/>
      <c r="AF499" s="81">
        <v>160533095.23273021</v>
      </c>
      <c r="AG499" s="81">
        <v>3844206.483329718</v>
      </c>
      <c r="AH499" s="81">
        <v>1862036.338828465</v>
      </c>
      <c r="AI499" s="81">
        <v>146767679.56571311</v>
      </c>
      <c r="AJ499" s="81">
        <v>150038473.42630649</v>
      </c>
      <c r="AK499" s="81">
        <v>0</v>
      </c>
      <c r="AL499" s="81">
        <v>0</v>
      </c>
      <c r="AM499" s="81">
        <v>10399657.162227767</v>
      </c>
      <c r="AN499" s="81">
        <v>0</v>
      </c>
      <c r="AO499" s="81">
        <v>0</v>
      </c>
      <c r="AP499" s="82"/>
      <c r="AQ499" s="81">
        <v>2199</v>
      </c>
      <c r="AR499" s="81">
        <v>498</v>
      </c>
      <c r="AS499" s="81">
        <v>1</v>
      </c>
      <c r="AT499" s="81">
        <v>0</v>
      </c>
      <c r="AU499" s="81">
        <v>0</v>
      </c>
      <c r="AV499" s="81">
        <v>1</v>
      </c>
      <c r="AW499" s="81" t="s">
        <v>564</v>
      </c>
      <c r="AX499" s="82"/>
      <c r="AY499" s="81">
        <v>9864.9999999999945</v>
      </c>
      <c r="AZ499" s="81">
        <v>60356.2</v>
      </c>
      <c r="BA499" s="81">
        <v>19.2</v>
      </c>
      <c r="BB499" s="81">
        <v>0</v>
      </c>
      <c r="BC499" s="81">
        <v>0</v>
      </c>
      <c r="BD499" s="81">
        <v>1313.857</v>
      </c>
      <c r="BE499" s="81" t="s">
        <v>564</v>
      </c>
      <c r="BF499" s="82"/>
      <c r="BG499" s="81">
        <v>0</v>
      </c>
      <c r="BH499" s="81">
        <v>0</v>
      </c>
      <c r="BI499" s="81">
        <v>74.828999999999994</v>
      </c>
      <c r="BJ499" s="81">
        <v>0</v>
      </c>
      <c r="BK499" s="81">
        <v>0</v>
      </c>
      <c r="BL499" s="81">
        <v>0</v>
      </c>
      <c r="BM499" s="82"/>
      <c r="BN499" s="81">
        <v>0</v>
      </c>
      <c r="BO499" s="81">
        <v>0</v>
      </c>
      <c r="BP499" s="81">
        <v>8</v>
      </c>
      <c r="BQ499" s="81">
        <v>0</v>
      </c>
      <c r="BR499" s="81">
        <v>0</v>
      </c>
      <c r="BS499" s="81">
        <v>0</v>
      </c>
      <c r="BT499"/>
      <c r="BU499" s="80">
        <v>74.828999999999994</v>
      </c>
      <c r="BV499" s="80">
        <v>0</v>
      </c>
      <c r="BW499" s="80">
        <v>0</v>
      </c>
      <c r="BX499" s="80">
        <v>0</v>
      </c>
      <c r="BY499" s="80">
        <v>0</v>
      </c>
      <c r="BZ499" s="80">
        <v>0</v>
      </c>
      <c r="CA499" s="80">
        <v>0</v>
      </c>
      <c r="CB499" s="80">
        <v>0</v>
      </c>
      <c r="CC499" s="80">
        <v>0</v>
      </c>
    </row>
    <row r="500" spans="1:81">
      <c r="A500" s="80" t="s">
        <v>2209</v>
      </c>
      <c r="B500" s="80">
        <v>408</v>
      </c>
      <c r="C500" s="80">
        <v>17</v>
      </c>
      <c r="D500" s="80">
        <v>24</v>
      </c>
      <c r="E500" s="80">
        <v>2020</v>
      </c>
      <c r="F500" s="80" t="s">
        <v>218</v>
      </c>
      <c r="G500" s="80" t="s">
        <v>2192</v>
      </c>
      <c r="H500" s="80" t="s">
        <v>2193</v>
      </c>
      <c r="I500" s="177"/>
      <c r="J500" s="81">
        <v>123.2715371152659</v>
      </c>
      <c r="K500" s="81">
        <v>5.3937786097937073</v>
      </c>
      <c r="L500" s="81">
        <v>7.5439201928991269</v>
      </c>
      <c r="M500" s="81">
        <v>83.61465379725901</v>
      </c>
      <c r="N500" s="81">
        <v>101.77660948522427</v>
      </c>
      <c r="O500" s="81">
        <v>73.92229587556325</v>
      </c>
      <c r="P500" s="81">
        <v>67.087189522543227</v>
      </c>
      <c r="Q500" s="81">
        <v>4.4748329774934144</v>
      </c>
      <c r="R500" s="81">
        <v>0</v>
      </c>
      <c r="S500" s="81">
        <v>11.49658868878797</v>
      </c>
      <c r="T500" s="82"/>
      <c r="U500" s="81">
        <v>15983301</v>
      </c>
      <c r="V500" s="81">
        <v>2465</v>
      </c>
      <c r="W500" s="81">
        <v>190</v>
      </c>
      <c r="X500" s="81">
        <v>22119</v>
      </c>
      <c r="Y500" s="81">
        <v>29835</v>
      </c>
      <c r="Z500" s="81">
        <v>52823</v>
      </c>
      <c r="AA500" s="81">
        <v>15135</v>
      </c>
      <c r="AB500" s="81">
        <v>75892</v>
      </c>
      <c r="AC500" s="81">
        <v>0</v>
      </c>
      <c r="AD500" s="81">
        <v>11.49658868878797</v>
      </c>
      <c r="AE500" s="82"/>
      <c r="AF500" s="81">
        <v>149755966.0356217</v>
      </c>
      <c r="AG500" s="81">
        <v>3690759.0838002842</v>
      </c>
      <c r="AH500" s="81">
        <v>1558701.3373311365</v>
      </c>
      <c r="AI500" s="81">
        <v>124157583.37105767</v>
      </c>
      <c r="AJ500" s="81">
        <v>144288893.28850719</v>
      </c>
      <c r="AK500" s="81"/>
      <c r="AL500" s="81"/>
      <c r="AM500" s="81">
        <v>9904749.1777061969</v>
      </c>
      <c r="AN500" s="81"/>
      <c r="AO500" s="81"/>
      <c r="AP500" s="82"/>
      <c r="AQ500" s="81">
        <v>2308</v>
      </c>
      <c r="AR500" s="81">
        <v>523</v>
      </c>
      <c r="AS500" s="81">
        <v>1</v>
      </c>
      <c r="AT500" s="81">
        <v>0</v>
      </c>
      <c r="AU500" s="81">
        <v>0</v>
      </c>
      <c r="AV500" s="81">
        <v>1</v>
      </c>
      <c r="AW500" s="81">
        <v>1</v>
      </c>
      <c r="AX500" s="82"/>
      <c r="AY500" s="81">
        <v>10423.999999999991</v>
      </c>
      <c r="AZ500" s="81">
        <v>63374.399999999987</v>
      </c>
      <c r="BA500" s="81">
        <v>19.2</v>
      </c>
      <c r="BB500" s="81">
        <v>0</v>
      </c>
      <c r="BC500" s="81">
        <v>0</v>
      </c>
      <c r="BD500" s="81">
        <v>1313.8579999999999</v>
      </c>
      <c r="BE500" s="81">
        <v>19.2</v>
      </c>
      <c r="BF500" s="82"/>
      <c r="BG500" s="81">
        <v>0</v>
      </c>
      <c r="BH500" s="81">
        <v>0</v>
      </c>
      <c r="BI500" s="81">
        <v>68.731999999999999</v>
      </c>
      <c r="BJ500" s="81">
        <v>0</v>
      </c>
      <c r="BK500" s="81">
        <v>0</v>
      </c>
      <c r="BL500" s="81">
        <v>0</v>
      </c>
      <c r="BM500" s="82"/>
      <c r="BN500" s="81">
        <v>0</v>
      </c>
      <c r="BO500" s="81">
        <v>0</v>
      </c>
      <c r="BP500" s="81">
        <v>8</v>
      </c>
      <c r="BQ500" s="81">
        <v>0</v>
      </c>
      <c r="BR500" s="81">
        <v>0</v>
      </c>
      <c r="BS500" s="81">
        <v>0</v>
      </c>
      <c r="BT500"/>
      <c r="BU500" s="80">
        <v>68.731999999999999</v>
      </c>
      <c r="BV500" s="80">
        <v>0</v>
      </c>
      <c r="BW500" s="80">
        <v>0</v>
      </c>
      <c r="BX500" s="80">
        <v>0</v>
      </c>
      <c r="BY500" s="80">
        <v>0</v>
      </c>
      <c r="BZ500" s="80">
        <v>0</v>
      </c>
      <c r="CA500" s="80">
        <v>0</v>
      </c>
      <c r="CB500" s="80">
        <v>0</v>
      </c>
      <c r="CC500" s="80">
        <v>0</v>
      </c>
    </row>
    <row r="501" spans="1:81">
      <c r="A501" s="80" t="s">
        <v>2210</v>
      </c>
      <c r="B501" s="80">
        <v>408</v>
      </c>
      <c r="C501" s="80">
        <v>18</v>
      </c>
      <c r="D501" s="80">
        <v>24</v>
      </c>
      <c r="E501" s="80">
        <v>2021</v>
      </c>
      <c r="F501" s="80" t="s">
        <v>75</v>
      </c>
      <c r="G501" s="174" t="s">
        <v>2192</v>
      </c>
      <c r="H501" s="80" t="s">
        <v>2193</v>
      </c>
      <c r="I501" s="177"/>
      <c r="J501" s="81">
        <v>129.36941957342438</v>
      </c>
      <c r="K501" s="81">
        <v>5.9070583227738842</v>
      </c>
      <c r="L501" s="81">
        <v>6.21244688091077</v>
      </c>
      <c r="M501" s="81">
        <v>91.22706689338527</v>
      </c>
      <c r="N501" s="81">
        <v>108.94903337701254</v>
      </c>
      <c r="O501" s="81">
        <v>71.91890850065451</v>
      </c>
      <c r="P501" s="81">
        <v>68.602090824504828</v>
      </c>
      <c r="Q501" s="81">
        <v>4.482647774405307</v>
      </c>
      <c r="R501" s="81">
        <v>0</v>
      </c>
      <c r="S501" s="81">
        <v>8.9979574918660692</v>
      </c>
      <c r="T501" s="82"/>
      <c r="U501" s="81">
        <v>17397851</v>
      </c>
      <c r="V501" s="81">
        <v>2465</v>
      </c>
      <c r="W501" s="81">
        <v>190</v>
      </c>
      <c r="X501" s="81">
        <v>22119</v>
      </c>
      <c r="Y501" s="81">
        <v>29967</v>
      </c>
      <c r="Z501" s="81">
        <v>52917</v>
      </c>
      <c r="AA501" s="81">
        <v>15093</v>
      </c>
      <c r="AB501" s="81">
        <v>75123</v>
      </c>
      <c r="AC501" s="81">
        <v>0</v>
      </c>
      <c r="AD501" s="81">
        <v>8.9979574918660692</v>
      </c>
      <c r="AE501" s="82"/>
      <c r="AF501" s="81">
        <v>159113313.06588531</v>
      </c>
      <c r="AG501" s="81">
        <v>3952088.9736307338</v>
      </c>
      <c r="AH501" s="81">
        <v>1244634.544684788</v>
      </c>
      <c r="AI501" s="81">
        <v>136775036.53815317</v>
      </c>
      <c r="AJ501" s="81">
        <v>146298701.61298415</v>
      </c>
      <c r="AK501" s="81">
        <v>0</v>
      </c>
      <c r="AL501" s="81">
        <v>0</v>
      </c>
      <c r="AM501" s="81">
        <v>9860937.0437855795</v>
      </c>
      <c r="AN501" s="81">
        <v>0</v>
      </c>
      <c r="AO501" s="81">
        <v>0</v>
      </c>
      <c r="AP501" s="82"/>
      <c r="AQ501" s="81">
        <v>2407</v>
      </c>
      <c r="AR501" s="81">
        <v>558</v>
      </c>
      <c r="AS501" s="81">
        <v>1</v>
      </c>
      <c r="AT501" s="81">
        <v>0</v>
      </c>
      <c r="AU501" s="81">
        <v>0</v>
      </c>
      <c r="AV501" s="81">
        <v>1</v>
      </c>
      <c r="AW501" s="81"/>
      <c r="AX501" s="82"/>
      <c r="AY501" s="81">
        <v>11023.09999999998</v>
      </c>
      <c r="AZ501" s="81">
        <v>70457.299999999974</v>
      </c>
      <c r="BA501" s="81">
        <v>19.2</v>
      </c>
      <c r="BB501" s="81">
        <v>0</v>
      </c>
      <c r="BC501" s="81">
        <v>0</v>
      </c>
      <c r="BD501" s="81">
        <v>1313.8579999999999</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2211</v>
      </c>
      <c r="B502" s="80">
        <v>408</v>
      </c>
      <c r="C502" s="80">
        <v>19</v>
      </c>
      <c r="D502" s="80">
        <v>24</v>
      </c>
      <c r="E502" s="80">
        <v>2022</v>
      </c>
      <c r="F502" s="80" t="s">
        <v>568</v>
      </c>
      <c r="G502" s="174" t="s">
        <v>2192</v>
      </c>
      <c r="H502" s="80" t="s">
        <v>2193</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2537</v>
      </c>
      <c r="AR502" s="81">
        <v>598</v>
      </c>
      <c r="AS502" s="81">
        <v>1</v>
      </c>
      <c r="AT502" s="81">
        <v>0</v>
      </c>
      <c r="AU502" s="81">
        <v>0</v>
      </c>
      <c r="AV502" s="81">
        <v>1</v>
      </c>
      <c r="AW502" s="81"/>
      <c r="AX502" s="82"/>
      <c r="AY502" s="81">
        <v>11875.399999999967</v>
      </c>
      <c r="AZ502" s="81">
        <v>72436.199999999968</v>
      </c>
      <c r="BA502" s="81">
        <v>19.2</v>
      </c>
      <c r="BB502" s="81">
        <v>0</v>
      </c>
      <c r="BC502" s="81">
        <v>0</v>
      </c>
      <c r="BD502" s="81">
        <v>1313.8579999999999</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2212</v>
      </c>
      <c r="B503" s="80">
        <v>409</v>
      </c>
      <c r="C503" s="80">
        <v>1</v>
      </c>
      <c r="D503" s="80">
        <v>25</v>
      </c>
      <c r="E503" s="80">
        <v>1990</v>
      </c>
      <c r="F503" s="80" t="s">
        <v>562</v>
      </c>
      <c r="G503" s="80" t="s">
        <v>2213</v>
      </c>
      <c r="H503" s="80" t="s">
        <v>2214</v>
      </c>
      <c r="I503" s="177"/>
      <c r="J503" s="81">
        <v>57.827550523661287</v>
      </c>
      <c r="K503" s="81">
        <v>4.1339683790571309</v>
      </c>
      <c r="L503" s="81">
        <v>0.66336079750007393</v>
      </c>
      <c r="M503" s="81">
        <v>35.16524430594604</v>
      </c>
      <c r="N503" s="81">
        <v>56.768158093895217</v>
      </c>
      <c r="O503" s="81">
        <v>55.11878301769044</v>
      </c>
      <c r="P503" s="81">
        <v>32.131975068503827</v>
      </c>
      <c r="Q503" s="81">
        <v>5.2209196073442259</v>
      </c>
      <c r="R503" s="81">
        <v>0</v>
      </c>
      <c r="S503" s="81">
        <v>6.9617066899779436</v>
      </c>
      <c r="T503" s="82"/>
      <c r="U503" s="81">
        <v>9896979</v>
      </c>
      <c r="V503" s="81">
        <v>1630</v>
      </c>
      <c r="W503" s="81">
        <v>7</v>
      </c>
      <c r="X503" s="81">
        <v>14550</v>
      </c>
      <c r="Y503" s="81">
        <v>25293</v>
      </c>
      <c r="Z503" s="81">
        <v>22671</v>
      </c>
      <c r="AA503" s="81">
        <v>7802</v>
      </c>
      <c r="AB503" s="81">
        <v>84770</v>
      </c>
      <c r="AC503" s="81">
        <v>0</v>
      </c>
      <c r="AD503" s="81">
        <v>6.9617066899779436</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2215</v>
      </c>
      <c r="B504" s="80">
        <v>410</v>
      </c>
      <c r="C504" s="80">
        <v>2</v>
      </c>
      <c r="D504" s="80">
        <v>25</v>
      </c>
      <c r="E504" s="80">
        <v>2005</v>
      </c>
      <c r="F504" s="80" t="s">
        <v>565</v>
      </c>
      <c r="G504" s="80" t="s">
        <v>2213</v>
      </c>
      <c r="H504" s="80" t="s">
        <v>2214</v>
      </c>
      <c r="I504" s="177"/>
      <c r="J504" s="81">
        <v>69.910730532324209</v>
      </c>
      <c r="K504" s="81">
        <v>3.7034332129502681</v>
      </c>
      <c r="L504" s="81">
        <v>6.517862143457311</v>
      </c>
      <c r="M504" s="81">
        <v>69.909344335227672</v>
      </c>
      <c r="N504" s="81">
        <v>94.689653473904386</v>
      </c>
      <c r="O504" s="81">
        <v>74.253194450834627</v>
      </c>
      <c r="P504" s="81">
        <v>36.151061959258016</v>
      </c>
      <c r="Q504" s="81">
        <v>4.8075068309178368</v>
      </c>
      <c r="R504" s="81">
        <v>0</v>
      </c>
      <c r="S504" s="81">
        <v>5.7288151273543759</v>
      </c>
      <c r="T504" s="82"/>
      <c r="U504" s="81">
        <v>9477929</v>
      </c>
      <c r="V504" s="81">
        <v>1638</v>
      </c>
      <c r="W504" s="81">
        <v>59</v>
      </c>
      <c r="X504" s="81">
        <v>14877</v>
      </c>
      <c r="Y504" s="81">
        <v>31782</v>
      </c>
      <c r="Z504" s="81">
        <v>35342</v>
      </c>
      <c r="AA504" s="81">
        <v>7189</v>
      </c>
      <c r="AB504" s="81">
        <v>81601</v>
      </c>
      <c r="AC504" s="81">
        <v>0</v>
      </c>
      <c r="AD504" s="81">
        <v>5.7288151273543759</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2216</v>
      </c>
      <c r="B505" s="80">
        <v>411</v>
      </c>
      <c r="C505" s="80">
        <v>3</v>
      </c>
      <c r="D505" s="80">
        <v>25</v>
      </c>
      <c r="E505" s="80">
        <v>2006</v>
      </c>
      <c r="F505" s="80" t="s">
        <v>566</v>
      </c>
      <c r="G505" s="80" t="s">
        <v>2213</v>
      </c>
      <c r="H505" s="80" t="s">
        <v>2214</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2217</v>
      </c>
      <c r="B506" s="80">
        <v>412</v>
      </c>
      <c r="C506" s="80">
        <v>4</v>
      </c>
      <c r="D506" s="80">
        <v>25</v>
      </c>
      <c r="E506" s="80">
        <v>2007</v>
      </c>
      <c r="F506" s="80" t="s">
        <v>567</v>
      </c>
      <c r="G506" s="80" t="s">
        <v>2213</v>
      </c>
      <c r="H506" s="80" t="s">
        <v>2214</v>
      </c>
      <c r="I506" s="177"/>
      <c r="J506" s="81">
        <v>62.60597694830642</v>
      </c>
      <c r="K506" s="81">
        <v>2.8752668809589519</v>
      </c>
      <c r="L506" s="81">
        <v>2.7377546111283038</v>
      </c>
      <c r="M506" s="81">
        <v>64.442456843683814</v>
      </c>
      <c r="N506" s="81">
        <v>95.442299485660982</v>
      </c>
      <c r="O506" s="81">
        <v>69.9486862527189</v>
      </c>
      <c r="P506" s="81">
        <v>36.240840509522108</v>
      </c>
      <c r="Q506" s="81">
        <v>5.0300430210949152</v>
      </c>
      <c r="R506" s="81">
        <v>0</v>
      </c>
      <c r="S506" s="81">
        <v>6.700479320087676</v>
      </c>
      <c r="T506" s="82"/>
      <c r="U506" s="81">
        <v>11090637</v>
      </c>
      <c r="V506" s="81">
        <v>1314</v>
      </c>
      <c r="W506" s="81">
        <v>36</v>
      </c>
      <c r="X506" s="81">
        <v>16744</v>
      </c>
      <c r="Y506" s="81">
        <v>32621</v>
      </c>
      <c r="Z506" s="81">
        <v>34610</v>
      </c>
      <c r="AA506" s="81">
        <v>7097</v>
      </c>
      <c r="AB506" s="81">
        <v>80863</v>
      </c>
      <c r="AC506" s="81">
        <v>0</v>
      </c>
      <c r="AD506" s="81">
        <v>6.700479320087676</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2218</v>
      </c>
      <c r="B507" s="80">
        <v>413</v>
      </c>
      <c r="C507" s="80">
        <v>5</v>
      </c>
      <c r="D507" s="80">
        <v>25</v>
      </c>
      <c r="E507" s="80">
        <v>2008</v>
      </c>
      <c r="F507" s="80" t="s">
        <v>84</v>
      </c>
      <c r="G507" s="80" t="s">
        <v>2213</v>
      </c>
      <c r="H507" s="80" t="s">
        <v>2214</v>
      </c>
      <c r="I507" s="177"/>
      <c r="J507" s="81">
        <v>55.143317825815416</v>
      </c>
      <c r="K507" s="81">
        <v>2.1714196003674702</v>
      </c>
      <c r="L507" s="81">
        <v>2.3546699924433812</v>
      </c>
      <c r="M507" s="81">
        <v>67.781758235663702</v>
      </c>
      <c r="N507" s="81">
        <v>90.428632902745022</v>
      </c>
      <c r="O507" s="81">
        <v>67.959551711000955</v>
      </c>
      <c r="P507" s="81">
        <v>34.837656667783698</v>
      </c>
      <c r="Q507" s="81">
        <v>4.930854688260462</v>
      </c>
      <c r="R507" s="81">
        <v>0</v>
      </c>
      <c r="S507" s="81">
        <v>5.9520051019974023</v>
      </c>
      <c r="T507" s="82"/>
      <c r="U507" s="81">
        <v>11283784</v>
      </c>
      <c r="V507" s="81">
        <v>1314</v>
      </c>
      <c r="W507" s="81">
        <v>36</v>
      </c>
      <c r="X507" s="81">
        <v>16744</v>
      </c>
      <c r="Y507" s="81">
        <v>32990</v>
      </c>
      <c r="Z507" s="81">
        <v>34806</v>
      </c>
      <c r="AA507" s="81">
        <v>6830</v>
      </c>
      <c r="AB507" s="81">
        <v>80571</v>
      </c>
      <c r="AC507" s="81">
        <v>0</v>
      </c>
      <c r="AD507" s="81">
        <v>5.9520051019974023</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2219</v>
      </c>
      <c r="B508" s="80">
        <v>414</v>
      </c>
      <c r="C508" s="80">
        <v>6</v>
      </c>
      <c r="D508" s="80">
        <v>25</v>
      </c>
      <c r="E508" s="80">
        <v>2009</v>
      </c>
      <c r="F508" s="80" t="s">
        <v>85</v>
      </c>
      <c r="G508" s="80" t="s">
        <v>2213</v>
      </c>
      <c r="H508" s="80" t="s">
        <v>2214</v>
      </c>
      <c r="I508" s="177"/>
      <c r="J508" s="81">
        <v>44.373538612185527</v>
      </c>
      <c r="K508" s="81">
        <v>1.8950839631811305</v>
      </c>
      <c r="L508" s="81">
        <v>4.6274285992078816</v>
      </c>
      <c r="M508" s="81">
        <v>57.557631462542723</v>
      </c>
      <c r="N508" s="81">
        <v>88.342448645354565</v>
      </c>
      <c r="O508" s="81">
        <v>68.416081107062382</v>
      </c>
      <c r="P508" s="81">
        <v>31.872650874801106</v>
      </c>
      <c r="Q508" s="81">
        <v>4.684961367411649</v>
      </c>
      <c r="R508" s="81">
        <v>0</v>
      </c>
      <c r="S508" s="81">
        <v>6.5400581412037964</v>
      </c>
      <c r="T508" s="82"/>
      <c r="U508" s="81">
        <v>8224668</v>
      </c>
      <c r="V508" s="81">
        <v>1238</v>
      </c>
      <c r="W508" s="81">
        <v>102</v>
      </c>
      <c r="X508" s="81">
        <v>18042</v>
      </c>
      <c r="Y508" s="81">
        <v>33348</v>
      </c>
      <c r="Z508" s="81">
        <v>34586</v>
      </c>
      <c r="AA508" s="81">
        <v>6415</v>
      </c>
      <c r="AB508" s="81">
        <v>80362</v>
      </c>
      <c r="AC508" s="81">
        <v>0</v>
      </c>
      <c r="AD508" s="81">
        <v>6.5400581412037964</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65.239699999999999</v>
      </c>
      <c r="BJ508" s="81">
        <v>0</v>
      </c>
      <c r="BK508" s="81">
        <v>35.373999999999995</v>
      </c>
      <c r="BL508" s="81">
        <v>0</v>
      </c>
      <c r="BM508" s="82"/>
      <c r="BN508" s="81">
        <v>0</v>
      </c>
      <c r="BO508" s="81">
        <v>0</v>
      </c>
      <c r="BP508" s="81">
        <v>5</v>
      </c>
      <c r="BQ508" s="81">
        <v>0</v>
      </c>
      <c r="BR508" s="81">
        <v>3</v>
      </c>
      <c r="BS508" s="81">
        <v>0</v>
      </c>
      <c r="BT508"/>
      <c r="BU508" s="80"/>
      <c r="BV508" s="80"/>
      <c r="BW508" s="80"/>
      <c r="BX508" s="80"/>
      <c r="BY508" s="80"/>
      <c r="BZ508" s="80"/>
      <c r="CA508" s="80"/>
      <c r="CB508" s="80"/>
      <c r="CC508" s="80"/>
    </row>
    <row r="509" spans="1:81">
      <c r="A509" s="80" t="s">
        <v>2220</v>
      </c>
      <c r="B509" s="80">
        <v>415</v>
      </c>
      <c r="C509" s="80">
        <v>7</v>
      </c>
      <c r="D509" s="80">
        <v>25</v>
      </c>
      <c r="E509" s="80">
        <v>2010</v>
      </c>
      <c r="F509" s="80" t="s">
        <v>86</v>
      </c>
      <c r="G509" s="80" t="s">
        <v>2213</v>
      </c>
      <c r="H509" s="80" t="s">
        <v>2214</v>
      </c>
      <c r="I509" s="177"/>
      <c r="J509" s="81">
        <v>50.182661784886342</v>
      </c>
      <c r="K509" s="81">
        <v>2.0506206095189587</v>
      </c>
      <c r="L509" s="81">
        <v>4.2580881390914502</v>
      </c>
      <c r="M509" s="81">
        <v>63.229037452214342</v>
      </c>
      <c r="N509" s="81">
        <v>89.8403596191758</v>
      </c>
      <c r="O509" s="81">
        <v>67.036378846762986</v>
      </c>
      <c r="P509" s="81">
        <v>31.338651555508363</v>
      </c>
      <c r="Q509" s="81">
        <v>4.8598792510634166</v>
      </c>
      <c r="R509" s="81">
        <v>0</v>
      </c>
      <c r="S509" s="81">
        <v>6.6135103002970537</v>
      </c>
      <c r="T509" s="82"/>
      <c r="U509" s="81">
        <v>8091706</v>
      </c>
      <c r="V509" s="81">
        <v>1238</v>
      </c>
      <c r="W509" s="81">
        <v>102</v>
      </c>
      <c r="X509" s="81">
        <v>18042</v>
      </c>
      <c r="Y509" s="81">
        <v>33510</v>
      </c>
      <c r="Z509" s="81">
        <v>34046</v>
      </c>
      <c r="AA509" s="81">
        <v>6150</v>
      </c>
      <c r="AB509" s="81">
        <v>79878</v>
      </c>
      <c r="AC509" s="81">
        <v>0</v>
      </c>
      <c r="AD509" s="81">
        <v>6.6135103002970537</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39.421999999999997</v>
      </c>
      <c r="BJ509" s="81">
        <v>0</v>
      </c>
      <c r="BK509" s="81">
        <v>38.96</v>
      </c>
      <c r="BL509" s="81">
        <v>0</v>
      </c>
      <c r="BM509" s="82"/>
      <c r="BN509" s="81">
        <v>0</v>
      </c>
      <c r="BO509" s="81">
        <v>0</v>
      </c>
      <c r="BP509" s="81">
        <v>6</v>
      </c>
      <c r="BQ509" s="81">
        <v>0</v>
      </c>
      <c r="BR509" s="81">
        <v>3</v>
      </c>
      <c r="BS509" s="81">
        <v>0</v>
      </c>
      <c r="BT509"/>
      <c r="BU509" s="80">
        <v>47.768999999999998</v>
      </c>
      <c r="BV509" s="80">
        <v>30.613</v>
      </c>
      <c r="BW509" s="80">
        <v>0</v>
      </c>
      <c r="BX509" s="80">
        <v>0</v>
      </c>
      <c r="BY509" s="80">
        <v>0</v>
      </c>
      <c r="BZ509" s="80">
        <v>0</v>
      </c>
      <c r="CA509" s="80">
        <v>0</v>
      </c>
      <c r="CB509" s="80">
        <v>0</v>
      </c>
      <c r="CC509" s="80">
        <v>0</v>
      </c>
    </row>
    <row r="510" spans="1:81">
      <c r="A510" s="80" t="s">
        <v>2221</v>
      </c>
      <c r="B510" s="80">
        <v>416</v>
      </c>
      <c r="C510" s="80">
        <v>8</v>
      </c>
      <c r="D510" s="80">
        <v>25</v>
      </c>
      <c r="E510" s="80">
        <v>2011</v>
      </c>
      <c r="F510" s="80" t="s">
        <v>87</v>
      </c>
      <c r="G510" s="80" t="s">
        <v>2213</v>
      </c>
      <c r="H510" s="80" t="s">
        <v>2214</v>
      </c>
      <c r="I510" s="177"/>
      <c r="J510" s="81">
        <v>49.063865537838339</v>
      </c>
      <c r="K510" s="81">
        <v>2.8786042848289792</v>
      </c>
      <c r="L510" s="81">
        <v>4.3934331838114833</v>
      </c>
      <c r="M510" s="81">
        <v>83.456029585828958</v>
      </c>
      <c r="N510" s="81">
        <v>106.22099711401489</v>
      </c>
      <c r="O510" s="81">
        <v>65.873069381531991</v>
      </c>
      <c r="P510" s="81">
        <v>29.819404795432227</v>
      </c>
      <c r="Q510" s="81">
        <v>5.5725793421194112</v>
      </c>
      <c r="R510" s="81">
        <v>0</v>
      </c>
      <c r="S510" s="81">
        <v>5.9826164192679396</v>
      </c>
      <c r="T510" s="82"/>
      <c r="U510" s="81">
        <v>7572998</v>
      </c>
      <c r="V510" s="81">
        <v>1238</v>
      </c>
      <c r="W510" s="81">
        <v>102</v>
      </c>
      <c r="X510" s="81">
        <v>18042</v>
      </c>
      <c r="Y510" s="81">
        <v>33537</v>
      </c>
      <c r="Z510" s="81">
        <v>34182</v>
      </c>
      <c r="AA510" s="81">
        <v>6026</v>
      </c>
      <c r="AB510" s="81">
        <v>79406</v>
      </c>
      <c r="AC510" s="81">
        <v>0</v>
      </c>
      <c r="AD510" s="81">
        <v>5.9826164192679396</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39.665999999999997</v>
      </c>
      <c r="BJ510" s="81">
        <v>0</v>
      </c>
      <c r="BK510" s="81">
        <v>39.134</v>
      </c>
      <c r="BL510" s="81">
        <v>0</v>
      </c>
      <c r="BM510" s="82"/>
      <c r="BN510" s="81">
        <v>0</v>
      </c>
      <c r="BO510" s="81">
        <v>0</v>
      </c>
      <c r="BP510" s="81">
        <v>6</v>
      </c>
      <c r="BQ510" s="81">
        <v>0</v>
      </c>
      <c r="BR510" s="81">
        <v>3</v>
      </c>
      <c r="BS510" s="81">
        <v>0</v>
      </c>
      <c r="BT510"/>
      <c r="BU510" s="80">
        <v>46.58</v>
      </c>
      <c r="BV510" s="80">
        <v>32.22</v>
      </c>
      <c r="BW510" s="80">
        <v>0</v>
      </c>
      <c r="BX510" s="80">
        <v>0</v>
      </c>
      <c r="BY510" s="80">
        <v>0</v>
      </c>
      <c r="BZ510" s="80">
        <v>0</v>
      </c>
      <c r="CA510" s="80">
        <v>0</v>
      </c>
      <c r="CB510" s="80">
        <v>0</v>
      </c>
      <c r="CC510" s="80">
        <v>0</v>
      </c>
    </row>
    <row r="511" spans="1:81">
      <c r="A511" s="80" t="s">
        <v>2222</v>
      </c>
      <c r="B511" s="80">
        <v>417</v>
      </c>
      <c r="C511" s="80">
        <v>9</v>
      </c>
      <c r="D511" s="80">
        <v>25</v>
      </c>
      <c r="E511" s="80">
        <v>2012</v>
      </c>
      <c r="F511" s="80" t="s">
        <v>88</v>
      </c>
      <c r="G511" s="80" t="s">
        <v>2213</v>
      </c>
      <c r="H511" s="80" t="s">
        <v>2214</v>
      </c>
      <c r="I511" s="177"/>
      <c r="J511" s="81">
        <v>58.364290581076965</v>
      </c>
      <c r="K511" s="81">
        <v>2.7693549776049218</v>
      </c>
      <c r="L511" s="81">
        <v>4.3085190376327294</v>
      </c>
      <c r="M511" s="81">
        <v>92.368116082775643</v>
      </c>
      <c r="N511" s="81">
        <v>124.04086818396524</v>
      </c>
      <c r="O511" s="81">
        <v>65.326022105816094</v>
      </c>
      <c r="P511" s="81">
        <v>29.590937033629022</v>
      </c>
      <c r="Q511" s="81">
        <v>6.0517293657066782</v>
      </c>
      <c r="R511" s="81">
        <v>0</v>
      </c>
      <c r="S511" s="81">
        <v>5.7385234033524126</v>
      </c>
      <c r="T511" s="82"/>
      <c r="U511" s="81">
        <v>8230978</v>
      </c>
      <c r="V511" s="81">
        <v>1238</v>
      </c>
      <c r="W511" s="81">
        <v>102</v>
      </c>
      <c r="X511" s="81">
        <v>18042</v>
      </c>
      <c r="Y511" s="81">
        <v>34014</v>
      </c>
      <c r="Z511" s="81">
        <v>34167</v>
      </c>
      <c r="AA511" s="81">
        <v>5946</v>
      </c>
      <c r="AB511" s="81">
        <v>79370</v>
      </c>
      <c r="AC511" s="81">
        <v>0</v>
      </c>
      <c r="AD511" s="81">
        <v>5.7385234033524126</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42.247999999999998</v>
      </c>
      <c r="BJ511" s="81">
        <v>0</v>
      </c>
      <c r="BK511" s="81">
        <v>10.077999999999999</v>
      </c>
      <c r="BL511" s="81">
        <v>0</v>
      </c>
      <c r="BM511" s="82"/>
      <c r="BN511" s="81">
        <v>0</v>
      </c>
      <c r="BO511" s="81">
        <v>0</v>
      </c>
      <c r="BP511" s="81">
        <v>5</v>
      </c>
      <c r="BQ511" s="81">
        <v>0</v>
      </c>
      <c r="BR511" s="81">
        <v>3</v>
      </c>
      <c r="BS511" s="81">
        <v>0</v>
      </c>
      <c r="BT511"/>
      <c r="BU511" s="80">
        <v>52.326000000000001</v>
      </c>
      <c r="BV511" s="80">
        <v>0</v>
      </c>
      <c r="BW511" s="80">
        <v>0</v>
      </c>
      <c r="BX511" s="80">
        <v>0</v>
      </c>
      <c r="BY511" s="80">
        <v>0</v>
      </c>
      <c r="BZ511" s="80">
        <v>0</v>
      </c>
      <c r="CA511" s="80">
        <v>0</v>
      </c>
      <c r="CB511" s="80">
        <v>0</v>
      </c>
      <c r="CC511" s="80">
        <v>0</v>
      </c>
    </row>
    <row r="512" spans="1:81">
      <c r="A512" s="80" t="s">
        <v>2223</v>
      </c>
      <c r="B512" s="80">
        <v>418</v>
      </c>
      <c r="C512" s="80">
        <v>10</v>
      </c>
      <c r="D512" s="80">
        <v>25</v>
      </c>
      <c r="E512" s="80">
        <v>2013</v>
      </c>
      <c r="F512" s="80" t="s">
        <v>89</v>
      </c>
      <c r="G512" s="80" t="s">
        <v>2213</v>
      </c>
      <c r="H512" s="80" t="s">
        <v>2214</v>
      </c>
      <c r="I512" s="177"/>
      <c r="J512" s="81">
        <v>61.26000923438027</v>
      </c>
      <c r="K512" s="81">
        <v>2.5043126549404189</v>
      </c>
      <c r="L512" s="81">
        <v>4.2377340412021303</v>
      </c>
      <c r="M512" s="81">
        <v>88.027711451455389</v>
      </c>
      <c r="N512" s="81">
        <v>120.78342001584176</v>
      </c>
      <c r="O512" s="81">
        <v>62.81585205666839</v>
      </c>
      <c r="P512" s="81">
        <v>29.637492773675341</v>
      </c>
      <c r="Q512" s="81">
        <v>6.1243689477086116</v>
      </c>
      <c r="R512" s="81">
        <v>0</v>
      </c>
      <c r="S512" s="81">
        <v>6.0688462053332319</v>
      </c>
      <c r="T512" s="82"/>
      <c r="U512" s="81">
        <v>8069382</v>
      </c>
      <c r="V512" s="81">
        <v>1238</v>
      </c>
      <c r="W512" s="81">
        <v>102</v>
      </c>
      <c r="X512" s="81">
        <v>18042</v>
      </c>
      <c r="Y512" s="81">
        <v>34193</v>
      </c>
      <c r="Z512" s="81">
        <v>34321</v>
      </c>
      <c r="AA512" s="81">
        <v>5933</v>
      </c>
      <c r="AB512" s="81">
        <v>79171</v>
      </c>
      <c r="AC512" s="81">
        <v>0</v>
      </c>
      <c r="AD512" s="81">
        <v>6.0688462053332319</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42.015999999999998</v>
      </c>
      <c r="BJ512" s="81">
        <v>0</v>
      </c>
      <c r="BK512" s="81">
        <v>44.548000000000002</v>
      </c>
      <c r="BL512" s="81">
        <v>0</v>
      </c>
      <c r="BM512" s="82"/>
      <c r="BN512" s="81">
        <v>0</v>
      </c>
      <c r="BO512" s="81">
        <v>0</v>
      </c>
      <c r="BP512" s="81">
        <v>4</v>
      </c>
      <c r="BQ512" s="81">
        <v>0</v>
      </c>
      <c r="BR512" s="81">
        <v>4</v>
      </c>
      <c r="BS512" s="81">
        <v>0</v>
      </c>
      <c r="BT512"/>
      <c r="BU512" s="80">
        <v>52.591000000000001</v>
      </c>
      <c r="BV512" s="80">
        <v>33.972999999999999</v>
      </c>
      <c r="BW512" s="80">
        <v>0</v>
      </c>
      <c r="BX512" s="80">
        <v>0</v>
      </c>
      <c r="BY512" s="80">
        <v>0</v>
      </c>
      <c r="BZ512" s="80">
        <v>0</v>
      </c>
      <c r="CA512" s="80">
        <v>0</v>
      </c>
      <c r="CB512" s="80">
        <v>0</v>
      </c>
      <c r="CC512" s="80">
        <v>0</v>
      </c>
    </row>
    <row r="513" spans="1:81">
      <c r="A513" s="80" t="s">
        <v>2224</v>
      </c>
      <c r="B513" s="80">
        <v>419</v>
      </c>
      <c r="C513" s="80">
        <v>11</v>
      </c>
      <c r="D513" s="80">
        <v>25</v>
      </c>
      <c r="E513" s="80">
        <v>2014</v>
      </c>
      <c r="F513" s="80" t="s">
        <v>90</v>
      </c>
      <c r="G513" s="80" t="s">
        <v>2213</v>
      </c>
      <c r="H513" s="80" t="s">
        <v>2214</v>
      </c>
      <c r="I513" s="177"/>
      <c r="J513" s="81">
        <v>62.285058351889148</v>
      </c>
      <c r="K513" s="81">
        <v>2.5660867002518959</v>
      </c>
      <c r="L513" s="81">
        <v>1.855705951135328</v>
      </c>
      <c r="M513" s="81">
        <v>90.357512720492394</v>
      </c>
      <c r="N513" s="81">
        <v>114.88345062847891</v>
      </c>
      <c r="O513" s="81">
        <v>59.360697133517888</v>
      </c>
      <c r="P513" s="81">
        <v>29.224227903818079</v>
      </c>
      <c r="Q513" s="81">
        <v>5.8307071595025706</v>
      </c>
      <c r="R513" s="81">
        <v>0</v>
      </c>
      <c r="S513" s="81">
        <v>6.1565411717515257</v>
      </c>
      <c r="T513" s="82"/>
      <c r="U513" s="81">
        <v>8936675</v>
      </c>
      <c r="V513" s="81">
        <v>1014</v>
      </c>
      <c r="W513" s="81">
        <v>57</v>
      </c>
      <c r="X513" s="81">
        <v>18494</v>
      </c>
      <c r="Y513" s="81">
        <v>34328</v>
      </c>
      <c r="Z513" s="81">
        <v>34159</v>
      </c>
      <c r="AA513" s="81">
        <v>5820</v>
      </c>
      <c r="AB513" s="81">
        <v>78560</v>
      </c>
      <c r="AC513" s="81">
        <v>0</v>
      </c>
      <c r="AD513" s="81">
        <v>6.1565411717515257</v>
      </c>
      <c r="AE513" s="82"/>
      <c r="AF513" s="81">
        <v>65623954.593131714</v>
      </c>
      <c r="AG513" s="81">
        <v>2169375.031424575</v>
      </c>
      <c r="AH513" s="81">
        <v>362442.06497888529</v>
      </c>
      <c r="AI513" s="81">
        <v>121354323.25334521</v>
      </c>
      <c r="AJ513" s="81">
        <v>160498194.51013136</v>
      </c>
      <c r="AK513" s="81">
        <v>0</v>
      </c>
      <c r="AL513" s="81">
        <v>0</v>
      </c>
      <c r="AM513" s="81">
        <v>10785114.06103215</v>
      </c>
      <c r="AN513" s="81">
        <v>0</v>
      </c>
      <c r="AO513" s="81">
        <v>0</v>
      </c>
      <c r="AP513" s="82"/>
      <c r="AQ513" s="81">
        <v>1221</v>
      </c>
      <c r="AR513" s="81">
        <v>91</v>
      </c>
      <c r="AS513" s="81">
        <v>0</v>
      </c>
      <c r="AT513" s="81">
        <v>0</v>
      </c>
      <c r="AU513" s="81">
        <v>0</v>
      </c>
      <c r="AV513" s="81">
        <v>1</v>
      </c>
      <c r="AW513" s="81" t="s">
        <v>564</v>
      </c>
      <c r="AX513" s="82"/>
      <c r="AY513" s="81">
        <v>4576.5</v>
      </c>
      <c r="AZ513" s="81">
        <v>6658</v>
      </c>
      <c r="BA513" s="81">
        <v>0</v>
      </c>
      <c r="BB513" s="81">
        <v>0</v>
      </c>
      <c r="BC513" s="81">
        <v>0</v>
      </c>
      <c r="BD513" s="81">
        <v>2401</v>
      </c>
      <c r="BE513" s="81" t="s">
        <v>564</v>
      </c>
      <c r="BF513" s="82"/>
      <c r="BG513" s="81">
        <v>0</v>
      </c>
      <c r="BH513" s="81">
        <v>0</v>
      </c>
      <c r="BI513" s="81">
        <v>19.425000000000001</v>
      </c>
      <c r="BJ513" s="81">
        <v>0</v>
      </c>
      <c r="BK513" s="81">
        <v>10.234</v>
      </c>
      <c r="BL513" s="81">
        <v>0</v>
      </c>
      <c r="BM513" s="82"/>
      <c r="BN513" s="81">
        <v>0</v>
      </c>
      <c r="BO513" s="81">
        <v>0</v>
      </c>
      <c r="BP513" s="81">
        <v>3</v>
      </c>
      <c r="BQ513" s="81">
        <v>0</v>
      </c>
      <c r="BR513" s="81">
        <v>3</v>
      </c>
      <c r="BS513" s="81">
        <v>0</v>
      </c>
      <c r="BT513"/>
      <c r="BU513" s="80">
        <v>29.658999999999999</v>
      </c>
      <c r="BV513" s="80">
        <v>0</v>
      </c>
      <c r="BW513" s="80">
        <v>0</v>
      </c>
      <c r="BX513" s="80">
        <v>0</v>
      </c>
      <c r="BY513" s="80">
        <v>0</v>
      </c>
      <c r="BZ513" s="80">
        <v>0</v>
      </c>
      <c r="CA513" s="80">
        <v>0</v>
      </c>
      <c r="CB513" s="80">
        <v>0</v>
      </c>
      <c r="CC513" s="80">
        <v>0</v>
      </c>
    </row>
    <row r="514" spans="1:81">
      <c r="A514" s="80" t="s">
        <v>2225</v>
      </c>
      <c r="B514" s="80">
        <v>420</v>
      </c>
      <c r="C514" s="80">
        <v>12</v>
      </c>
      <c r="D514" s="80">
        <v>25</v>
      </c>
      <c r="E514" s="80">
        <v>2015</v>
      </c>
      <c r="F514" s="80" t="s">
        <v>91</v>
      </c>
      <c r="G514" s="80" t="s">
        <v>2213</v>
      </c>
      <c r="H514" s="80" t="s">
        <v>2214</v>
      </c>
      <c r="I514" s="177"/>
      <c r="J514" s="81">
        <v>52.335434081676176</v>
      </c>
      <c r="K514" s="81">
        <v>2.4391911907534936</v>
      </c>
      <c r="L514" s="81">
        <v>2.1424210892523083</v>
      </c>
      <c r="M514" s="81">
        <v>82.282434646807417</v>
      </c>
      <c r="N514" s="81">
        <v>109.10331968623616</v>
      </c>
      <c r="O514" s="81">
        <v>58.601455200557972</v>
      </c>
      <c r="P514" s="81">
        <v>28.684388878304439</v>
      </c>
      <c r="Q514" s="81">
        <v>5.6830513317186826</v>
      </c>
      <c r="R514" s="81">
        <v>0</v>
      </c>
      <c r="S514" s="81">
        <v>6.4468779143638422</v>
      </c>
      <c r="T514" s="82"/>
      <c r="U514" s="81">
        <v>9085507</v>
      </c>
      <c r="V514" s="81">
        <v>1014</v>
      </c>
      <c r="W514" s="81">
        <v>57</v>
      </c>
      <c r="X514" s="81">
        <v>18494</v>
      </c>
      <c r="Y514" s="81">
        <v>34472</v>
      </c>
      <c r="Z514" s="81">
        <v>34047</v>
      </c>
      <c r="AA514" s="81">
        <v>5708</v>
      </c>
      <c r="AB514" s="81">
        <v>78217</v>
      </c>
      <c r="AC514" s="81">
        <v>0</v>
      </c>
      <c r="AD514" s="81">
        <v>6.4468779143638422</v>
      </c>
      <c r="AE514" s="82"/>
      <c r="AF514" s="81">
        <v>58156892.997302108</v>
      </c>
      <c r="AG514" s="81">
        <v>1889435.7019697898</v>
      </c>
      <c r="AH514" s="81">
        <v>339557.14264105709</v>
      </c>
      <c r="AI514" s="81">
        <v>114321896.22518703</v>
      </c>
      <c r="AJ514" s="81">
        <v>156936022.40258506</v>
      </c>
      <c r="AK514" s="81">
        <v>0</v>
      </c>
      <c r="AL514" s="81">
        <v>0</v>
      </c>
      <c r="AM514" s="81">
        <v>10719311.742025377</v>
      </c>
      <c r="AN514" s="81">
        <v>0</v>
      </c>
      <c r="AO514" s="81">
        <v>0</v>
      </c>
      <c r="AP514" s="82"/>
      <c r="AQ514" s="81">
        <v>1376</v>
      </c>
      <c r="AR514" s="81">
        <v>126</v>
      </c>
      <c r="AS514" s="81">
        <v>0</v>
      </c>
      <c r="AT514" s="81">
        <v>0</v>
      </c>
      <c r="AU514" s="81">
        <v>0</v>
      </c>
      <c r="AV514" s="81">
        <v>1</v>
      </c>
      <c r="AW514" s="81" t="s">
        <v>564</v>
      </c>
      <c r="AX514" s="82"/>
      <c r="AY514" s="81">
        <v>5229.1000000000004</v>
      </c>
      <c r="AZ514" s="81">
        <v>8612.1</v>
      </c>
      <c r="BA514" s="81">
        <v>0</v>
      </c>
      <c r="BB514" s="81">
        <v>0</v>
      </c>
      <c r="BC514" s="81">
        <v>0</v>
      </c>
      <c r="BD514" s="81">
        <v>2401</v>
      </c>
      <c r="BE514" s="81" t="s">
        <v>564</v>
      </c>
      <c r="BF514" s="82"/>
      <c r="BG514" s="81">
        <v>0</v>
      </c>
      <c r="BH514" s="81">
        <v>0</v>
      </c>
      <c r="BI514" s="81">
        <v>10.382999999999999</v>
      </c>
      <c r="BJ514" s="81">
        <v>0</v>
      </c>
      <c r="BK514" s="81">
        <v>35.547000000000004</v>
      </c>
      <c r="BL514" s="81">
        <v>0</v>
      </c>
      <c r="BM514" s="82"/>
      <c r="BN514" s="81">
        <v>0</v>
      </c>
      <c r="BO514" s="81">
        <v>0</v>
      </c>
      <c r="BP514" s="81">
        <v>1</v>
      </c>
      <c r="BQ514" s="81">
        <v>0</v>
      </c>
      <c r="BR514" s="81">
        <v>3</v>
      </c>
      <c r="BS514" s="81">
        <v>0</v>
      </c>
      <c r="BT514"/>
      <c r="BU514" s="80">
        <v>18.204999999999998</v>
      </c>
      <c r="BV514" s="80">
        <v>27.725000000000001</v>
      </c>
      <c r="BW514" s="80">
        <v>0</v>
      </c>
      <c r="BX514" s="80">
        <v>0</v>
      </c>
      <c r="BY514" s="80">
        <v>0</v>
      </c>
      <c r="BZ514" s="80">
        <v>0</v>
      </c>
      <c r="CA514" s="80">
        <v>0</v>
      </c>
      <c r="CB514" s="80">
        <v>0</v>
      </c>
      <c r="CC514" s="80">
        <v>0</v>
      </c>
    </row>
    <row r="515" spans="1:81">
      <c r="A515" s="80" t="s">
        <v>2226</v>
      </c>
      <c r="B515" s="80">
        <v>421</v>
      </c>
      <c r="C515" s="80">
        <v>13</v>
      </c>
      <c r="D515" s="80">
        <v>25</v>
      </c>
      <c r="E515" s="80">
        <v>2016</v>
      </c>
      <c r="F515" s="80" t="s">
        <v>92</v>
      </c>
      <c r="G515" s="80" t="s">
        <v>2213</v>
      </c>
      <c r="H515" s="80" t="s">
        <v>2214</v>
      </c>
      <c r="I515" s="177"/>
      <c r="J515" s="81">
        <v>45.374644994750625</v>
      </c>
      <c r="K515" s="81">
        <v>2.2458609477518321</v>
      </c>
      <c r="L515" s="81">
        <v>2.5834232694632973</v>
      </c>
      <c r="M515" s="81">
        <v>80.414530365219434</v>
      </c>
      <c r="N515" s="81">
        <v>107.79482400938517</v>
      </c>
      <c r="O515" s="81">
        <v>57.804816962911602</v>
      </c>
      <c r="P515" s="81">
        <v>27.699573746080155</v>
      </c>
      <c r="Q515" s="81">
        <v>5.4811866253170543</v>
      </c>
      <c r="R515" s="81">
        <v>0</v>
      </c>
      <c r="S515" s="81">
        <v>9.871725743123811</v>
      </c>
      <c r="T515" s="82"/>
      <c r="U515" s="81">
        <v>8407685</v>
      </c>
      <c r="V515" s="81">
        <v>1014</v>
      </c>
      <c r="W515" s="81">
        <v>57</v>
      </c>
      <c r="X515" s="81">
        <v>18494</v>
      </c>
      <c r="Y515" s="81">
        <v>34560</v>
      </c>
      <c r="Z515" s="81">
        <v>33997</v>
      </c>
      <c r="AA515" s="81">
        <v>5701</v>
      </c>
      <c r="AB515" s="81">
        <v>77602</v>
      </c>
      <c r="AC515" s="81">
        <v>0</v>
      </c>
      <c r="AD515" s="81">
        <v>9.871725743123811</v>
      </c>
      <c r="AE515" s="82"/>
      <c r="AF515" s="81">
        <v>50086830.511344679</v>
      </c>
      <c r="AG515" s="81">
        <v>1678937.67699376</v>
      </c>
      <c r="AH515" s="81">
        <v>318862.7125148843</v>
      </c>
      <c r="AI515" s="81">
        <v>120881873.6491441</v>
      </c>
      <c r="AJ515" s="81">
        <v>150099885.11031279</v>
      </c>
      <c r="AK515" s="81">
        <v>0</v>
      </c>
      <c r="AL515" s="81">
        <v>0</v>
      </c>
      <c r="AM515" s="81">
        <v>10643290.945554029</v>
      </c>
      <c r="AN515" s="81">
        <v>0</v>
      </c>
      <c r="AO515" s="81">
        <v>0</v>
      </c>
      <c r="AP515" s="82"/>
      <c r="AQ515" s="81">
        <v>1503</v>
      </c>
      <c r="AR515" s="81">
        <v>145</v>
      </c>
      <c r="AS515" s="81">
        <v>0</v>
      </c>
      <c r="AT515" s="81">
        <v>0</v>
      </c>
      <c r="AU515" s="81">
        <v>0</v>
      </c>
      <c r="AV515" s="81">
        <v>1</v>
      </c>
      <c r="AW515" s="81" t="s">
        <v>564</v>
      </c>
      <c r="AX515" s="82"/>
      <c r="AY515" s="81">
        <v>5777.3</v>
      </c>
      <c r="AZ515" s="81">
        <v>9284.4</v>
      </c>
      <c r="BA515" s="81">
        <v>0</v>
      </c>
      <c r="BB515" s="81">
        <v>0</v>
      </c>
      <c r="BC515" s="81">
        <v>0</v>
      </c>
      <c r="BD515" s="81">
        <v>2401</v>
      </c>
      <c r="BE515" s="81" t="s">
        <v>564</v>
      </c>
      <c r="BF515" s="82"/>
      <c r="BG515" s="81">
        <v>0</v>
      </c>
      <c r="BH515" s="81">
        <v>0</v>
      </c>
      <c r="BI515" s="81">
        <v>26.033000000000001</v>
      </c>
      <c r="BJ515" s="81">
        <v>0</v>
      </c>
      <c r="BK515" s="81">
        <v>37.545000000000002</v>
      </c>
      <c r="BL515" s="81">
        <v>0</v>
      </c>
      <c r="BM515" s="82"/>
      <c r="BN515" s="81">
        <v>0</v>
      </c>
      <c r="BO515" s="81">
        <v>0</v>
      </c>
      <c r="BP515" s="81">
        <v>3</v>
      </c>
      <c r="BQ515" s="81">
        <v>0</v>
      </c>
      <c r="BR515" s="81">
        <v>3</v>
      </c>
      <c r="BS515" s="81">
        <v>0</v>
      </c>
      <c r="BT515"/>
      <c r="BU515" s="80">
        <v>36.97</v>
      </c>
      <c r="BV515" s="80">
        <v>26.608000000000001</v>
      </c>
      <c r="BW515" s="80">
        <v>0</v>
      </c>
      <c r="BX515" s="80">
        <v>0</v>
      </c>
      <c r="BY515" s="80">
        <v>0</v>
      </c>
      <c r="BZ515" s="80">
        <v>0</v>
      </c>
      <c r="CA515" s="80">
        <v>0</v>
      </c>
      <c r="CB515" s="80">
        <v>0</v>
      </c>
      <c r="CC515" s="80">
        <v>0</v>
      </c>
    </row>
    <row r="516" spans="1:81">
      <c r="A516" s="80" t="s">
        <v>2227</v>
      </c>
      <c r="B516" s="80">
        <v>422</v>
      </c>
      <c r="C516" s="80">
        <v>14</v>
      </c>
      <c r="D516" s="80">
        <v>25</v>
      </c>
      <c r="E516" s="80">
        <v>2017</v>
      </c>
      <c r="F516" s="80" t="s">
        <v>71</v>
      </c>
      <c r="G516" s="80" t="s">
        <v>2213</v>
      </c>
      <c r="H516" s="80" t="s">
        <v>2214</v>
      </c>
      <c r="I516" s="177"/>
      <c r="J516" s="81">
        <v>46.179747510851399</v>
      </c>
      <c r="K516" s="81">
        <v>2.2897589442237436</v>
      </c>
      <c r="L516" s="81">
        <v>2.2844564528070226</v>
      </c>
      <c r="M516" s="81">
        <v>70.262473226531014</v>
      </c>
      <c r="N516" s="81">
        <v>97.757230595055901</v>
      </c>
      <c r="O516" s="81">
        <v>56.7394841537376</v>
      </c>
      <c r="P516" s="81">
        <v>27.432375907912757</v>
      </c>
      <c r="Q516" s="81">
        <v>5.2602435431814731</v>
      </c>
      <c r="R516" s="81">
        <v>0</v>
      </c>
      <c r="S516" s="81">
        <v>9.9897815375357251</v>
      </c>
      <c r="T516" s="82"/>
      <c r="U516" s="81">
        <v>9262296</v>
      </c>
      <c r="V516" s="81">
        <v>1014</v>
      </c>
      <c r="W516" s="81">
        <v>57</v>
      </c>
      <c r="X516" s="81">
        <v>18494</v>
      </c>
      <c r="Y516" s="81">
        <v>34598</v>
      </c>
      <c r="Z516" s="81">
        <v>33924</v>
      </c>
      <c r="AA516" s="81">
        <v>5682</v>
      </c>
      <c r="AB516" s="81">
        <v>77016</v>
      </c>
      <c r="AC516" s="81">
        <v>0</v>
      </c>
      <c r="AD516" s="81">
        <v>9.9897815375357251</v>
      </c>
      <c r="AE516" s="82"/>
      <c r="AF516" s="81">
        <v>55744941.815942042</v>
      </c>
      <c r="AG516" s="81">
        <v>1842157.4086337639</v>
      </c>
      <c r="AH516" s="81">
        <v>384556.12880952843</v>
      </c>
      <c r="AI516" s="81">
        <v>121568675.14876001</v>
      </c>
      <c r="AJ516" s="81">
        <v>151923041.0090276</v>
      </c>
      <c r="AK516" s="81">
        <v>0</v>
      </c>
      <c r="AL516" s="81">
        <v>0</v>
      </c>
      <c r="AM516" s="81">
        <v>10579447.79762285</v>
      </c>
      <c r="AN516" s="81">
        <v>0</v>
      </c>
      <c r="AO516" s="81">
        <v>0</v>
      </c>
      <c r="AP516" s="82"/>
      <c r="AQ516" s="81">
        <v>1563</v>
      </c>
      <c r="AR516" s="81">
        <v>152</v>
      </c>
      <c r="AS516" s="81">
        <v>0</v>
      </c>
      <c r="AT516" s="81">
        <v>0</v>
      </c>
      <c r="AU516" s="81">
        <v>0</v>
      </c>
      <c r="AV516" s="81">
        <v>1</v>
      </c>
      <c r="AW516" s="81" t="s">
        <v>564</v>
      </c>
      <c r="AX516" s="82"/>
      <c r="AY516" s="81">
        <v>6038.3</v>
      </c>
      <c r="AZ516" s="81">
        <v>9377.7999999999993</v>
      </c>
      <c r="BA516" s="81">
        <v>0</v>
      </c>
      <c r="BB516" s="81">
        <v>0</v>
      </c>
      <c r="BC516" s="81">
        <v>0</v>
      </c>
      <c r="BD516" s="81">
        <v>2401</v>
      </c>
      <c r="BE516" s="81" t="s">
        <v>564</v>
      </c>
      <c r="BF516" s="82"/>
      <c r="BG516" s="81">
        <v>0</v>
      </c>
      <c r="BH516" s="81">
        <v>0</v>
      </c>
      <c r="BI516" s="81">
        <v>32.378999999999998</v>
      </c>
      <c r="BJ516" s="81">
        <v>0</v>
      </c>
      <c r="BK516" s="81">
        <v>36.097999999999999</v>
      </c>
      <c r="BL516" s="81">
        <v>0</v>
      </c>
      <c r="BM516" s="82"/>
      <c r="BN516" s="81">
        <v>0</v>
      </c>
      <c r="BO516" s="81">
        <v>0</v>
      </c>
      <c r="BP516" s="81">
        <v>3</v>
      </c>
      <c r="BQ516" s="81">
        <v>0</v>
      </c>
      <c r="BR516" s="81">
        <v>3</v>
      </c>
      <c r="BS516" s="81">
        <v>0</v>
      </c>
      <c r="BT516"/>
      <c r="BU516" s="80">
        <v>40.003999999999998</v>
      </c>
      <c r="BV516" s="80">
        <v>28.472999999999999</v>
      </c>
      <c r="BW516" s="80">
        <v>0</v>
      </c>
      <c r="BX516" s="80">
        <v>0</v>
      </c>
      <c r="BY516" s="80">
        <v>0</v>
      </c>
      <c r="BZ516" s="80">
        <v>0</v>
      </c>
      <c r="CA516" s="80">
        <v>0</v>
      </c>
      <c r="CB516" s="80">
        <v>0</v>
      </c>
      <c r="CC516" s="80">
        <v>0</v>
      </c>
    </row>
    <row r="517" spans="1:81">
      <c r="A517" s="80" t="s">
        <v>2228</v>
      </c>
      <c r="B517" s="80">
        <v>423</v>
      </c>
      <c r="C517" s="80">
        <v>15</v>
      </c>
      <c r="D517" s="80">
        <v>25</v>
      </c>
      <c r="E517" s="80">
        <v>2018</v>
      </c>
      <c r="F517" s="80" t="s">
        <v>93</v>
      </c>
      <c r="G517" s="80" t="s">
        <v>2213</v>
      </c>
      <c r="H517" s="80" t="s">
        <v>2214</v>
      </c>
      <c r="I517" s="177"/>
      <c r="J517" s="81">
        <v>40.449673563192682</v>
      </c>
      <c r="K517" s="81">
        <v>1.9463050865320759</v>
      </c>
      <c r="L517" s="81">
        <v>2.0526850919396775</v>
      </c>
      <c r="M517" s="81">
        <v>62.563374320603849</v>
      </c>
      <c r="N517" s="81">
        <v>76.612274173869338</v>
      </c>
      <c r="O517" s="81">
        <v>55.66526745978441</v>
      </c>
      <c r="P517" s="81">
        <v>28.043586283016186</v>
      </c>
      <c r="Q517" s="81">
        <v>4.8427691495529483</v>
      </c>
      <c r="R517" s="81">
        <v>0</v>
      </c>
      <c r="S517" s="81">
        <v>9.5098010619942404</v>
      </c>
      <c r="T517" s="82"/>
      <c r="U517" s="81">
        <v>9443571</v>
      </c>
      <c r="V517" s="81">
        <v>1014</v>
      </c>
      <c r="W517" s="81">
        <v>57</v>
      </c>
      <c r="X517" s="81">
        <v>18494</v>
      </c>
      <c r="Y517" s="81">
        <v>34685</v>
      </c>
      <c r="Z517" s="81">
        <v>33919</v>
      </c>
      <c r="AA517" s="81">
        <v>5867</v>
      </c>
      <c r="AB517" s="81">
        <v>76409</v>
      </c>
      <c r="AC517" s="81">
        <v>0</v>
      </c>
      <c r="AD517" s="81">
        <v>9.5098010619942404</v>
      </c>
      <c r="AE517" s="82"/>
      <c r="AF517" s="81">
        <v>55835233.484658383</v>
      </c>
      <c r="AG517" s="81">
        <v>1540525.7392879119</v>
      </c>
      <c r="AH517" s="81">
        <v>363591.52190772491</v>
      </c>
      <c r="AI517" s="81">
        <v>121319718.0844114</v>
      </c>
      <c r="AJ517" s="81">
        <v>140795069.96849221</v>
      </c>
      <c r="AK517" s="81">
        <v>0</v>
      </c>
      <c r="AL517" s="81">
        <v>0</v>
      </c>
      <c r="AM517" s="81">
        <v>10517783.718366381</v>
      </c>
      <c r="AN517" s="81">
        <v>0</v>
      </c>
      <c r="AO517" s="81">
        <v>0</v>
      </c>
      <c r="AP517" s="82"/>
      <c r="AQ517" s="81">
        <v>1661</v>
      </c>
      <c r="AR517" s="81">
        <v>160</v>
      </c>
      <c r="AS517" s="81">
        <v>0</v>
      </c>
      <c r="AT517" s="81">
        <v>0</v>
      </c>
      <c r="AU517" s="81">
        <v>0</v>
      </c>
      <c r="AV517" s="81">
        <v>1</v>
      </c>
      <c r="AW517" s="81" t="s">
        <v>564</v>
      </c>
      <c r="AX517" s="82"/>
      <c r="AY517" s="81">
        <v>6470.1</v>
      </c>
      <c r="AZ517" s="81">
        <v>9475</v>
      </c>
      <c r="BA517" s="81">
        <v>0</v>
      </c>
      <c r="BB517" s="81">
        <v>0</v>
      </c>
      <c r="BC517" s="81">
        <v>0</v>
      </c>
      <c r="BD517" s="81">
        <v>2401</v>
      </c>
      <c r="BE517" s="81" t="s">
        <v>564</v>
      </c>
      <c r="BF517" s="82"/>
      <c r="BG517" s="81">
        <v>0</v>
      </c>
      <c r="BH517" s="81">
        <v>0</v>
      </c>
      <c r="BI517" s="81">
        <v>30.038</v>
      </c>
      <c r="BJ517" s="81">
        <v>0</v>
      </c>
      <c r="BK517" s="81">
        <v>37.725999999999999</v>
      </c>
      <c r="BL517" s="81">
        <v>0</v>
      </c>
      <c r="BM517" s="82"/>
      <c r="BN517" s="81">
        <v>0</v>
      </c>
      <c r="BO517" s="81">
        <v>0</v>
      </c>
      <c r="BP517" s="81">
        <v>3</v>
      </c>
      <c r="BQ517" s="81">
        <v>0</v>
      </c>
      <c r="BR517" s="81">
        <v>3</v>
      </c>
      <c r="BS517" s="81">
        <v>0</v>
      </c>
      <c r="BT517"/>
      <c r="BU517" s="80">
        <v>37.710999999999999</v>
      </c>
      <c r="BV517" s="80">
        <v>30.053000000000001</v>
      </c>
      <c r="BW517" s="80">
        <v>0</v>
      </c>
      <c r="BX517" s="80">
        <v>0</v>
      </c>
      <c r="BY517" s="80">
        <v>0</v>
      </c>
      <c r="BZ517" s="80">
        <v>0</v>
      </c>
      <c r="CA517" s="80">
        <v>0</v>
      </c>
      <c r="CB517" s="80">
        <v>0</v>
      </c>
      <c r="CC517" s="80">
        <v>0</v>
      </c>
    </row>
    <row r="518" spans="1:81">
      <c r="A518" s="80" t="s">
        <v>2229</v>
      </c>
      <c r="B518" s="80">
        <v>424</v>
      </c>
      <c r="C518" s="80">
        <v>16</v>
      </c>
      <c r="D518" s="80">
        <v>25</v>
      </c>
      <c r="E518" s="80">
        <v>2019</v>
      </c>
      <c r="F518" s="80" t="s">
        <v>73</v>
      </c>
      <c r="G518" s="80" t="s">
        <v>2213</v>
      </c>
      <c r="H518" s="80" t="s">
        <v>2214</v>
      </c>
      <c r="I518" s="177"/>
      <c r="J518" s="81">
        <v>39.854887790701419</v>
      </c>
      <c r="K518" s="81">
        <v>1.861404100953221</v>
      </c>
      <c r="L518" s="81">
        <v>2.0709201987542643</v>
      </c>
      <c r="M518" s="81">
        <v>57.874259566690384</v>
      </c>
      <c r="N518" s="81">
        <v>75.373033301697859</v>
      </c>
      <c r="O518" s="81">
        <v>53.75929120843869</v>
      </c>
      <c r="P518" s="81">
        <v>28.216532382070387</v>
      </c>
      <c r="Q518" s="81">
        <v>4.6922746767870764</v>
      </c>
      <c r="R518" s="81">
        <v>0</v>
      </c>
      <c r="S518" s="81">
        <v>10.067675282540861</v>
      </c>
      <c r="T518" s="82"/>
      <c r="U518" s="81">
        <v>9620616</v>
      </c>
      <c r="V518" s="81">
        <v>1014</v>
      </c>
      <c r="W518" s="81">
        <v>57</v>
      </c>
      <c r="X518" s="81">
        <v>18494</v>
      </c>
      <c r="Y518" s="81">
        <v>34861</v>
      </c>
      <c r="Z518" s="81">
        <v>33657</v>
      </c>
      <c r="AA518" s="81">
        <v>5859</v>
      </c>
      <c r="AB518" s="81">
        <v>76039</v>
      </c>
      <c r="AC518" s="81">
        <v>0</v>
      </c>
      <c r="AD518" s="81">
        <v>10.06767528254086</v>
      </c>
      <c r="AE518" s="82"/>
      <c r="AF518" s="81">
        <v>55809525.580327094</v>
      </c>
      <c r="AG518" s="81">
        <v>1618845.0086008881</v>
      </c>
      <c r="AH518" s="81">
        <v>385345.28331150883</v>
      </c>
      <c r="AI518" s="81">
        <v>117176090.76215319</v>
      </c>
      <c r="AJ518" s="81">
        <v>134877815.03834203</v>
      </c>
      <c r="AK518" s="81">
        <v>0</v>
      </c>
      <c r="AL518" s="81">
        <v>0</v>
      </c>
      <c r="AM518" s="81">
        <v>10355939.378714472</v>
      </c>
      <c r="AN518" s="81">
        <v>0</v>
      </c>
      <c r="AO518" s="81">
        <v>0</v>
      </c>
      <c r="AP518" s="82"/>
      <c r="AQ518" s="81">
        <v>1750</v>
      </c>
      <c r="AR518" s="81">
        <v>168</v>
      </c>
      <c r="AS518" s="81">
        <v>0</v>
      </c>
      <c r="AT518" s="81">
        <v>0</v>
      </c>
      <c r="AU518" s="81">
        <v>0</v>
      </c>
      <c r="AV518" s="81">
        <v>1</v>
      </c>
      <c r="AW518" s="81" t="s">
        <v>564</v>
      </c>
      <c r="AX518" s="82"/>
      <c r="AY518" s="81">
        <v>6882.8000000000029</v>
      </c>
      <c r="AZ518" s="81">
        <v>10889.2</v>
      </c>
      <c r="BA518" s="81">
        <v>0</v>
      </c>
      <c r="BB518" s="81">
        <v>0</v>
      </c>
      <c r="BC518" s="81">
        <v>0</v>
      </c>
      <c r="BD518" s="81">
        <v>2401</v>
      </c>
      <c r="BE518" s="81" t="s">
        <v>564</v>
      </c>
      <c r="BF518" s="82"/>
      <c r="BG518" s="81">
        <v>0</v>
      </c>
      <c r="BH518" s="81">
        <v>0</v>
      </c>
      <c r="BI518" s="81">
        <v>29.553999999999998</v>
      </c>
      <c r="BJ518" s="81">
        <v>0</v>
      </c>
      <c r="BK518" s="81">
        <v>36.159999999999997</v>
      </c>
      <c r="BL518" s="81">
        <v>0</v>
      </c>
      <c r="BM518" s="82"/>
      <c r="BN518" s="81">
        <v>0</v>
      </c>
      <c r="BO518" s="81">
        <v>0</v>
      </c>
      <c r="BP518" s="81">
        <v>3</v>
      </c>
      <c r="BQ518" s="81">
        <v>0</v>
      </c>
      <c r="BR518" s="81">
        <v>3</v>
      </c>
      <c r="BS518" s="81">
        <v>0</v>
      </c>
      <c r="BT518"/>
      <c r="BU518" s="80">
        <v>36.905999999999999</v>
      </c>
      <c r="BV518" s="80">
        <v>28.808</v>
      </c>
      <c r="BW518" s="80">
        <v>0</v>
      </c>
      <c r="BX518" s="80">
        <v>0</v>
      </c>
      <c r="BY518" s="80">
        <v>0</v>
      </c>
      <c r="BZ518" s="80">
        <v>0</v>
      </c>
      <c r="CA518" s="80">
        <v>0</v>
      </c>
      <c r="CB518" s="80">
        <v>0</v>
      </c>
      <c r="CC518" s="80">
        <v>0</v>
      </c>
    </row>
    <row r="519" spans="1:81">
      <c r="A519" s="80" t="s">
        <v>2230</v>
      </c>
      <c r="B519" s="80">
        <v>425</v>
      </c>
      <c r="C519" s="80">
        <v>17</v>
      </c>
      <c r="D519" s="80">
        <v>25</v>
      </c>
      <c r="E519" s="80">
        <v>2020</v>
      </c>
      <c r="F519" s="80" t="s">
        <v>218</v>
      </c>
      <c r="G519" s="80" t="s">
        <v>2213</v>
      </c>
      <c r="H519" s="80" t="s">
        <v>2214</v>
      </c>
      <c r="I519" s="177"/>
      <c r="J519" s="81">
        <v>38.120690207178363</v>
      </c>
      <c r="K519" s="81">
        <v>1.9663166911922423</v>
      </c>
      <c r="L519" s="81">
        <v>3.6904933873788113</v>
      </c>
      <c r="M519" s="81">
        <v>62.091256901927153</v>
      </c>
      <c r="N519" s="81">
        <v>86.175199838569128</v>
      </c>
      <c r="O519" s="81">
        <v>47.183312718711363</v>
      </c>
      <c r="P519" s="81">
        <v>26.657572367926988</v>
      </c>
      <c r="Q519" s="81">
        <v>4.4655167964671669</v>
      </c>
      <c r="R519" s="81">
        <v>0</v>
      </c>
      <c r="S519" s="81">
        <v>9.0134672766794708</v>
      </c>
      <c r="T519" s="82"/>
      <c r="U519" s="81">
        <v>9025195</v>
      </c>
      <c r="V519" s="81">
        <v>1015</v>
      </c>
      <c r="W519" s="81">
        <v>123</v>
      </c>
      <c r="X519" s="81">
        <v>18802</v>
      </c>
      <c r="Y519" s="81">
        <v>35056</v>
      </c>
      <c r="Z519" s="81">
        <v>33716</v>
      </c>
      <c r="AA519" s="81">
        <v>6014</v>
      </c>
      <c r="AB519" s="81">
        <v>75734</v>
      </c>
      <c r="AC519" s="81">
        <v>0</v>
      </c>
      <c r="AD519" s="81">
        <v>9.0134672766794708</v>
      </c>
      <c r="AE519" s="82"/>
      <c r="AF519" s="81">
        <v>53191247.914978251</v>
      </c>
      <c r="AG519" s="81">
        <v>1513949.0997784357</v>
      </c>
      <c r="AH519" s="81">
        <v>669962.71519786061</v>
      </c>
      <c r="AI519" s="81">
        <v>121713030.09930164</v>
      </c>
      <c r="AJ519" s="81">
        <v>160832955.1978732</v>
      </c>
      <c r="AK519" s="81"/>
      <c r="AL519" s="81"/>
      <c r="AM519" s="81">
        <v>9884128.4222895838</v>
      </c>
      <c r="AN519" s="81"/>
      <c r="AO519" s="81"/>
      <c r="AP519" s="82"/>
      <c r="AQ519" s="81">
        <v>1822</v>
      </c>
      <c r="AR519" s="81">
        <v>170</v>
      </c>
      <c r="AS519" s="81">
        <v>0</v>
      </c>
      <c r="AT519" s="81">
        <v>0</v>
      </c>
      <c r="AU519" s="81">
        <v>0</v>
      </c>
      <c r="AV519" s="81">
        <v>1</v>
      </c>
      <c r="AW519" s="81">
        <v>0</v>
      </c>
      <c r="AX519" s="82"/>
      <c r="AY519" s="81">
        <v>7286.0000000000036</v>
      </c>
      <c r="AZ519" s="81">
        <v>10951.900000000011</v>
      </c>
      <c r="BA519" s="81">
        <v>0</v>
      </c>
      <c r="BB519" s="81">
        <v>0</v>
      </c>
      <c r="BC519" s="81">
        <v>0</v>
      </c>
      <c r="BD519" s="81">
        <v>2401</v>
      </c>
      <c r="BE519" s="81">
        <v>0</v>
      </c>
      <c r="BF519" s="82"/>
      <c r="BG519" s="81">
        <v>0</v>
      </c>
      <c r="BH519" s="81">
        <v>0</v>
      </c>
      <c r="BI519" s="81">
        <v>26.693999999999999</v>
      </c>
      <c r="BJ519" s="81">
        <v>0</v>
      </c>
      <c r="BK519" s="81">
        <v>34.569000000000003</v>
      </c>
      <c r="BL519" s="81">
        <v>0</v>
      </c>
      <c r="BM519" s="82"/>
      <c r="BN519" s="81">
        <v>0</v>
      </c>
      <c r="BO519" s="81">
        <v>0</v>
      </c>
      <c r="BP519" s="81">
        <v>3</v>
      </c>
      <c r="BQ519" s="81">
        <v>0</v>
      </c>
      <c r="BR519" s="81">
        <v>4</v>
      </c>
      <c r="BS519" s="81">
        <v>0</v>
      </c>
      <c r="BT519"/>
      <c r="BU519" s="80">
        <v>34.164000000000001</v>
      </c>
      <c r="BV519" s="80">
        <v>27.099</v>
      </c>
      <c r="BW519" s="80">
        <v>0</v>
      </c>
      <c r="BX519" s="80">
        <v>0</v>
      </c>
      <c r="BY519" s="80">
        <v>0</v>
      </c>
      <c r="BZ519" s="80">
        <v>0</v>
      </c>
      <c r="CA519" s="80">
        <v>0</v>
      </c>
      <c r="CB519" s="80">
        <v>0</v>
      </c>
      <c r="CC519" s="80">
        <v>0</v>
      </c>
    </row>
    <row r="520" spans="1:81">
      <c r="A520" s="80" t="s">
        <v>2231</v>
      </c>
      <c r="B520" s="80">
        <v>425</v>
      </c>
      <c r="C520" s="80">
        <v>18</v>
      </c>
      <c r="D520" s="80">
        <v>25</v>
      </c>
      <c r="E520" s="80">
        <v>2021</v>
      </c>
      <c r="F520" s="80" t="s">
        <v>75</v>
      </c>
      <c r="G520" s="174" t="s">
        <v>2213</v>
      </c>
      <c r="H520" s="80" t="s">
        <v>2214</v>
      </c>
      <c r="I520" s="177"/>
      <c r="J520" s="81">
        <v>30.074629769273997</v>
      </c>
      <c r="K520" s="81">
        <v>2.2158229207865303</v>
      </c>
      <c r="L520" s="81">
        <v>3.7301651539417082</v>
      </c>
      <c r="M520" s="81">
        <v>58.059441809678397</v>
      </c>
      <c r="N520" s="81">
        <v>72.561101725547658</v>
      </c>
      <c r="O520" s="81">
        <v>45.579765186734896</v>
      </c>
      <c r="P520" s="81">
        <v>27.280842054507254</v>
      </c>
      <c r="Q520" s="81">
        <v>4.4916580617199138</v>
      </c>
      <c r="R520" s="81">
        <v>0</v>
      </c>
      <c r="S520" s="81">
        <v>7.2505048459271748</v>
      </c>
      <c r="T520" s="82"/>
      <c r="U520" s="81">
        <v>8824308</v>
      </c>
      <c r="V520" s="81">
        <v>1015</v>
      </c>
      <c r="W520" s="81">
        <v>123</v>
      </c>
      <c r="X520" s="81">
        <v>18802</v>
      </c>
      <c r="Y520" s="81">
        <v>35153</v>
      </c>
      <c r="Z520" s="81">
        <v>33537</v>
      </c>
      <c r="AA520" s="81">
        <v>6002</v>
      </c>
      <c r="AB520" s="81">
        <v>75274</v>
      </c>
      <c r="AC520" s="81">
        <v>0</v>
      </c>
      <c r="AD520" s="81">
        <v>7.2505048459271748</v>
      </c>
      <c r="AE520" s="82"/>
      <c r="AF520" s="81">
        <v>46209128.002295934</v>
      </c>
      <c r="AG520" s="81">
        <v>1712723.3709592179</v>
      </c>
      <c r="AH520" s="81">
        <v>687940.65112736227</v>
      </c>
      <c r="AI520" s="81">
        <v>129983999.43388169</v>
      </c>
      <c r="AJ520" s="81">
        <v>140325326.38759318</v>
      </c>
      <c r="AK520" s="81">
        <v>0</v>
      </c>
      <c r="AL520" s="81">
        <v>0</v>
      </c>
      <c r="AM520" s="81">
        <v>9880757.8908445556</v>
      </c>
      <c r="AN520" s="81">
        <v>0</v>
      </c>
      <c r="AO520" s="81">
        <v>0</v>
      </c>
      <c r="AP520" s="82"/>
      <c r="AQ520" s="81">
        <v>1932</v>
      </c>
      <c r="AR520" s="81">
        <v>170</v>
      </c>
      <c r="AS520" s="81">
        <v>0</v>
      </c>
      <c r="AT520" s="81">
        <v>0</v>
      </c>
      <c r="AU520" s="81">
        <v>0</v>
      </c>
      <c r="AV520" s="81">
        <v>1</v>
      </c>
      <c r="AW520" s="81"/>
      <c r="AX520" s="82"/>
      <c r="AY520" s="81">
        <v>7769.1999999999953</v>
      </c>
      <c r="AZ520" s="81">
        <v>10951.900000000011</v>
      </c>
      <c r="BA520" s="81">
        <v>0</v>
      </c>
      <c r="BB520" s="81">
        <v>0</v>
      </c>
      <c r="BC520" s="81">
        <v>0</v>
      </c>
      <c r="BD520" s="81">
        <v>2401</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2232</v>
      </c>
      <c r="B521" s="80">
        <v>425</v>
      </c>
      <c r="C521" s="80">
        <v>19</v>
      </c>
      <c r="D521" s="80">
        <v>25</v>
      </c>
      <c r="E521" s="80">
        <v>2022</v>
      </c>
      <c r="F521" s="80" t="s">
        <v>568</v>
      </c>
      <c r="G521" s="174" t="s">
        <v>2213</v>
      </c>
      <c r="H521" s="80" t="s">
        <v>2214</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2030</v>
      </c>
      <c r="AR521" s="81">
        <v>170</v>
      </c>
      <c r="AS521" s="81">
        <v>0</v>
      </c>
      <c r="AT521" s="81">
        <v>0</v>
      </c>
      <c r="AU521" s="81">
        <v>0</v>
      </c>
      <c r="AV521" s="81">
        <v>0</v>
      </c>
      <c r="AW521" s="81"/>
      <c r="AX521" s="82"/>
      <c r="AY521" s="81">
        <v>8286.4999999999927</v>
      </c>
      <c r="AZ521" s="81">
        <v>10951.900000000005</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2233</v>
      </c>
      <c r="B522" s="80">
        <v>154</v>
      </c>
      <c r="C522" s="80">
        <v>1</v>
      </c>
      <c r="D522" s="80">
        <v>10</v>
      </c>
      <c r="E522" s="80">
        <v>1990</v>
      </c>
      <c r="F522" s="80" t="s">
        <v>562</v>
      </c>
      <c r="G522" s="80" t="s">
        <v>2234</v>
      </c>
      <c r="H522" s="80" t="s">
        <v>2235</v>
      </c>
      <c r="I522" s="177"/>
      <c r="J522" s="81">
        <v>392.44721123033298</v>
      </c>
      <c r="K522" s="81">
        <v>6.3467968324594217</v>
      </c>
      <c r="L522" s="81">
        <v>18.988943452481511</v>
      </c>
      <c r="M522" s="81">
        <v>46.431729763771905</v>
      </c>
      <c r="N522" s="81">
        <v>53.247895050526708</v>
      </c>
      <c r="O522" s="81">
        <v>41.199898417263562</v>
      </c>
      <c r="P522" s="81">
        <v>50.920243494870711</v>
      </c>
      <c r="Q522" s="81">
        <v>3.4414217871838302</v>
      </c>
      <c r="R522" s="81">
        <v>0</v>
      </c>
      <c r="S522" s="81">
        <v>2.7317529870786728</v>
      </c>
      <c r="T522" s="82"/>
      <c r="U522" s="81">
        <v>31688488</v>
      </c>
      <c r="V522" s="81">
        <v>1843</v>
      </c>
      <c r="W522" s="81">
        <v>198</v>
      </c>
      <c r="X522" s="81">
        <v>17156</v>
      </c>
      <c r="Y522" s="81">
        <v>16183</v>
      </c>
      <c r="Z522" s="81">
        <v>16946</v>
      </c>
      <c r="AA522" s="81">
        <v>12364</v>
      </c>
      <c r="AB522" s="81">
        <v>55877</v>
      </c>
      <c r="AC522" s="81">
        <v>0</v>
      </c>
      <c r="AD522" s="81">
        <v>2.7317529870786728</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2236</v>
      </c>
      <c r="B523" s="80">
        <v>155</v>
      </c>
      <c r="C523" s="80">
        <v>2</v>
      </c>
      <c r="D523" s="80">
        <v>10</v>
      </c>
      <c r="E523" s="80">
        <v>2005</v>
      </c>
      <c r="F523" s="80" t="s">
        <v>565</v>
      </c>
      <c r="G523" s="80" t="s">
        <v>2234</v>
      </c>
      <c r="H523" s="80" t="s">
        <v>2235</v>
      </c>
      <c r="I523" s="177"/>
      <c r="J523" s="81">
        <v>323.36840425087257</v>
      </c>
      <c r="K523" s="81">
        <v>3.9693334536998921</v>
      </c>
      <c r="L523" s="81">
        <v>9.7786055384456887</v>
      </c>
      <c r="M523" s="81">
        <v>102.02605265921012</v>
      </c>
      <c r="N523" s="81">
        <v>83.020566912538641</v>
      </c>
      <c r="O523" s="81">
        <v>69.658328957541229</v>
      </c>
      <c r="P523" s="81">
        <v>57.59831182102397</v>
      </c>
      <c r="Q523" s="81">
        <v>3.7774404171267379</v>
      </c>
      <c r="R523" s="81">
        <v>0</v>
      </c>
      <c r="S523" s="81">
        <v>6.3726744940945794</v>
      </c>
      <c r="T523" s="82"/>
      <c r="U523" s="81">
        <v>32822269</v>
      </c>
      <c r="V523" s="81">
        <v>1683</v>
      </c>
      <c r="W523" s="81">
        <v>154</v>
      </c>
      <c r="X523" s="81">
        <v>20498</v>
      </c>
      <c r="Y523" s="81">
        <v>23481</v>
      </c>
      <c r="Z523" s="81">
        <v>33155</v>
      </c>
      <c r="AA523" s="81">
        <v>11454</v>
      </c>
      <c r="AB523" s="81">
        <v>64117</v>
      </c>
      <c r="AC523" s="81">
        <v>0</v>
      </c>
      <c r="AD523" s="81">
        <v>6.3726744940945794</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2237</v>
      </c>
      <c r="B524" s="80">
        <v>156</v>
      </c>
      <c r="C524" s="80">
        <v>3</v>
      </c>
      <c r="D524" s="80">
        <v>10</v>
      </c>
      <c r="E524" s="80">
        <v>2006</v>
      </c>
      <c r="F524" s="80" t="s">
        <v>566</v>
      </c>
      <c r="G524" s="80" t="s">
        <v>2234</v>
      </c>
      <c r="H524" s="80" t="s">
        <v>2235</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2238</v>
      </c>
      <c r="B525" s="80">
        <v>157</v>
      </c>
      <c r="C525" s="80">
        <v>4</v>
      </c>
      <c r="D525" s="80">
        <v>10</v>
      </c>
      <c r="E525" s="80">
        <v>2007</v>
      </c>
      <c r="F525" s="80" t="s">
        <v>567</v>
      </c>
      <c r="G525" s="80" t="s">
        <v>2234</v>
      </c>
      <c r="H525" s="80" t="s">
        <v>2235</v>
      </c>
      <c r="I525" s="177"/>
      <c r="J525" s="81">
        <v>277.26468641540924</v>
      </c>
      <c r="K525" s="81">
        <v>4.4941428029152544</v>
      </c>
      <c r="L525" s="81">
        <v>14.086895025082882</v>
      </c>
      <c r="M525" s="81">
        <v>105.39186554750295</v>
      </c>
      <c r="N525" s="81">
        <v>91.111582860132927</v>
      </c>
      <c r="O525" s="81">
        <v>70.423633992371862</v>
      </c>
      <c r="P525" s="81">
        <v>58.178370568548033</v>
      </c>
      <c r="Q525" s="81">
        <v>4.1151391373129131</v>
      </c>
      <c r="R525" s="81">
        <v>0</v>
      </c>
      <c r="S525" s="81">
        <v>6.9193842764010682</v>
      </c>
      <c r="T525" s="82"/>
      <c r="U525" s="81">
        <v>39725945</v>
      </c>
      <c r="V525" s="81">
        <v>1883</v>
      </c>
      <c r="W525" s="81">
        <v>133</v>
      </c>
      <c r="X525" s="81">
        <v>26709</v>
      </c>
      <c r="Y525" s="81">
        <v>24745</v>
      </c>
      <c r="Z525" s="81">
        <v>34845</v>
      </c>
      <c r="AA525" s="81">
        <v>11393</v>
      </c>
      <c r="AB525" s="81">
        <v>66155</v>
      </c>
      <c r="AC525" s="81">
        <v>0</v>
      </c>
      <c r="AD525" s="81">
        <v>6.9193842764010682</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2239</v>
      </c>
      <c r="B526" s="80">
        <v>158</v>
      </c>
      <c r="C526" s="80">
        <v>5</v>
      </c>
      <c r="D526" s="80">
        <v>10</v>
      </c>
      <c r="E526" s="80">
        <v>2008</v>
      </c>
      <c r="F526" s="80" t="s">
        <v>84</v>
      </c>
      <c r="G526" s="80" t="s">
        <v>2234</v>
      </c>
      <c r="H526" s="80" t="s">
        <v>2235</v>
      </c>
      <c r="I526" s="177"/>
      <c r="J526" s="81">
        <v>281.66647849252104</v>
      </c>
      <c r="K526" s="81">
        <v>3.3327515819465825</v>
      </c>
      <c r="L526" s="81">
        <v>12.33240690230005</v>
      </c>
      <c r="M526" s="81">
        <v>113.90459728635055</v>
      </c>
      <c r="N526" s="81">
        <v>79.929632880798181</v>
      </c>
      <c r="O526" s="81">
        <v>70.04679990898579</v>
      </c>
      <c r="P526" s="81">
        <v>58.581330428915919</v>
      </c>
      <c r="Q526" s="81">
        <v>4.1235803067479608</v>
      </c>
      <c r="R526" s="81">
        <v>0</v>
      </c>
      <c r="S526" s="81">
        <v>7.9622890808508791</v>
      </c>
      <c r="T526" s="82"/>
      <c r="U526" s="81">
        <v>38142878</v>
      </c>
      <c r="V526" s="81">
        <v>1883</v>
      </c>
      <c r="W526" s="81">
        <v>133</v>
      </c>
      <c r="X526" s="81">
        <v>26709</v>
      </c>
      <c r="Y526" s="81">
        <v>25315</v>
      </c>
      <c r="Z526" s="81">
        <v>35875</v>
      </c>
      <c r="AA526" s="81">
        <v>11485</v>
      </c>
      <c r="AB526" s="81">
        <v>67380</v>
      </c>
      <c r="AC526" s="81">
        <v>0</v>
      </c>
      <c r="AD526" s="81">
        <v>7.9622890808508791</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2240</v>
      </c>
      <c r="B527" s="80">
        <v>159</v>
      </c>
      <c r="C527" s="80">
        <v>6</v>
      </c>
      <c r="D527" s="80">
        <v>10</v>
      </c>
      <c r="E527" s="80">
        <v>2009</v>
      </c>
      <c r="F527" s="80" t="s">
        <v>85</v>
      </c>
      <c r="G527" s="80" t="s">
        <v>2234</v>
      </c>
      <c r="H527" s="80" t="s">
        <v>2235</v>
      </c>
      <c r="I527" s="177"/>
      <c r="J527" s="81">
        <v>231.01163284382574</v>
      </c>
      <c r="K527" s="81">
        <v>3.3527997749102036</v>
      </c>
      <c r="L527" s="81">
        <v>4.8919991496926416</v>
      </c>
      <c r="M527" s="81">
        <v>137.79430262176606</v>
      </c>
      <c r="N527" s="81">
        <v>79.342023464794096</v>
      </c>
      <c r="O527" s="81">
        <v>71.197351275238233</v>
      </c>
      <c r="P527" s="81">
        <v>56.297584888912134</v>
      </c>
      <c r="Q527" s="81">
        <v>3.9523859643244341</v>
      </c>
      <c r="R527" s="81">
        <v>0</v>
      </c>
      <c r="S527" s="81">
        <v>6.3945914543788325</v>
      </c>
      <c r="T527" s="82"/>
      <c r="U527" s="81">
        <v>27907083</v>
      </c>
      <c r="V527" s="81">
        <v>1874</v>
      </c>
      <c r="W527" s="81">
        <v>76</v>
      </c>
      <c r="X527" s="81">
        <v>31469</v>
      </c>
      <c r="Y527" s="81">
        <v>25584</v>
      </c>
      <c r="Z527" s="81">
        <v>35992</v>
      </c>
      <c r="AA527" s="81">
        <v>11331</v>
      </c>
      <c r="AB527" s="81">
        <v>67796</v>
      </c>
      <c r="AC527" s="81">
        <v>0</v>
      </c>
      <c r="AD527" s="81">
        <v>6.3945914543788325</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144.715</v>
      </c>
      <c r="BJ527" s="81">
        <v>0</v>
      </c>
      <c r="BK527" s="81">
        <v>10.17</v>
      </c>
      <c r="BL527" s="81">
        <v>0</v>
      </c>
      <c r="BM527" s="82"/>
      <c r="BN527" s="81">
        <v>0</v>
      </c>
      <c r="BO527" s="81">
        <v>0</v>
      </c>
      <c r="BP527" s="81">
        <v>11</v>
      </c>
      <c r="BQ527" s="81">
        <v>0</v>
      </c>
      <c r="BR527" s="81">
        <v>3</v>
      </c>
      <c r="BS527" s="81">
        <v>0</v>
      </c>
      <c r="BT527"/>
      <c r="BU527" s="80"/>
      <c r="BV527" s="80"/>
      <c r="BW527" s="80"/>
      <c r="BX527" s="80"/>
      <c r="BY527" s="80"/>
      <c r="BZ527" s="80"/>
      <c r="CA527" s="80"/>
      <c r="CB527" s="80"/>
      <c r="CC527" s="80"/>
    </row>
    <row r="528" spans="1:81">
      <c r="A528" s="80" t="s">
        <v>2241</v>
      </c>
      <c r="B528" s="80">
        <v>160</v>
      </c>
      <c r="C528" s="80">
        <v>7</v>
      </c>
      <c r="D528" s="80">
        <v>10</v>
      </c>
      <c r="E528" s="80">
        <v>2010</v>
      </c>
      <c r="F528" s="80" t="s">
        <v>86</v>
      </c>
      <c r="G528" s="80" t="s">
        <v>2234</v>
      </c>
      <c r="H528" s="80" t="s">
        <v>2235</v>
      </c>
      <c r="I528" s="177"/>
      <c r="J528" s="81">
        <v>221.42370878206526</v>
      </c>
      <c r="K528" s="81">
        <v>3.6405345184982854</v>
      </c>
      <c r="L528" s="81">
        <v>4.649158247034868</v>
      </c>
      <c r="M528" s="81">
        <v>144.98333997359802</v>
      </c>
      <c r="N528" s="81">
        <v>92.899604782875201</v>
      </c>
      <c r="O528" s="81">
        <v>71.513871812090443</v>
      </c>
      <c r="P528" s="81">
        <v>57.387950214330928</v>
      </c>
      <c r="Q528" s="81">
        <v>4.1799171775277149</v>
      </c>
      <c r="R528" s="81">
        <v>0</v>
      </c>
      <c r="S528" s="81">
        <v>8.4142786495427799</v>
      </c>
      <c r="T528" s="82"/>
      <c r="U528" s="81">
        <v>29366730</v>
      </c>
      <c r="V528" s="81">
        <v>1874</v>
      </c>
      <c r="W528" s="81">
        <v>76</v>
      </c>
      <c r="X528" s="81">
        <v>31469</v>
      </c>
      <c r="Y528" s="81">
        <v>26288</v>
      </c>
      <c r="Z528" s="81">
        <v>36320</v>
      </c>
      <c r="AA528" s="81">
        <v>11262</v>
      </c>
      <c r="AB528" s="81">
        <v>68702</v>
      </c>
      <c r="AC528" s="81">
        <v>0</v>
      </c>
      <c r="AD528" s="81">
        <v>8.4142786495427799</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159.459</v>
      </c>
      <c r="BJ528" s="81">
        <v>0</v>
      </c>
      <c r="BK528" s="81">
        <v>10.522</v>
      </c>
      <c r="BL528" s="81">
        <v>0</v>
      </c>
      <c r="BM528" s="82"/>
      <c r="BN528" s="81">
        <v>0</v>
      </c>
      <c r="BO528" s="81">
        <v>0</v>
      </c>
      <c r="BP528" s="81">
        <v>12</v>
      </c>
      <c r="BQ528" s="81">
        <v>0</v>
      </c>
      <c r="BR528" s="81">
        <v>3</v>
      </c>
      <c r="BS528" s="81">
        <v>0</v>
      </c>
      <c r="BT528"/>
      <c r="BU528" s="80">
        <v>169.98099999999999</v>
      </c>
      <c r="BV528" s="80">
        <v>0</v>
      </c>
      <c r="BW528" s="80">
        <v>0</v>
      </c>
      <c r="BX528" s="80">
        <v>0</v>
      </c>
      <c r="BY528" s="80">
        <v>0</v>
      </c>
      <c r="BZ528" s="80">
        <v>0</v>
      </c>
      <c r="CA528" s="80">
        <v>0</v>
      </c>
      <c r="CB528" s="80">
        <v>0</v>
      </c>
      <c r="CC528" s="80">
        <v>0</v>
      </c>
    </row>
    <row r="529" spans="1:81">
      <c r="A529" s="80" t="s">
        <v>2242</v>
      </c>
      <c r="B529" s="80">
        <v>161</v>
      </c>
      <c r="C529" s="80">
        <v>8</v>
      </c>
      <c r="D529" s="80">
        <v>10</v>
      </c>
      <c r="E529" s="80">
        <v>2011</v>
      </c>
      <c r="F529" s="80" t="s">
        <v>87</v>
      </c>
      <c r="G529" s="80" t="s">
        <v>2234</v>
      </c>
      <c r="H529" s="80" t="s">
        <v>2235</v>
      </c>
      <c r="I529" s="177"/>
      <c r="J529" s="81">
        <v>342.06347189164859</v>
      </c>
      <c r="K529" s="81">
        <v>4.8642186927439885</v>
      </c>
      <c r="L529" s="81">
        <v>3.3213146345901547</v>
      </c>
      <c r="M529" s="81">
        <v>172.92860241862516</v>
      </c>
      <c r="N529" s="81">
        <v>121.08041011514949</v>
      </c>
      <c r="O529" s="81">
        <v>71.608200575711365</v>
      </c>
      <c r="P529" s="81">
        <v>54.853651204342221</v>
      </c>
      <c r="Q529" s="81">
        <v>4.887568801877773</v>
      </c>
      <c r="R529" s="81">
        <v>0</v>
      </c>
      <c r="S529" s="81">
        <v>9.785269503094888</v>
      </c>
      <c r="T529" s="82"/>
      <c r="U529" s="81">
        <v>34881712</v>
      </c>
      <c r="V529" s="81">
        <v>1874</v>
      </c>
      <c r="W529" s="81">
        <v>76</v>
      </c>
      <c r="X529" s="81">
        <v>31469</v>
      </c>
      <c r="Y529" s="81">
        <v>26922</v>
      </c>
      <c r="Z529" s="81">
        <v>37158</v>
      </c>
      <c r="AA529" s="81">
        <v>11085</v>
      </c>
      <c r="AB529" s="81">
        <v>69645</v>
      </c>
      <c r="AC529" s="81">
        <v>0</v>
      </c>
      <c r="AD529" s="81">
        <v>9.785269503094888</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157.602</v>
      </c>
      <c r="BJ529" s="81">
        <v>0</v>
      </c>
      <c r="BK529" s="81">
        <v>10.986000000000001</v>
      </c>
      <c r="BL529" s="81">
        <v>0</v>
      </c>
      <c r="BM529" s="82"/>
      <c r="BN529" s="81">
        <v>0</v>
      </c>
      <c r="BO529" s="81">
        <v>0</v>
      </c>
      <c r="BP529" s="81">
        <v>12</v>
      </c>
      <c r="BQ529" s="81">
        <v>0</v>
      </c>
      <c r="BR529" s="81">
        <v>3</v>
      </c>
      <c r="BS529" s="81">
        <v>0</v>
      </c>
      <c r="BT529"/>
      <c r="BU529" s="80">
        <v>168.58799999999999</v>
      </c>
      <c r="BV529" s="80">
        <v>0</v>
      </c>
      <c r="BW529" s="80">
        <v>0</v>
      </c>
      <c r="BX529" s="80">
        <v>0</v>
      </c>
      <c r="BY529" s="80">
        <v>0</v>
      </c>
      <c r="BZ529" s="80">
        <v>0</v>
      </c>
      <c r="CA529" s="80">
        <v>0</v>
      </c>
      <c r="CB529" s="80">
        <v>0</v>
      </c>
      <c r="CC529" s="80">
        <v>0</v>
      </c>
    </row>
    <row r="530" spans="1:81">
      <c r="A530" s="80" t="s">
        <v>2243</v>
      </c>
      <c r="B530" s="80">
        <v>162</v>
      </c>
      <c r="C530" s="80">
        <v>9</v>
      </c>
      <c r="D530" s="80">
        <v>10</v>
      </c>
      <c r="E530" s="80">
        <v>2012</v>
      </c>
      <c r="F530" s="80" t="s">
        <v>88</v>
      </c>
      <c r="G530" s="80" t="s">
        <v>2234</v>
      </c>
      <c r="H530" s="80" t="s">
        <v>2235</v>
      </c>
      <c r="I530" s="177"/>
      <c r="J530" s="81">
        <v>323.42554983185079</v>
      </c>
      <c r="K530" s="81">
        <v>4.7147885207543689</v>
      </c>
      <c r="L530" s="81">
        <v>3.3340480850513727</v>
      </c>
      <c r="M530" s="81">
        <v>200.72221266461946</v>
      </c>
      <c r="N530" s="81">
        <v>130.47860507225292</v>
      </c>
      <c r="O530" s="81">
        <v>72.868714095380426</v>
      </c>
      <c r="P530" s="81">
        <v>54.99654308083322</v>
      </c>
      <c r="Q530" s="81">
        <v>5.4184975100660848</v>
      </c>
      <c r="R530" s="81">
        <v>0</v>
      </c>
      <c r="S530" s="81">
        <v>10.236123918748483</v>
      </c>
      <c r="T530" s="82"/>
      <c r="U530" s="81">
        <v>33372403</v>
      </c>
      <c r="V530" s="81">
        <v>1874</v>
      </c>
      <c r="W530" s="81">
        <v>76</v>
      </c>
      <c r="X530" s="81">
        <v>31469</v>
      </c>
      <c r="Y530" s="81">
        <v>27994</v>
      </c>
      <c r="Z530" s="81">
        <v>38112</v>
      </c>
      <c r="AA530" s="81">
        <v>11051</v>
      </c>
      <c r="AB530" s="81">
        <v>71065</v>
      </c>
      <c r="AC530" s="81">
        <v>0</v>
      </c>
      <c r="AD530" s="81">
        <v>10.236123918748483</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192.10599999999999</v>
      </c>
      <c r="BJ530" s="81">
        <v>0</v>
      </c>
      <c r="BK530" s="81">
        <v>18.344000000000001</v>
      </c>
      <c r="BL530" s="81">
        <v>0</v>
      </c>
      <c r="BM530" s="82"/>
      <c r="BN530" s="81">
        <v>0</v>
      </c>
      <c r="BO530" s="81">
        <v>0</v>
      </c>
      <c r="BP530" s="81">
        <v>12</v>
      </c>
      <c r="BQ530" s="81">
        <v>0</v>
      </c>
      <c r="BR530" s="81">
        <v>4</v>
      </c>
      <c r="BS530" s="81">
        <v>0</v>
      </c>
      <c r="BT530"/>
      <c r="BU530" s="80">
        <v>210.45</v>
      </c>
      <c r="BV530" s="80">
        <v>0</v>
      </c>
      <c r="BW530" s="80">
        <v>0</v>
      </c>
      <c r="BX530" s="80">
        <v>0</v>
      </c>
      <c r="BY530" s="80">
        <v>0</v>
      </c>
      <c r="BZ530" s="80">
        <v>0</v>
      </c>
      <c r="CA530" s="80">
        <v>0</v>
      </c>
      <c r="CB530" s="80">
        <v>0</v>
      </c>
      <c r="CC530" s="80">
        <v>0</v>
      </c>
    </row>
    <row r="531" spans="1:81">
      <c r="A531" s="80" t="s">
        <v>2244</v>
      </c>
      <c r="B531" s="80">
        <v>163</v>
      </c>
      <c r="C531" s="80">
        <v>10</v>
      </c>
      <c r="D531" s="80">
        <v>10</v>
      </c>
      <c r="E531" s="80">
        <v>2013</v>
      </c>
      <c r="F531" s="80" t="s">
        <v>89</v>
      </c>
      <c r="G531" s="80" t="s">
        <v>2234</v>
      </c>
      <c r="H531" s="80" t="s">
        <v>2235</v>
      </c>
      <c r="I531" s="177"/>
      <c r="J531" s="81">
        <v>379.26700333683084</v>
      </c>
      <c r="K531" s="81">
        <v>3.8987776868030499</v>
      </c>
      <c r="L531" s="81">
        <v>2.6399134992131632</v>
      </c>
      <c r="M531" s="81">
        <v>215.75328264572593</v>
      </c>
      <c r="N531" s="81">
        <v>149.82263982208647</v>
      </c>
      <c r="O531" s="81">
        <v>71.690711956519351</v>
      </c>
      <c r="P531" s="81">
        <v>55.343634323200597</v>
      </c>
      <c r="Q531" s="81">
        <v>5.5445067553398939</v>
      </c>
      <c r="R531" s="81">
        <v>0</v>
      </c>
      <c r="S531" s="81">
        <v>9.8214558230733378</v>
      </c>
      <c r="T531" s="82"/>
      <c r="U531" s="81">
        <v>34261450</v>
      </c>
      <c r="V531" s="81">
        <v>1874</v>
      </c>
      <c r="W531" s="81">
        <v>76</v>
      </c>
      <c r="X531" s="81">
        <v>31469</v>
      </c>
      <c r="Y531" s="81">
        <v>28462</v>
      </c>
      <c r="Z531" s="81">
        <v>39170</v>
      </c>
      <c r="AA531" s="81">
        <v>11079</v>
      </c>
      <c r="AB531" s="81">
        <v>71675</v>
      </c>
      <c r="AC531" s="81">
        <v>0</v>
      </c>
      <c r="AD531" s="81">
        <v>9.8214558230733378</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213.178</v>
      </c>
      <c r="BJ531" s="81">
        <v>0</v>
      </c>
      <c r="BK531" s="81">
        <v>22.08</v>
      </c>
      <c r="BL531" s="81">
        <v>0</v>
      </c>
      <c r="BM531" s="82"/>
      <c r="BN531" s="81">
        <v>0</v>
      </c>
      <c r="BO531" s="81">
        <v>0</v>
      </c>
      <c r="BP531" s="81">
        <v>11</v>
      </c>
      <c r="BQ531" s="81">
        <v>0</v>
      </c>
      <c r="BR531" s="81">
        <v>4</v>
      </c>
      <c r="BS531" s="81">
        <v>0</v>
      </c>
      <c r="BT531"/>
      <c r="BU531" s="80">
        <v>235.25800000000001</v>
      </c>
      <c r="BV531" s="80">
        <v>0</v>
      </c>
      <c r="BW531" s="80">
        <v>0</v>
      </c>
      <c r="BX531" s="80">
        <v>0</v>
      </c>
      <c r="BY531" s="80">
        <v>0</v>
      </c>
      <c r="BZ531" s="80">
        <v>0</v>
      </c>
      <c r="CA531" s="80">
        <v>0</v>
      </c>
      <c r="CB531" s="80">
        <v>0</v>
      </c>
      <c r="CC531" s="80">
        <v>0</v>
      </c>
    </row>
    <row r="532" spans="1:81">
      <c r="A532" s="80" t="s">
        <v>2245</v>
      </c>
      <c r="B532" s="80">
        <v>164</v>
      </c>
      <c r="C532" s="80">
        <v>11</v>
      </c>
      <c r="D532" s="80">
        <v>10</v>
      </c>
      <c r="E532" s="80">
        <v>2014</v>
      </c>
      <c r="F532" s="80" t="s">
        <v>90</v>
      </c>
      <c r="G532" s="80" t="s">
        <v>2234</v>
      </c>
      <c r="H532" s="80" t="s">
        <v>2235</v>
      </c>
      <c r="I532" s="177"/>
      <c r="J532" s="81">
        <v>357.11481851754684</v>
      </c>
      <c r="K532" s="81">
        <v>3.5383601979493062</v>
      </c>
      <c r="L532" s="81">
        <v>5.2766404417202768</v>
      </c>
      <c r="M532" s="81">
        <v>192.86234143058499</v>
      </c>
      <c r="N532" s="81">
        <v>133.26373601619937</v>
      </c>
      <c r="O532" s="81">
        <v>69.848176485980801</v>
      </c>
      <c r="P532" s="81">
        <v>56.309362837356687</v>
      </c>
      <c r="Q532" s="81">
        <v>5.3462003323993024</v>
      </c>
      <c r="R532" s="81">
        <v>0</v>
      </c>
      <c r="S532" s="81">
        <v>10.170011117040252</v>
      </c>
      <c r="T532" s="82"/>
      <c r="U532" s="81">
        <v>33999152</v>
      </c>
      <c r="V532" s="81">
        <v>1475</v>
      </c>
      <c r="W532" s="81">
        <v>99</v>
      </c>
      <c r="X532" s="81">
        <v>31904</v>
      </c>
      <c r="Y532" s="81">
        <v>28761</v>
      </c>
      <c r="Z532" s="81">
        <v>40194</v>
      </c>
      <c r="AA532" s="81">
        <v>11214</v>
      </c>
      <c r="AB532" s="81">
        <v>72032</v>
      </c>
      <c r="AC532" s="81">
        <v>0</v>
      </c>
      <c r="AD532" s="81">
        <v>10.170011117040252</v>
      </c>
      <c r="AE532" s="82"/>
      <c r="AF532" s="81">
        <v>399744457.99430954</v>
      </c>
      <c r="AG532" s="81">
        <v>2767013.5537323835</v>
      </c>
      <c r="AH532" s="81">
        <v>1231571.6390242556</v>
      </c>
      <c r="AI532" s="81">
        <v>226946817.5192818</v>
      </c>
      <c r="AJ532" s="81">
        <v>180470339.17021924</v>
      </c>
      <c r="AK532" s="81">
        <v>0</v>
      </c>
      <c r="AL532" s="81">
        <v>0</v>
      </c>
      <c r="AM532" s="81">
        <v>9888917.2103394605</v>
      </c>
      <c r="AN532" s="81">
        <v>0</v>
      </c>
      <c r="AO532" s="81">
        <v>0</v>
      </c>
      <c r="AP532" s="82"/>
      <c r="AQ532" s="81">
        <v>2404</v>
      </c>
      <c r="AR532" s="81">
        <v>343</v>
      </c>
      <c r="AS532" s="81">
        <v>0</v>
      </c>
      <c r="AT532" s="81">
        <v>0</v>
      </c>
      <c r="AU532" s="81">
        <v>0</v>
      </c>
      <c r="AV532" s="81">
        <v>0</v>
      </c>
      <c r="AW532" s="81" t="s">
        <v>564</v>
      </c>
      <c r="AX532" s="82"/>
      <c r="AY532" s="81">
        <v>10281.634</v>
      </c>
      <c r="AZ532" s="81">
        <v>21028.76</v>
      </c>
      <c r="BA532" s="81">
        <v>0</v>
      </c>
      <c r="BB532" s="81">
        <v>0</v>
      </c>
      <c r="BC532" s="81">
        <v>0</v>
      </c>
      <c r="BD532" s="81">
        <v>0</v>
      </c>
      <c r="BE532" s="81" t="s">
        <v>564</v>
      </c>
      <c r="BF532" s="82"/>
      <c r="BG532" s="81">
        <v>0</v>
      </c>
      <c r="BH532" s="81">
        <v>0</v>
      </c>
      <c r="BI532" s="81">
        <v>216.245</v>
      </c>
      <c r="BJ532" s="81">
        <v>0</v>
      </c>
      <c r="BK532" s="81">
        <v>29.067</v>
      </c>
      <c r="BL532" s="81">
        <v>0</v>
      </c>
      <c r="BM532" s="82"/>
      <c r="BN532" s="81">
        <v>0</v>
      </c>
      <c r="BO532" s="81">
        <v>0</v>
      </c>
      <c r="BP532" s="81">
        <v>11</v>
      </c>
      <c r="BQ532" s="81">
        <v>0</v>
      </c>
      <c r="BR532" s="81">
        <v>6</v>
      </c>
      <c r="BS532" s="81">
        <v>0</v>
      </c>
      <c r="BT532"/>
      <c r="BU532" s="80">
        <v>245.31200000000001</v>
      </c>
      <c r="BV532" s="80">
        <v>0</v>
      </c>
      <c r="BW532" s="80">
        <v>0</v>
      </c>
      <c r="BX532" s="80">
        <v>0</v>
      </c>
      <c r="BY532" s="80">
        <v>0</v>
      </c>
      <c r="BZ532" s="80">
        <v>0</v>
      </c>
      <c r="CA532" s="80">
        <v>0</v>
      </c>
      <c r="CB532" s="80">
        <v>0</v>
      </c>
      <c r="CC532" s="80">
        <v>0</v>
      </c>
    </row>
    <row r="533" spans="1:81">
      <c r="A533" s="80" t="s">
        <v>2246</v>
      </c>
      <c r="B533" s="80">
        <v>165</v>
      </c>
      <c r="C533" s="80">
        <v>12</v>
      </c>
      <c r="D533" s="80">
        <v>10</v>
      </c>
      <c r="E533" s="80">
        <v>2015</v>
      </c>
      <c r="F533" s="80" t="s">
        <v>91</v>
      </c>
      <c r="G533" s="80" t="s">
        <v>2234</v>
      </c>
      <c r="H533" s="80" t="s">
        <v>2235</v>
      </c>
      <c r="I533" s="177"/>
      <c r="J533" s="81">
        <v>323.37875883383231</v>
      </c>
      <c r="K533" s="81">
        <v>3.3191267222495044</v>
      </c>
      <c r="L533" s="81">
        <v>6.5371433699137143</v>
      </c>
      <c r="M533" s="81">
        <v>151.81192884091561</v>
      </c>
      <c r="N533" s="81">
        <v>119.75881332612872</v>
      </c>
      <c r="O533" s="81">
        <v>70.444983653433098</v>
      </c>
      <c r="P533" s="81">
        <v>55.645101270053445</v>
      </c>
      <c r="Q533" s="81">
        <v>5.250666575526834</v>
      </c>
      <c r="R533" s="81">
        <v>0</v>
      </c>
      <c r="S533" s="81">
        <v>8.8503830454434542</v>
      </c>
      <c r="T533" s="82"/>
      <c r="U533" s="81">
        <v>37434094</v>
      </c>
      <c r="V533" s="81">
        <v>1475</v>
      </c>
      <c r="W533" s="81">
        <v>99</v>
      </c>
      <c r="X533" s="81">
        <v>31904</v>
      </c>
      <c r="Y533" s="81">
        <v>29146</v>
      </c>
      <c r="Z533" s="81">
        <v>40928</v>
      </c>
      <c r="AA533" s="81">
        <v>11073</v>
      </c>
      <c r="AB533" s="81">
        <v>72266</v>
      </c>
      <c r="AC533" s="81">
        <v>0</v>
      </c>
      <c r="AD533" s="81">
        <v>8.8503830454434542</v>
      </c>
      <c r="AE533" s="82"/>
      <c r="AF533" s="81">
        <v>376066814.08136791</v>
      </c>
      <c r="AG533" s="81">
        <v>2543825.1134360651</v>
      </c>
      <c r="AH533" s="81">
        <v>1660782.1833900332</v>
      </c>
      <c r="AI533" s="81">
        <v>207875350.48101199</v>
      </c>
      <c r="AJ533" s="81">
        <v>183156358.02299398</v>
      </c>
      <c r="AK533" s="81">
        <v>0</v>
      </c>
      <c r="AL533" s="81">
        <v>0</v>
      </c>
      <c r="AM533" s="81">
        <v>9903752.1555314809</v>
      </c>
      <c r="AN533" s="81">
        <v>0</v>
      </c>
      <c r="AO533" s="81">
        <v>0</v>
      </c>
      <c r="AP533" s="82"/>
      <c r="AQ533" s="81">
        <v>2571</v>
      </c>
      <c r="AR533" s="81">
        <v>397</v>
      </c>
      <c r="AS533" s="81">
        <v>0</v>
      </c>
      <c r="AT533" s="81">
        <v>0</v>
      </c>
      <c r="AU533" s="81">
        <v>0</v>
      </c>
      <c r="AV533" s="81">
        <v>0</v>
      </c>
      <c r="AW533" s="81" t="s">
        <v>564</v>
      </c>
      <c r="AX533" s="82"/>
      <c r="AY533" s="81">
        <v>11138.944</v>
      </c>
      <c r="AZ533" s="81">
        <v>21640.46</v>
      </c>
      <c r="BA533" s="81">
        <v>0</v>
      </c>
      <c r="BB533" s="81">
        <v>0</v>
      </c>
      <c r="BC533" s="81">
        <v>0</v>
      </c>
      <c r="BD533" s="81">
        <v>0</v>
      </c>
      <c r="BE533" s="81" t="s">
        <v>564</v>
      </c>
      <c r="BF533" s="82"/>
      <c r="BG533" s="81">
        <v>0</v>
      </c>
      <c r="BH533" s="81">
        <v>0</v>
      </c>
      <c r="BI533" s="81">
        <v>207.136</v>
      </c>
      <c r="BJ533" s="81">
        <v>0</v>
      </c>
      <c r="BK533" s="81">
        <v>28.984999999999999</v>
      </c>
      <c r="BL533" s="81">
        <v>0</v>
      </c>
      <c r="BM533" s="82"/>
      <c r="BN533" s="81">
        <v>0</v>
      </c>
      <c r="BO533" s="81">
        <v>0</v>
      </c>
      <c r="BP533" s="81">
        <v>11</v>
      </c>
      <c r="BQ533" s="81">
        <v>0</v>
      </c>
      <c r="BR533" s="81">
        <v>6</v>
      </c>
      <c r="BS533" s="81">
        <v>0</v>
      </c>
      <c r="BT533"/>
      <c r="BU533" s="80">
        <v>236.12100000000001</v>
      </c>
      <c r="BV533" s="80">
        <v>0</v>
      </c>
      <c r="BW533" s="80">
        <v>0</v>
      </c>
      <c r="BX533" s="80">
        <v>0</v>
      </c>
      <c r="BY533" s="80">
        <v>0</v>
      </c>
      <c r="BZ533" s="80">
        <v>0</v>
      </c>
      <c r="CA533" s="80">
        <v>0</v>
      </c>
      <c r="CB533" s="80">
        <v>0</v>
      </c>
      <c r="CC533" s="80">
        <v>0</v>
      </c>
    </row>
    <row r="534" spans="1:81">
      <c r="A534" s="80" t="s">
        <v>2247</v>
      </c>
      <c r="B534" s="80">
        <v>166</v>
      </c>
      <c r="C534" s="80">
        <v>13</v>
      </c>
      <c r="D534" s="80">
        <v>10</v>
      </c>
      <c r="E534" s="80">
        <v>2016</v>
      </c>
      <c r="F534" s="80" t="s">
        <v>92</v>
      </c>
      <c r="G534" s="80" t="s">
        <v>2234</v>
      </c>
      <c r="H534" s="80" t="s">
        <v>2235</v>
      </c>
      <c r="I534" s="177"/>
      <c r="J534" s="81">
        <v>301.83389628362801</v>
      </c>
      <c r="K534" s="81">
        <v>3.1682416512799998</v>
      </c>
      <c r="L534" s="81">
        <v>10.791936275617122</v>
      </c>
      <c r="M534" s="81">
        <v>124.55539399949838</v>
      </c>
      <c r="N534" s="81">
        <v>109.5251468909115</v>
      </c>
      <c r="O534" s="81">
        <v>70.939570354048811</v>
      </c>
      <c r="P534" s="81">
        <v>55.360277716687825</v>
      </c>
      <c r="Q534" s="81">
        <v>5.1451900688283905</v>
      </c>
      <c r="R534" s="81">
        <v>0</v>
      </c>
      <c r="S534" s="81">
        <v>10.03054694113975</v>
      </c>
      <c r="T534" s="82"/>
      <c r="U534" s="81">
        <v>35171093</v>
      </c>
      <c r="V534" s="81">
        <v>1475</v>
      </c>
      <c r="W534" s="81">
        <v>99</v>
      </c>
      <c r="X534" s="81">
        <v>31904</v>
      </c>
      <c r="Y534" s="81">
        <v>29802</v>
      </c>
      <c r="Z534" s="81">
        <v>41722</v>
      </c>
      <c r="AA534" s="81">
        <v>11394</v>
      </c>
      <c r="AB534" s="81">
        <v>72845</v>
      </c>
      <c r="AC534" s="81">
        <v>0</v>
      </c>
      <c r="AD534" s="81">
        <v>10.03054694113975</v>
      </c>
      <c r="AE534" s="82"/>
      <c r="AF534" s="81">
        <v>383369198.09698641</v>
      </c>
      <c r="AG534" s="81">
        <v>2380096.6707844511</v>
      </c>
      <c r="AH534" s="81">
        <v>11576981.255625879</v>
      </c>
      <c r="AI534" s="81">
        <v>198420162.06175491</v>
      </c>
      <c r="AJ534" s="81">
        <v>185344110.02583799</v>
      </c>
      <c r="AK534" s="81">
        <v>0</v>
      </c>
      <c r="AL534" s="81">
        <v>0</v>
      </c>
      <c r="AM534" s="81">
        <v>9990857.5671874862</v>
      </c>
      <c r="AN534" s="81">
        <v>0</v>
      </c>
      <c r="AO534" s="81">
        <v>0</v>
      </c>
      <c r="AP534" s="82"/>
      <c r="AQ534" s="81">
        <v>2735</v>
      </c>
      <c r="AR534" s="81">
        <v>440</v>
      </c>
      <c r="AS534" s="81">
        <v>0</v>
      </c>
      <c r="AT534" s="81">
        <v>0</v>
      </c>
      <c r="AU534" s="81">
        <v>0</v>
      </c>
      <c r="AV534" s="81">
        <v>0</v>
      </c>
      <c r="AW534" s="81" t="s">
        <v>564</v>
      </c>
      <c r="AX534" s="82"/>
      <c r="AY534" s="81">
        <v>12013.843999999999</v>
      </c>
      <c r="AZ534" s="81">
        <v>23989.86</v>
      </c>
      <c r="BA534" s="81">
        <v>0</v>
      </c>
      <c r="BB534" s="81">
        <v>0</v>
      </c>
      <c r="BC534" s="81">
        <v>0</v>
      </c>
      <c r="BD534" s="81">
        <v>0</v>
      </c>
      <c r="BE534" s="81" t="s">
        <v>564</v>
      </c>
      <c r="BF534" s="82"/>
      <c r="BG534" s="81">
        <v>0</v>
      </c>
      <c r="BH534" s="81">
        <v>0</v>
      </c>
      <c r="BI534" s="81">
        <v>194.785</v>
      </c>
      <c r="BJ534" s="81">
        <v>0</v>
      </c>
      <c r="BK534" s="81">
        <v>25.301000000000002</v>
      </c>
      <c r="BL534" s="81">
        <v>0</v>
      </c>
      <c r="BM534" s="82"/>
      <c r="BN534" s="81">
        <v>0</v>
      </c>
      <c r="BO534" s="81">
        <v>0</v>
      </c>
      <c r="BP534" s="81">
        <v>11</v>
      </c>
      <c r="BQ534" s="81">
        <v>0</v>
      </c>
      <c r="BR534" s="81">
        <v>6</v>
      </c>
      <c r="BS534" s="81">
        <v>0</v>
      </c>
      <c r="BT534"/>
      <c r="BU534" s="80">
        <v>220.08600000000001</v>
      </c>
      <c r="BV534" s="80">
        <v>0</v>
      </c>
      <c r="BW534" s="80">
        <v>0</v>
      </c>
      <c r="BX534" s="80">
        <v>0</v>
      </c>
      <c r="BY534" s="80">
        <v>0</v>
      </c>
      <c r="BZ534" s="80">
        <v>0</v>
      </c>
      <c r="CA534" s="80">
        <v>0</v>
      </c>
      <c r="CB534" s="80">
        <v>0</v>
      </c>
      <c r="CC534" s="80">
        <v>0</v>
      </c>
    </row>
    <row r="535" spans="1:81">
      <c r="A535" s="80" t="s">
        <v>2248</v>
      </c>
      <c r="B535" s="80">
        <v>167</v>
      </c>
      <c r="C535" s="80">
        <v>14</v>
      </c>
      <c r="D535" s="80">
        <v>10</v>
      </c>
      <c r="E535" s="80">
        <v>2017</v>
      </c>
      <c r="F535" s="80" t="s">
        <v>71</v>
      </c>
      <c r="G535" s="80" t="s">
        <v>2234</v>
      </c>
      <c r="H535" s="80" t="s">
        <v>2235</v>
      </c>
      <c r="I535" s="177"/>
      <c r="J535" s="81">
        <v>291.07522231244235</v>
      </c>
      <c r="K535" s="81">
        <v>3.0480739515892754</v>
      </c>
      <c r="L535" s="81">
        <v>5.6312838442478155</v>
      </c>
      <c r="M535" s="81">
        <v>115.53195107813194</v>
      </c>
      <c r="N535" s="81">
        <v>113.24526367257255</v>
      </c>
      <c r="O535" s="81">
        <v>70.89257679932561</v>
      </c>
      <c r="P535" s="81">
        <v>55.675846351645532</v>
      </c>
      <c r="Q535" s="81">
        <v>5.0054820856133464</v>
      </c>
      <c r="R535" s="81">
        <v>0</v>
      </c>
      <c r="S535" s="81">
        <v>11.943108917804357</v>
      </c>
      <c r="T535" s="82"/>
      <c r="U535" s="81">
        <v>34374995</v>
      </c>
      <c r="V535" s="81">
        <v>1475</v>
      </c>
      <c r="W535" s="81">
        <v>99</v>
      </c>
      <c r="X535" s="81">
        <v>31904</v>
      </c>
      <c r="Y535" s="81">
        <v>30378</v>
      </c>
      <c r="Z535" s="81">
        <v>42386</v>
      </c>
      <c r="AA535" s="81">
        <v>11532</v>
      </c>
      <c r="AB535" s="81">
        <v>73286</v>
      </c>
      <c r="AC535" s="81">
        <v>0</v>
      </c>
      <c r="AD535" s="81">
        <v>11.943108917804359</v>
      </c>
      <c r="AE535" s="82"/>
      <c r="AF535" s="81">
        <v>395521140.84246719</v>
      </c>
      <c r="AG535" s="81">
        <v>2344823.5545320651</v>
      </c>
      <c r="AH535" s="81">
        <v>1211287.684936963</v>
      </c>
      <c r="AI535" s="81">
        <v>197071136.79768899</v>
      </c>
      <c r="AJ535" s="81">
        <v>201594381.70109421</v>
      </c>
      <c r="AK535" s="81">
        <v>0</v>
      </c>
      <c r="AL535" s="81">
        <v>0</v>
      </c>
      <c r="AM535" s="81">
        <v>10067069.327108501</v>
      </c>
      <c r="AN535" s="81">
        <v>0</v>
      </c>
      <c r="AO535" s="81">
        <v>0</v>
      </c>
      <c r="AP535" s="82"/>
      <c r="AQ535" s="81">
        <v>2910</v>
      </c>
      <c r="AR535" s="81">
        <v>468</v>
      </c>
      <c r="AS535" s="81">
        <v>0</v>
      </c>
      <c r="AT535" s="81">
        <v>0</v>
      </c>
      <c r="AU535" s="81">
        <v>0</v>
      </c>
      <c r="AV535" s="81">
        <v>0</v>
      </c>
      <c r="AW535" s="81" t="s">
        <v>564</v>
      </c>
      <c r="AX535" s="82"/>
      <c r="AY535" s="81">
        <v>12926.704</v>
      </c>
      <c r="AZ535" s="81">
        <v>25923.46</v>
      </c>
      <c r="BA535" s="81">
        <v>0</v>
      </c>
      <c r="BB535" s="81">
        <v>0</v>
      </c>
      <c r="BC535" s="81">
        <v>0</v>
      </c>
      <c r="BD535" s="81">
        <v>0</v>
      </c>
      <c r="BE535" s="81" t="s">
        <v>564</v>
      </c>
      <c r="BF535" s="82"/>
      <c r="BG535" s="81">
        <v>0</v>
      </c>
      <c r="BH535" s="81">
        <v>0</v>
      </c>
      <c r="BI535" s="81">
        <v>180.37</v>
      </c>
      <c r="BJ535" s="81">
        <v>0</v>
      </c>
      <c r="BK535" s="81">
        <v>22.471</v>
      </c>
      <c r="BL535" s="81">
        <v>0</v>
      </c>
      <c r="BM535" s="82"/>
      <c r="BN535" s="81">
        <v>0</v>
      </c>
      <c r="BO535" s="81">
        <v>0</v>
      </c>
      <c r="BP535" s="81">
        <v>11</v>
      </c>
      <c r="BQ535" s="81">
        <v>0</v>
      </c>
      <c r="BR535" s="81">
        <v>6</v>
      </c>
      <c r="BS535" s="81">
        <v>0</v>
      </c>
      <c r="BT535"/>
      <c r="BU535" s="80">
        <v>202.84100000000001</v>
      </c>
      <c r="BV535" s="80">
        <v>0</v>
      </c>
      <c r="BW535" s="80">
        <v>0</v>
      </c>
      <c r="BX535" s="80">
        <v>0</v>
      </c>
      <c r="BY535" s="80">
        <v>0</v>
      </c>
      <c r="BZ535" s="80">
        <v>0</v>
      </c>
      <c r="CA535" s="80">
        <v>0</v>
      </c>
      <c r="CB535" s="80">
        <v>0</v>
      </c>
      <c r="CC535" s="80">
        <v>0</v>
      </c>
    </row>
    <row r="536" spans="1:81">
      <c r="A536" s="80" t="s">
        <v>2249</v>
      </c>
      <c r="B536" s="80">
        <v>168</v>
      </c>
      <c r="C536" s="80">
        <v>15</v>
      </c>
      <c r="D536" s="80">
        <v>10</v>
      </c>
      <c r="E536" s="80">
        <v>2018</v>
      </c>
      <c r="F536" s="80" t="s">
        <v>93</v>
      </c>
      <c r="G536" s="80" t="s">
        <v>2234</v>
      </c>
      <c r="H536" s="80" t="s">
        <v>2235</v>
      </c>
      <c r="I536" s="177"/>
      <c r="J536" s="81">
        <v>252.15597045977165</v>
      </c>
      <c r="K536" s="81">
        <v>2.6449674116825665</v>
      </c>
      <c r="L536" s="81">
        <v>5.24452515849985</v>
      </c>
      <c r="M536" s="81">
        <v>95.938162068980546</v>
      </c>
      <c r="N536" s="81">
        <v>71.296655799213354</v>
      </c>
      <c r="O536" s="81">
        <v>70.494459262803716</v>
      </c>
      <c r="P536" s="81">
        <v>55.637863360202552</v>
      </c>
      <c r="Q536" s="81">
        <v>4.6680950695863483</v>
      </c>
      <c r="R536" s="81">
        <v>0</v>
      </c>
      <c r="S536" s="81">
        <v>10.704001672506005</v>
      </c>
      <c r="T536" s="82"/>
      <c r="U536" s="81">
        <v>39341503</v>
      </c>
      <c r="V536" s="81">
        <v>1475</v>
      </c>
      <c r="W536" s="81">
        <v>99</v>
      </c>
      <c r="X536" s="81">
        <v>31904</v>
      </c>
      <c r="Y536" s="81">
        <v>30864</v>
      </c>
      <c r="Z536" s="81">
        <v>42955</v>
      </c>
      <c r="AA536" s="81">
        <v>11640</v>
      </c>
      <c r="AB536" s="81">
        <v>73653</v>
      </c>
      <c r="AC536" s="81">
        <v>0</v>
      </c>
      <c r="AD536" s="81">
        <v>10.704001672505999</v>
      </c>
      <c r="AE536" s="82"/>
      <c r="AF536" s="81">
        <v>392436991.05980158</v>
      </c>
      <c r="AG536" s="81">
        <v>2073828.575249553</v>
      </c>
      <c r="AH536" s="81">
        <v>1514584.6589496301</v>
      </c>
      <c r="AI536" s="81">
        <v>184852902.32388851</v>
      </c>
      <c r="AJ536" s="81">
        <v>171845327.65261951</v>
      </c>
      <c r="AK536" s="81">
        <v>0</v>
      </c>
      <c r="AL536" s="81">
        <v>0</v>
      </c>
      <c r="AM536" s="81">
        <v>10138417.257245069</v>
      </c>
      <c r="AN536" s="81">
        <v>0</v>
      </c>
      <c r="AO536" s="81">
        <v>0</v>
      </c>
      <c r="AP536" s="82"/>
      <c r="AQ536" s="81">
        <v>3065</v>
      </c>
      <c r="AR536" s="81">
        <v>497</v>
      </c>
      <c r="AS536" s="81">
        <v>0</v>
      </c>
      <c r="AT536" s="81">
        <v>0</v>
      </c>
      <c r="AU536" s="81">
        <v>0</v>
      </c>
      <c r="AV536" s="81">
        <v>0</v>
      </c>
      <c r="AW536" s="81" t="s">
        <v>564</v>
      </c>
      <c r="AX536" s="82"/>
      <c r="AY536" s="81">
        <v>13762.464</v>
      </c>
      <c r="AZ536" s="81">
        <v>26705.46</v>
      </c>
      <c r="BA536" s="81">
        <v>0</v>
      </c>
      <c r="BB536" s="81">
        <v>0</v>
      </c>
      <c r="BC536" s="81">
        <v>0</v>
      </c>
      <c r="BD536" s="81">
        <v>0</v>
      </c>
      <c r="BE536" s="81" t="s">
        <v>564</v>
      </c>
      <c r="BF536" s="82"/>
      <c r="BG536" s="81">
        <v>0</v>
      </c>
      <c r="BH536" s="81">
        <v>0</v>
      </c>
      <c r="BI536" s="81">
        <v>196.53399999999999</v>
      </c>
      <c r="BJ536" s="81">
        <v>0</v>
      </c>
      <c r="BK536" s="81">
        <v>21.446999999999999</v>
      </c>
      <c r="BL536" s="81">
        <v>0</v>
      </c>
      <c r="BM536" s="82"/>
      <c r="BN536" s="81">
        <v>0</v>
      </c>
      <c r="BO536" s="81">
        <v>0</v>
      </c>
      <c r="BP536" s="81">
        <v>11</v>
      </c>
      <c r="BQ536" s="81">
        <v>0</v>
      </c>
      <c r="BR536" s="81">
        <v>6</v>
      </c>
      <c r="BS536" s="81">
        <v>0</v>
      </c>
      <c r="BT536"/>
      <c r="BU536" s="80">
        <v>217.98099999999999</v>
      </c>
      <c r="BV536" s="80">
        <v>0</v>
      </c>
      <c r="BW536" s="80">
        <v>0</v>
      </c>
      <c r="BX536" s="80">
        <v>0</v>
      </c>
      <c r="BY536" s="80">
        <v>0</v>
      </c>
      <c r="BZ536" s="80">
        <v>0</v>
      </c>
      <c r="CA536" s="80">
        <v>0</v>
      </c>
      <c r="CB536" s="80">
        <v>0</v>
      </c>
      <c r="CC536" s="80">
        <v>0</v>
      </c>
    </row>
    <row r="537" spans="1:81">
      <c r="A537" s="80" t="s">
        <v>2250</v>
      </c>
      <c r="B537" s="80">
        <v>169</v>
      </c>
      <c r="C537" s="80">
        <v>16</v>
      </c>
      <c r="D537" s="80">
        <v>10</v>
      </c>
      <c r="E537" s="80">
        <v>2019</v>
      </c>
      <c r="F537" s="80" t="s">
        <v>73</v>
      </c>
      <c r="G537" s="80" t="s">
        <v>2234</v>
      </c>
      <c r="H537" s="80" t="s">
        <v>2235</v>
      </c>
      <c r="I537" s="177"/>
      <c r="J537" s="81">
        <v>237.62849767258217</v>
      </c>
      <c r="K537" s="81">
        <v>2.4919611532151311</v>
      </c>
      <c r="L537" s="81">
        <v>5.3352985877589818</v>
      </c>
      <c r="M537" s="81">
        <v>121.95099805746676</v>
      </c>
      <c r="N537" s="81">
        <v>89.743380968725319</v>
      </c>
      <c r="O537" s="81">
        <v>69.430099838025157</v>
      </c>
      <c r="P537" s="81">
        <v>55.373560220011143</v>
      </c>
      <c r="Q537" s="81">
        <v>4.5613903333650772</v>
      </c>
      <c r="R537" s="81">
        <v>0</v>
      </c>
      <c r="S537" s="81">
        <v>13.556228381745671</v>
      </c>
      <c r="T537" s="82"/>
      <c r="U537" s="81">
        <v>37937810</v>
      </c>
      <c r="V537" s="81">
        <v>1475</v>
      </c>
      <c r="W537" s="81">
        <v>99</v>
      </c>
      <c r="X537" s="81">
        <v>31904</v>
      </c>
      <c r="Y537" s="81">
        <v>31425</v>
      </c>
      <c r="Z537" s="81">
        <v>43468</v>
      </c>
      <c r="AA537" s="81">
        <v>11498</v>
      </c>
      <c r="AB537" s="81">
        <v>73918</v>
      </c>
      <c r="AC537" s="81">
        <v>0</v>
      </c>
      <c r="AD537" s="81">
        <v>13.556228381745671</v>
      </c>
      <c r="AE537" s="82"/>
      <c r="AF537" s="81">
        <v>353358026.7911461</v>
      </c>
      <c r="AG537" s="81">
        <v>2010067.1338931881</v>
      </c>
      <c r="AH537" s="81">
        <v>1581076.2032342339</v>
      </c>
      <c r="AI537" s="81">
        <v>206887620.08874959</v>
      </c>
      <c r="AJ537" s="81">
        <v>188555737.78732184</v>
      </c>
      <c r="AK537" s="81">
        <v>0</v>
      </c>
      <c r="AL537" s="81">
        <v>0</v>
      </c>
      <c r="AM537" s="81">
        <v>10067075.145593924</v>
      </c>
      <c r="AN537" s="81">
        <v>0</v>
      </c>
      <c r="AO537" s="81">
        <v>0</v>
      </c>
      <c r="AP537" s="82"/>
      <c r="AQ537" s="81">
        <v>3223</v>
      </c>
      <c r="AR537" s="81">
        <v>511</v>
      </c>
      <c r="AS537" s="81">
        <v>0</v>
      </c>
      <c r="AT537" s="81">
        <v>0</v>
      </c>
      <c r="AU537" s="81">
        <v>0</v>
      </c>
      <c r="AV537" s="81">
        <v>0</v>
      </c>
      <c r="AW537" s="81" t="s">
        <v>564</v>
      </c>
      <c r="AX537" s="82"/>
      <c r="AY537" s="81">
        <v>14619.293999999971</v>
      </c>
      <c r="AZ537" s="81">
        <v>27020.55999999999</v>
      </c>
      <c r="BA537" s="81">
        <v>0</v>
      </c>
      <c r="BB537" s="81">
        <v>0</v>
      </c>
      <c r="BC537" s="81">
        <v>0</v>
      </c>
      <c r="BD537" s="81">
        <v>0</v>
      </c>
      <c r="BE537" s="81" t="s">
        <v>564</v>
      </c>
      <c r="BF537" s="82"/>
      <c r="BG537" s="81">
        <v>0</v>
      </c>
      <c r="BH537" s="81">
        <v>0</v>
      </c>
      <c r="BI537" s="81">
        <v>148.25899999999999</v>
      </c>
      <c r="BJ537" s="81">
        <v>0</v>
      </c>
      <c r="BK537" s="81">
        <v>15.467000000000001</v>
      </c>
      <c r="BL537" s="81">
        <v>0</v>
      </c>
      <c r="BM537" s="82"/>
      <c r="BN537" s="81">
        <v>0</v>
      </c>
      <c r="BO537" s="81">
        <v>0</v>
      </c>
      <c r="BP537" s="81">
        <v>11</v>
      </c>
      <c r="BQ537" s="81">
        <v>0</v>
      </c>
      <c r="BR537" s="81">
        <v>6</v>
      </c>
      <c r="BS537" s="81">
        <v>0</v>
      </c>
      <c r="BT537"/>
      <c r="BU537" s="80">
        <v>163.726</v>
      </c>
      <c r="BV537" s="80">
        <v>0</v>
      </c>
      <c r="BW537" s="80">
        <v>0</v>
      </c>
      <c r="BX537" s="80">
        <v>0</v>
      </c>
      <c r="BY537" s="80">
        <v>0</v>
      </c>
      <c r="BZ537" s="80">
        <v>0</v>
      </c>
      <c r="CA537" s="80">
        <v>0</v>
      </c>
      <c r="CB537" s="80">
        <v>0</v>
      </c>
      <c r="CC537" s="80">
        <v>0</v>
      </c>
    </row>
    <row r="538" spans="1:81">
      <c r="A538" s="80" t="s">
        <v>2251</v>
      </c>
      <c r="B538" s="80">
        <v>170</v>
      </c>
      <c r="C538" s="80">
        <v>17</v>
      </c>
      <c r="D538" s="80">
        <v>10</v>
      </c>
      <c r="E538" s="80">
        <v>2020</v>
      </c>
      <c r="F538" s="80" t="s">
        <v>218</v>
      </c>
      <c r="G538" s="80" t="s">
        <v>2234</v>
      </c>
      <c r="H538" s="80" t="s">
        <v>2235</v>
      </c>
      <c r="I538" s="177"/>
      <c r="J538" s="81">
        <v>249.98243015563969</v>
      </c>
      <c r="K538" s="81">
        <v>3.1060171689526817</v>
      </c>
      <c r="L538" s="81">
        <v>14.485823291218551</v>
      </c>
      <c r="M538" s="81">
        <v>113.82448077858989</v>
      </c>
      <c r="N538" s="81">
        <v>88.198115194121556</v>
      </c>
      <c r="O538" s="81">
        <v>61.457538300952912</v>
      </c>
      <c r="P538" s="81">
        <v>51.976503755622197</v>
      </c>
      <c r="Q538" s="81">
        <v>4.3622722839547681</v>
      </c>
      <c r="R538" s="81">
        <v>0</v>
      </c>
      <c r="S538" s="81">
        <v>11.3567156230149</v>
      </c>
      <c r="T538" s="82"/>
      <c r="U538" s="81">
        <v>38339892</v>
      </c>
      <c r="V538" s="81">
        <v>1584</v>
      </c>
      <c r="W538" s="81">
        <v>436</v>
      </c>
      <c r="X538" s="81">
        <v>33624</v>
      </c>
      <c r="Y538" s="81">
        <v>31856</v>
      </c>
      <c r="Z538" s="81">
        <v>43916</v>
      </c>
      <c r="AA538" s="81">
        <v>11726</v>
      </c>
      <c r="AB538" s="81">
        <v>73983</v>
      </c>
      <c r="AC538" s="81">
        <v>0</v>
      </c>
      <c r="AD538" s="81">
        <v>11.3567156230149</v>
      </c>
      <c r="AE538" s="82"/>
      <c r="AF538" s="81">
        <v>366773526.8976202</v>
      </c>
      <c r="AG538" s="81">
        <v>2286229.0528149395</v>
      </c>
      <c r="AH538" s="81">
        <v>3582067.2014813856</v>
      </c>
      <c r="AI538" s="81">
        <v>183688417.6380868</v>
      </c>
      <c r="AJ538" s="81">
        <v>181726875.3390705</v>
      </c>
      <c r="AK538" s="81"/>
      <c r="AL538" s="81"/>
      <c r="AM538" s="81">
        <v>9655603.4682738297</v>
      </c>
      <c r="AN538" s="81"/>
      <c r="AO538" s="81"/>
      <c r="AP538" s="82"/>
      <c r="AQ538" s="81">
        <v>3336</v>
      </c>
      <c r="AR538" s="81">
        <v>514</v>
      </c>
      <c r="AS538" s="81">
        <v>0</v>
      </c>
      <c r="AT538" s="81">
        <v>0</v>
      </c>
      <c r="AU538" s="81">
        <v>0</v>
      </c>
      <c r="AV538" s="81">
        <v>0</v>
      </c>
      <c r="AW538" s="81">
        <v>0</v>
      </c>
      <c r="AX538" s="82"/>
      <c r="AY538" s="81">
        <v>15230.90399999997</v>
      </c>
      <c r="AZ538" s="81">
        <v>27597.160000000011</v>
      </c>
      <c r="BA538" s="81">
        <v>0</v>
      </c>
      <c r="BB538" s="81">
        <v>0</v>
      </c>
      <c r="BC538" s="81">
        <v>0</v>
      </c>
      <c r="BD538" s="81">
        <v>0</v>
      </c>
      <c r="BE538" s="81">
        <v>0</v>
      </c>
      <c r="BF538" s="82"/>
      <c r="BG538" s="81">
        <v>0</v>
      </c>
      <c r="BH538" s="81">
        <v>0</v>
      </c>
      <c r="BI538" s="81">
        <v>146.815</v>
      </c>
      <c r="BJ538" s="81">
        <v>0</v>
      </c>
      <c r="BK538" s="81">
        <v>16.606999999999999</v>
      </c>
      <c r="BL538" s="81">
        <v>0</v>
      </c>
      <c r="BM538" s="82"/>
      <c r="BN538" s="81">
        <v>0</v>
      </c>
      <c r="BO538" s="81">
        <v>0</v>
      </c>
      <c r="BP538" s="81">
        <v>11</v>
      </c>
      <c r="BQ538" s="81">
        <v>0</v>
      </c>
      <c r="BR538" s="81">
        <v>6</v>
      </c>
      <c r="BS538" s="81">
        <v>0</v>
      </c>
      <c r="BT538"/>
      <c r="BU538" s="80">
        <v>163.422</v>
      </c>
      <c r="BV538" s="80">
        <v>0</v>
      </c>
      <c r="BW538" s="80">
        <v>0</v>
      </c>
      <c r="BX538" s="80">
        <v>0</v>
      </c>
      <c r="BY538" s="80">
        <v>0</v>
      </c>
      <c r="BZ538" s="80">
        <v>0</v>
      </c>
      <c r="CA538" s="80">
        <v>0</v>
      </c>
      <c r="CB538" s="80">
        <v>0</v>
      </c>
      <c r="CC538" s="80">
        <v>0</v>
      </c>
    </row>
    <row r="539" spans="1:81">
      <c r="A539" s="80" t="s">
        <v>2252</v>
      </c>
      <c r="B539" s="80">
        <v>170</v>
      </c>
      <c r="C539" s="80">
        <v>18</v>
      </c>
      <c r="D539" s="80">
        <v>10</v>
      </c>
      <c r="E539" s="80">
        <v>2021</v>
      </c>
      <c r="F539" s="80" t="s">
        <v>75</v>
      </c>
      <c r="G539" s="174" t="s">
        <v>2234</v>
      </c>
      <c r="H539" s="80" t="s">
        <v>2235</v>
      </c>
      <c r="I539" s="177"/>
      <c r="J539" s="81">
        <v>199.25953577535765</v>
      </c>
      <c r="K539" s="81">
        <v>3.0891874737670175</v>
      </c>
      <c r="L539" s="81">
        <v>13.114808619568125</v>
      </c>
      <c r="M539" s="81">
        <v>98.178607176626144</v>
      </c>
      <c r="N539" s="81">
        <v>71.028239859171421</v>
      </c>
      <c r="O539" s="81">
        <v>60.177739301018207</v>
      </c>
      <c r="P539" s="81">
        <v>53.384453503863334</v>
      </c>
      <c r="Q539" s="81">
        <v>4.4178453106724405</v>
      </c>
      <c r="R539" s="81">
        <v>0</v>
      </c>
      <c r="S539" s="81">
        <v>10.418722603186669</v>
      </c>
      <c r="T539" s="82"/>
      <c r="U539" s="81">
        <v>40236820</v>
      </c>
      <c r="V539" s="81">
        <v>1584</v>
      </c>
      <c r="W539" s="81">
        <v>436</v>
      </c>
      <c r="X539" s="81">
        <v>33624</v>
      </c>
      <c r="Y539" s="81">
        <v>32173</v>
      </c>
      <c r="Z539" s="81">
        <v>44278</v>
      </c>
      <c r="AA539" s="81">
        <v>11745</v>
      </c>
      <c r="AB539" s="81">
        <v>74037</v>
      </c>
      <c r="AC539" s="81">
        <v>0</v>
      </c>
      <c r="AD539" s="81">
        <v>10.418722603186669</v>
      </c>
      <c r="AE539" s="82"/>
      <c r="AF539" s="81">
        <v>293473100.86469686</v>
      </c>
      <c r="AG539" s="81">
        <v>2392557.7022985313</v>
      </c>
      <c r="AH539" s="81">
        <v>3972531.2302532648</v>
      </c>
      <c r="AI539" s="81">
        <v>195693884.85118809</v>
      </c>
      <c r="AJ539" s="81">
        <v>176203209.77983123</v>
      </c>
      <c r="AK539" s="81">
        <v>0</v>
      </c>
      <c r="AL539" s="81">
        <v>0</v>
      </c>
      <c r="AM539" s="81">
        <v>9718384.4616263062</v>
      </c>
      <c r="AN539" s="81">
        <v>0</v>
      </c>
      <c r="AO539" s="81">
        <v>0</v>
      </c>
      <c r="AP539" s="82"/>
      <c r="AQ539" s="81">
        <v>3496</v>
      </c>
      <c r="AR539" s="81">
        <v>520</v>
      </c>
      <c r="AS539" s="81">
        <v>0</v>
      </c>
      <c r="AT539" s="81">
        <v>0</v>
      </c>
      <c r="AU539" s="81">
        <v>0</v>
      </c>
      <c r="AV539" s="81">
        <v>0</v>
      </c>
      <c r="AW539" s="81"/>
      <c r="AX539" s="82"/>
      <c r="AY539" s="81">
        <v>16141.355999999971</v>
      </c>
      <c r="AZ539" s="81">
        <v>29746.260000000009</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2253</v>
      </c>
      <c r="B540" s="80">
        <v>170</v>
      </c>
      <c r="C540" s="80">
        <v>19</v>
      </c>
      <c r="D540" s="80">
        <v>10</v>
      </c>
      <c r="E540" s="80">
        <v>2022</v>
      </c>
      <c r="F540" s="80" t="s">
        <v>568</v>
      </c>
      <c r="G540" s="174" t="s">
        <v>2234</v>
      </c>
      <c r="H540" s="80" t="s">
        <v>2235</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3701</v>
      </c>
      <c r="AR540" s="81">
        <v>523</v>
      </c>
      <c r="AS540" s="81">
        <v>0</v>
      </c>
      <c r="AT540" s="81">
        <v>0</v>
      </c>
      <c r="AU540" s="81">
        <v>0</v>
      </c>
      <c r="AV540" s="81">
        <v>0</v>
      </c>
      <c r="AW540" s="81"/>
      <c r="AX540" s="82"/>
      <c r="AY540" s="81">
        <v>17388.715999999949</v>
      </c>
      <c r="AZ540" s="81">
        <v>30055.160000000007</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2254</v>
      </c>
      <c r="B541" s="80">
        <v>460</v>
      </c>
      <c r="C541" s="80">
        <v>1</v>
      </c>
      <c r="D541" s="80">
        <v>28</v>
      </c>
      <c r="E541" s="80">
        <v>1990</v>
      </c>
      <c r="F541" s="80" t="s">
        <v>562</v>
      </c>
      <c r="G541" s="80" t="s">
        <v>2255</v>
      </c>
      <c r="H541" s="80" t="s">
        <v>2256</v>
      </c>
      <c r="I541" s="177"/>
      <c r="J541" s="81">
        <v>362.99231127409308</v>
      </c>
      <c r="K541" s="81">
        <v>5.7294953025620101</v>
      </c>
      <c r="L541" s="81">
        <v>2.992452517808339</v>
      </c>
      <c r="M541" s="81">
        <v>50.87488159532753</v>
      </c>
      <c r="N541" s="81">
        <v>66.55500668214394</v>
      </c>
      <c r="O541" s="81">
        <v>69.181111145003811</v>
      </c>
      <c r="P541" s="81">
        <v>66.063703162505746</v>
      </c>
      <c r="Q541" s="81">
        <v>4.6943932215569681</v>
      </c>
      <c r="R541" s="81">
        <v>0</v>
      </c>
      <c r="S541" s="81">
        <v>4.9862527545524129</v>
      </c>
      <c r="T541" s="82"/>
      <c r="U541" s="81">
        <v>70299367</v>
      </c>
      <c r="V541" s="81">
        <v>2020</v>
      </c>
      <c r="W541" s="81">
        <v>41</v>
      </c>
      <c r="X541" s="81">
        <v>20227</v>
      </c>
      <c r="Y541" s="81">
        <v>23278</v>
      </c>
      <c r="Z541" s="81">
        <v>28455</v>
      </c>
      <c r="AA541" s="81">
        <v>16041</v>
      </c>
      <c r="AB541" s="81">
        <v>76221</v>
      </c>
      <c r="AC541" s="81">
        <v>0</v>
      </c>
      <c r="AD541" s="81">
        <v>4.9862527545524129</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2257</v>
      </c>
      <c r="B542" s="80">
        <v>461</v>
      </c>
      <c r="C542" s="80">
        <v>2</v>
      </c>
      <c r="D542" s="80">
        <v>28</v>
      </c>
      <c r="E542" s="80">
        <v>2005</v>
      </c>
      <c r="F542" s="80" t="s">
        <v>565</v>
      </c>
      <c r="G542" s="80" t="s">
        <v>2255</v>
      </c>
      <c r="H542" s="80" t="s">
        <v>2256</v>
      </c>
      <c r="I542" s="177"/>
      <c r="J542" s="81">
        <v>108.04106544051369</v>
      </c>
      <c r="K542" s="81">
        <v>5.0295256665343722</v>
      </c>
      <c r="L542" s="81">
        <v>6.6481743586828914</v>
      </c>
      <c r="M542" s="81">
        <v>100.41006808623266</v>
      </c>
      <c r="N542" s="81">
        <v>100.24361394702959</v>
      </c>
      <c r="O542" s="81">
        <v>102.18165672900069</v>
      </c>
      <c r="P542" s="81">
        <v>62.833150532887586</v>
      </c>
      <c r="Q542" s="81">
        <v>4.6469639930328714</v>
      </c>
      <c r="R542" s="81">
        <v>0</v>
      </c>
      <c r="S542" s="81">
        <v>13.858591927499997</v>
      </c>
      <c r="T542" s="82"/>
      <c r="U542" s="81">
        <v>19187393</v>
      </c>
      <c r="V542" s="81">
        <v>2233</v>
      </c>
      <c r="W542" s="81">
        <v>85</v>
      </c>
      <c r="X542" s="81">
        <v>21850</v>
      </c>
      <c r="Y542" s="81">
        <v>29311</v>
      </c>
      <c r="Z542" s="81">
        <v>48635</v>
      </c>
      <c r="AA542" s="81">
        <v>12495</v>
      </c>
      <c r="AB542" s="81">
        <v>78876</v>
      </c>
      <c r="AC542" s="81">
        <v>0</v>
      </c>
      <c r="AD542" s="81">
        <v>13.858591927499997</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2258</v>
      </c>
      <c r="B543" s="80">
        <v>462</v>
      </c>
      <c r="C543" s="80">
        <v>3</v>
      </c>
      <c r="D543" s="80">
        <v>28</v>
      </c>
      <c r="E543" s="80">
        <v>2006</v>
      </c>
      <c r="F543" s="80" t="s">
        <v>566</v>
      </c>
      <c r="G543" s="80" t="s">
        <v>2255</v>
      </c>
      <c r="H543" s="80" t="s">
        <v>2256</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2259</v>
      </c>
      <c r="B544" s="80">
        <v>463</v>
      </c>
      <c r="C544" s="80">
        <v>4</v>
      </c>
      <c r="D544" s="80">
        <v>28</v>
      </c>
      <c r="E544" s="80">
        <v>2007</v>
      </c>
      <c r="F544" s="80" t="s">
        <v>567</v>
      </c>
      <c r="G544" s="80" t="s">
        <v>2255</v>
      </c>
      <c r="H544" s="80" t="s">
        <v>2256</v>
      </c>
      <c r="I544" s="177"/>
      <c r="J544" s="81">
        <v>123.50075330879129</v>
      </c>
      <c r="K544" s="81">
        <v>4.781659357906876</v>
      </c>
      <c r="L544" s="81">
        <v>4.6318991658808875</v>
      </c>
      <c r="M544" s="81">
        <v>107.46631625210304</v>
      </c>
      <c r="N544" s="81">
        <v>100.32757744533188</v>
      </c>
      <c r="O544" s="81">
        <v>99.047824786860673</v>
      </c>
      <c r="P544" s="81">
        <v>62.289104203910192</v>
      </c>
      <c r="Q544" s="81">
        <v>4.8810632276724313</v>
      </c>
      <c r="R544" s="81">
        <v>0</v>
      </c>
      <c r="S544" s="81">
        <v>13.727170368449997</v>
      </c>
      <c r="T544" s="82"/>
      <c r="U544" s="81">
        <v>22122023</v>
      </c>
      <c r="V544" s="81">
        <v>2042</v>
      </c>
      <c r="W544" s="81">
        <v>110</v>
      </c>
      <c r="X544" s="81">
        <v>25061</v>
      </c>
      <c r="Y544" s="81">
        <v>29828</v>
      </c>
      <c r="Z544" s="81">
        <v>49008</v>
      </c>
      <c r="AA544" s="81">
        <v>12198</v>
      </c>
      <c r="AB544" s="81">
        <v>78468</v>
      </c>
      <c r="AC544" s="81">
        <v>0</v>
      </c>
      <c r="AD544" s="81">
        <v>13.727170368449997</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2260</v>
      </c>
      <c r="B545" s="80">
        <v>464</v>
      </c>
      <c r="C545" s="80">
        <v>5</v>
      </c>
      <c r="D545" s="80">
        <v>28</v>
      </c>
      <c r="E545" s="80">
        <v>2008</v>
      </c>
      <c r="F545" s="80" t="s">
        <v>84</v>
      </c>
      <c r="G545" s="80" t="s">
        <v>2255</v>
      </c>
      <c r="H545" s="80" t="s">
        <v>2256</v>
      </c>
      <c r="I545" s="177"/>
      <c r="J545" s="81">
        <v>125.04585718312187</v>
      </c>
      <c r="K545" s="81">
        <v>3.5722480953050972</v>
      </c>
      <c r="L545" s="81">
        <v>4.0821780384417634</v>
      </c>
      <c r="M545" s="81">
        <v>113.93119068030941</v>
      </c>
      <c r="N545" s="81">
        <v>105.06581404374319</v>
      </c>
      <c r="O545" s="81">
        <v>95.988034294791646</v>
      </c>
      <c r="P545" s="81">
        <v>60.693012692526821</v>
      </c>
      <c r="Q545" s="81">
        <v>4.7968291484596604</v>
      </c>
      <c r="R545" s="81">
        <v>0</v>
      </c>
      <c r="S545" s="81">
        <v>11.560411667200002</v>
      </c>
      <c r="T545" s="82"/>
      <c r="U545" s="81">
        <v>23488728</v>
      </c>
      <c r="V545" s="81">
        <v>2042</v>
      </c>
      <c r="W545" s="81">
        <v>110</v>
      </c>
      <c r="X545" s="81">
        <v>25061</v>
      </c>
      <c r="Y545" s="81">
        <v>30228</v>
      </c>
      <c r="Z545" s="81">
        <v>49161</v>
      </c>
      <c r="AA545" s="81">
        <v>11899</v>
      </c>
      <c r="AB545" s="81">
        <v>78381</v>
      </c>
      <c r="AC545" s="81">
        <v>0</v>
      </c>
      <c r="AD545" s="81">
        <v>11.560411667200002</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2261</v>
      </c>
      <c r="B546" s="80">
        <v>465</v>
      </c>
      <c r="C546" s="80">
        <v>6</v>
      </c>
      <c r="D546" s="80">
        <v>28</v>
      </c>
      <c r="E546" s="80">
        <v>2009</v>
      </c>
      <c r="F546" s="80" t="s">
        <v>85</v>
      </c>
      <c r="G546" s="80" t="s">
        <v>2255</v>
      </c>
      <c r="H546" s="80" t="s">
        <v>2256</v>
      </c>
      <c r="I546" s="177"/>
      <c r="J546" s="81">
        <v>152.68801804900372</v>
      </c>
      <c r="K546" s="81">
        <v>3.1907075683392057</v>
      </c>
      <c r="L546" s="81">
        <v>3.8962328750068047</v>
      </c>
      <c r="M546" s="81">
        <v>120.21471314236926</v>
      </c>
      <c r="N546" s="81">
        <v>93.885125102646583</v>
      </c>
      <c r="O546" s="81">
        <v>97.866685846608576</v>
      </c>
      <c r="P546" s="81">
        <v>57.271402437074421</v>
      </c>
      <c r="Q546" s="81">
        <v>4.5630014960716476</v>
      </c>
      <c r="R546" s="81">
        <v>0</v>
      </c>
      <c r="S546" s="81">
        <v>8.9351028991600003</v>
      </c>
      <c r="T546" s="82"/>
      <c r="U546" s="81">
        <v>25830947</v>
      </c>
      <c r="V546" s="81">
        <v>1928</v>
      </c>
      <c r="W546" s="81">
        <v>152</v>
      </c>
      <c r="X546" s="81">
        <v>28293</v>
      </c>
      <c r="Y546" s="81">
        <v>30460</v>
      </c>
      <c r="Z546" s="81">
        <v>49474</v>
      </c>
      <c r="AA546" s="81">
        <v>11527</v>
      </c>
      <c r="AB546" s="81">
        <v>78270</v>
      </c>
      <c r="AC546" s="81">
        <v>0</v>
      </c>
      <c r="AD546" s="81">
        <v>8.9351028991600003</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121.54700000000001</v>
      </c>
      <c r="BJ546" s="81">
        <v>0</v>
      </c>
      <c r="BK546" s="81">
        <v>64.463999999999999</v>
      </c>
      <c r="BL546" s="81">
        <v>5.25</v>
      </c>
      <c r="BM546" s="82"/>
      <c r="BN546" s="81">
        <v>0</v>
      </c>
      <c r="BO546" s="81">
        <v>0</v>
      </c>
      <c r="BP546" s="81">
        <v>13</v>
      </c>
      <c r="BQ546" s="81">
        <v>0</v>
      </c>
      <c r="BR546" s="81">
        <v>3</v>
      </c>
      <c r="BS546" s="81">
        <v>1</v>
      </c>
      <c r="BT546"/>
      <c r="BU546" s="80"/>
      <c r="BV546" s="80"/>
      <c r="BW546" s="80"/>
      <c r="BX546" s="80"/>
      <c r="BY546" s="80"/>
      <c r="BZ546" s="80"/>
      <c r="CA546" s="80"/>
      <c r="CB546" s="80"/>
      <c r="CC546" s="80"/>
    </row>
    <row r="547" spans="1:81">
      <c r="A547" s="80" t="s">
        <v>2262</v>
      </c>
      <c r="B547" s="80">
        <v>466</v>
      </c>
      <c r="C547" s="80">
        <v>7</v>
      </c>
      <c r="D547" s="80">
        <v>28</v>
      </c>
      <c r="E547" s="80">
        <v>2010</v>
      </c>
      <c r="F547" s="80" t="s">
        <v>86</v>
      </c>
      <c r="G547" s="80" t="s">
        <v>2255</v>
      </c>
      <c r="H547" s="80" t="s">
        <v>2256</v>
      </c>
      <c r="I547" s="177"/>
      <c r="J547" s="81">
        <v>158.64471567938179</v>
      </c>
      <c r="K547" s="81">
        <v>3.4024209190263957</v>
      </c>
      <c r="L547" s="81">
        <v>3.7444574567957005</v>
      </c>
      <c r="M547" s="81">
        <v>124.44904789488484</v>
      </c>
      <c r="N547" s="81">
        <v>100.43222468344479</v>
      </c>
      <c r="O547" s="81">
        <v>98.506814231472291</v>
      </c>
      <c r="P547" s="81">
        <v>57.459290234132077</v>
      </c>
      <c r="Q547" s="81">
        <v>4.7446458789019434</v>
      </c>
      <c r="R547" s="81">
        <v>0</v>
      </c>
      <c r="S547" s="81">
        <v>8.2550463968000027</v>
      </c>
      <c r="T547" s="82"/>
      <c r="U547" s="81">
        <v>28861398</v>
      </c>
      <c r="V547" s="81">
        <v>1928</v>
      </c>
      <c r="W547" s="81">
        <v>152</v>
      </c>
      <c r="X547" s="81">
        <v>28293</v>
      </c>
      <c r="Y547" s="81">
        <v>30619</v>
      </c>
      <c r="Z547" s="81">
        <v>50029</v>
      </c>
      <c r="AA547" s="81">
        <v>11276</v>
      </c>
      <c r="AB547" s="81">
        <v>77984</v>
      </c>
      <c r="AC547" s="81">
        <v>0</v>
      </c>
      <c r="AD547" s="81">
        <v>8.2550463968000027</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123.425</v>
      </c>
      <c r="BJ547" s="81">
        <v>0</v>
      </c>
      <c r="BK547" s="81">
        <v>59.21</v>
      </c>
      <c r="BL547" s="81">
        <v>5.47</v>
      </c>
      <c r="BM547" s="82"/>
      <c r="BN547" s="81">
        <v>0</v>
      </c>
      <c r="BO547" s="81">
        <v>0</v>
      </c>
      <c r="BP547" s="81">
        <v>13</v>
      </c>
      <c r="BQ547" s="81">
        <v>0</v>
      </c>
      <c r="BR547" s="81">
        <v>3</v>
      </c>
      <c r="BS547" s="81">
        <v>1</v>
      </c>
      <c r="BT547"/>
      <c r="BU547" s="80">
        <v>179.203</v>
      </c>
      <c r="BV547" s="80">
        <v>8.9019999999999992</v>
      </c>
      <c r="BW547" s="80">
        <v>0</v>
      </c>
      <c r="BX547" s="80">
        <v>0</v>
      </c>
      <c r="BY547" s="80">
        <v>0</v>
      </c>
      <c r="BZ547" s="80">
        <v>0</v>
      </c>
      <c r="CA547" s="80">
        <v>0</v>
      </c>
      <c r="CB547" s="80">
        <v>0</v>
      </c>
      <c r="CC547" s="80">
        <v>0</v>
      </c>
    </row>
    <row r="548" spans="1:81">
      <c r="A548" s="80" t="s">
        <v>2263</v>
      </c>
      <c r="B548" s="80">
        <v>467</v>
      </c>
      <c r="C548" s="80">
        <v>8</v>
      </c>
      <c r="D548" s="80">
        <v>28</v>
      </c>
      <c r="E548" s="80">
        <v>2011</v>
      </c>
      <c r="F548" s="80" t="s">
        <v>87</v>
      </c>
      <c r="G548" s="80" t="s">
        <v>2255</v>
      </c>
      <c r="H548" s="80" t="s">
        <v>2256</v>
      </c>
      <c r="I548" s="177"/>
      <c r="J548" s="81">
        <v>169.18822301176732</v>
      </c>
      <c r="K548" s="81">
        <v>4.4470006050967124</v>
      </c>
      <c r="L548" s="81">
        <v>5.8961991161663203</v>
      </c>
      <c r="M548" s="81">
        <v>146.88294643477872</v>
      </c>
      <c r="N548" s="81">
        <v>107.15638771159129</v>
      </c>
      <c r="O548" s="81">
        <v>97.275610648048399</v>
      </c>
      <c r="P548" s="81">
        <v>55.368290782623831</v>
      </c>
      <c r="Q548" s="81">
        <v>5.4458373038368171</v>
      </c>
      <c r="R548" s="81">
        <v>0</v>
      </c>
      <c r="S548" s="81">
        <v>9.7323583950000003</v>
      </c>
      <c r="T548" s="82"/>
      <c r="U548" s="81">
        <v>27326682</v>
      </c>
      <c r="V548" s="81">
        <v>1928</v>
      </c>
      <c r="W548" s="81">
        <v>152</v>
      </c>
      <c r="X548" s="81">
        <v>28293</v>
      </c>
      <c r="Y548" s="81">
        <v>30784</v>
      </c>
      <c r="Z548" s="81">
        <v>50477</v>
      </c>
      <c r="AA548" s="81">
        <v>11189</v>
      </c>
      <c r="AB548" s="81">
        <v>77600</v>
      </c>
      <c r="AC548" s="81">
        <v>0</v>
      </c>
      <c r="AD548" s="81">
        <v>9.7323583950000003</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137.46199999999999</v>
      </c>
      <c r="BJ548" s="81">
        <v>0</v>
      </c>
      <c r="BK548" s="81">
        <v>61.042000000000002</v>
      </c>
      <c r="BL548" s="81">
        <v>5.6059999999999999</v>
      </c>
      <c r="BM548" s="82"/>
      <c r="BN548" s="81">
        <v>0</v>
      </c>
      <c r="BO548" s="81">
        <v>0</v>
      </c>
      <c r="BP548" s="81">
        <v>15</v>
      </c>
      <c r="BQ548" s="81">
        <v>0</v>
      </c>
      <c r="BR548" s="81">
        <v>3</v>
      </c>
      <c r="BS548" s="81">
        <v>1</v>
      </c>
      <c r="BT548"/>
      <c r="BU548" s="80">
        <v>195.52799999999999</v>
      </c>
      <c r="BV548" s="80">
        <v>8.5820000000000007</v>
      </c>
      <c r="BW548" s="80">
        <v>0</v>
      </c>
      <c r="BX548" s="80">
        <v>0</v>
      </c>
      <c r="BY548" s="80">
        <v>0</v>
      </c>
      <c r="BZ548" s="80">
        <v>0</v>
      </c>
      <c r="CA548" s="80">
        <v>0</v>
      </c>
      <c r="CB548" s="80">
        <v>0</v>
      </c>
      <c r="CC548" s="80">
        <v>0</v>
      </c>
    </row>
    <row r="549" spans="1:81">
      <c r="A549" s="80" t="s">
        <v>2264</v>
      </c>
      <c r="B549" s="80">
        <v>468</v>
      </c>
      <c r="C549" s="80">
        <v>9</v>
      </c>
      <c r="D549" s="80">
        <v>28</v>
      </c>
      <c r="E549" s="80">
        <v>2012</v>
      </c>
      <c r="F549" s="80" t="s">
        <v>88</v>
      </c>
      <c r="G549" s="80" t="s">
        <v>2255</v>
      </c>
      <c r="H549" s="80" t="s">
        <v>2256</v>
      </c>
      <c r="I549" s="177"/>
      <c r="J549" s="81">
        <v>163.57856689622591</v>
      </c>
      <c r="K549" s="81">
        <v>4.2311847176296338</v>
      </c>
      <c r="L549" s="81">
        <v>5.8373448938402142</v>
      </c>
      <c r="M549" s="81">
        <v>149.72518317991498</v>
      </c>
      <c r="N549" s="81">
        <v>129.44082428018424</v>
      </c>
      <c r="O549" s="81">
        <v>98.005284839816994</v>
      </c>
      <c r="P549" s="81">
        <v>54.91691728323179</v>
      </c>
      <c r="Q549" s="81">
        <v>6.0106321989167588</v>
      </c>
      <c r="R549" s="81">
        <v>0</v>
      </c>
      <c r="S549" s="81">
        <v>10.092615886080001</v>
      </c>
      <c r="T549" s="82"/>
      <c r="U549" s="81">
        <v>24991560</v>
      </c>
      <c r="V549" s="81">
        <v>1928</v>
      </c>
      <c r="W549" s="81">
        <v>152</v>
      </c>
      <c r="X549" s="81">
        <v>28293</v>
      </c>
      <c r="Y549" s="81">
        <v>31683</v>
      </c>
      <c r="Z549" s="81">
        <v>51259</v>
      </c>
      <c r="AA549" s="81">
        <v>11035</v>
      </c>
      <c r="AB549" s="81">
        <v>78831</v>
      </c>
      <c r="AC549" s="81">
        <v>0</v>
      </c>
      <c r="AD549" s="81">
        <v>10.092615886080001</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171.11199999999999</v>
      </c>
      <c r="BJ549" s="81">
        <v>0</v>
      </c>
      <c r="BK549" s="81">
        <v>74.42</v>
      </c>
      <c r="BL549" s="81">
        <v>0</v>
      </c>
      <c r="BM549" s="82"/>
      <c r="BN549" s="81">
        <v>0</v>
      </c>
      <c r="BO549" s="81">
        <v>0</v>
      </c>
      <c r="BP549" s="81">
        <v>16</v>
      </c>
      <c r="BQ549" s="81">
        <v>0</v>
      </c>
      <c r="BR549" s="81">
        <v>3</v>
      </c>
      <c r="BS549" s="81">
        <v>0</v>
      </c>
      <c r="BT549"/>
      <c r="BU549" s="80">
        <v>236.12899999999999</v>
      </c>
      <c r="BV549" s="80">
        <v>9.4030000000000005</v>
      </c>
      <c r="BW549" s="80">
        <v>0</v>
      </c>
      <c r="BX549" s="80">
        <v>0</v>
      </c>
      <c r="BY549" s="80">
        <v>0</v>
      </c>
      <c r="BZ549" s="80">
        <v>0</v>
      </c>
      <c r="CA549" s="80">
        <v>0</v>
      </c>
      <c r="CB549" s="80">
        <v>0</v>
      </c>
      <c r="CC549" s="80">
        <v>0</v>
      </c>
    </row>
    <row r="550" spans="1:81">
      <c r="A550" s="80" t="s">
        <v>2265</v>
      </c>
      <c r="B550" s="80">
        <v>469</v>
      </c>
      <c r="C550" s="80">
        <v>10</v>
      </c>
      <c r="D550" s="80">
        <v>28</v>
      </c>
      <c r="E550" s="80">
        <v>2013</v>
      </c>
      <c r="F550" s="80" t="s">
        <v>89</v>
      </c>
      <c r="G550" s="80" t="s">
        <v>2255</v>
      </c>
      <c r="H550" s="80" t="s">
        <v>2256</v>
      </c>
      <c r="I550" s="177"/>
      <c r="J550" s="81">
        <v>172.21358936957765</v>
      </c>
      <c r="K550" s="81">
        <v>3.6439557891600787</v>
      </c>
      <c r="L550" s="81">
        <v>5.6418863852177532</v>
      </c>
      <c r="M550" s="81">
        <v>142.3273939308381</v>
      </c>
      <c r="N550" s="81">
        <v>107.40465207085637</v>
      </c>
      <c r="O550" s="81">
        <v>95.059285105889771</v>
      </c>
      <c r="P550" s="81">
        <v>54.724209225621671</v>
      </c>
      <c r="Q550" s="81">
        <v>6.0750930383517723</v>
      </c>
      <c r="R550" s="81">
        <v>0</v>
      </c>
      <c r="S550" s="81">
        <v>8.9302729272400025</v>
      </c>
      <c r="T550" s="82"/>
      <c r="U550" s="81">
        <v>25331475</v>
      </c>
      <c r="V550" s="81">
        <v>1928</v>
      </c>
      <c r="W550" s="81">
        <v>152</v>
      </c>
      <c r="X550" s="81">
        <v>28293</v>
      </c>
      <c r="Y550" s="81">
        <v>31841</v>
      </c>
      <c r="Z550" s="81">
        <v>51938</v>
      </c>
      <c r="AA550" s="81">
        <v>10955</v>
      </c>
      <c r="AB550" s="81">
        <v>78534</v>
      </c>
      <c r="AC550" s="81">
        <v>0</v>
      </c>
      <c r="AD550" s="81">
        <v>8.9302729272400025</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172.13</v>
      </c>
      <c r="BJ550" s="81">
        <v>0</v>
      </c>
      <c r="BK550" s="81">
        <v>82.282000000000011</v>
      </c>
      <c r="BL550" s="81">
        <v>0</v>
      </c>
      <c r="BM550" s="82"/>
      <c r="BN550" s="81">
        <v>0</v>
      </c>
      <c r="BO550" s="81">
        <v>0</v>
      </c>
      <c r="BP550" s="81">
        <v>15</v>
      </c>
      <c r="BQ550" s="81">
        <v>0</v>
      </c>
      <c r="BR550" s="81">
        <v>3</v>
      </c>
      <c r="BS550" s="81">
        <v>0</v>
      </c>
      <c r="BT550"/>
      <c r="BU550" s="80">
        <v>244.98500000000001</v>
      </c>
      <c r="BV550" s="80">
        <v>9.4269999999999996</v>
      </c>
      <c r="BW550" s="80">
        <v>0</v>
      </c>
      <c r="BX550" s="80">
        <v>0</v>
      </c>
      <c r="BY550" s="80">
        <v>0</v>
      </c>
      <c r="BZ550" s="80">
        <v>0</v>
      </c>
      <c r="CA550" s="80">
        <v>0</v>
      </c>
      <c r="CB550" s="80">
        <v>0</v>
      </c>
      <c r="CC550" s="80">
        <v>0</v>
      </c>
    </row>
    <row r="551" spans="1:81">
      <c r="A551" s="80" t="s">
        <v>2266</v>
      </c>
      <c r="B551" s="80">
        <v>470</v>
      </c>
      <c r="C551" s="80">
        <v>11</v>
      </c>
      <c r="D551" s="80">
        <v>28</v>
      </c>
      <c r="E551" s="80">
        <v>2014</v>
      </c>
      <c r="F551" s="80" t="s">
        <v>90</v>
      </c>
      <c r="G551" s="80" t="s">
        <v>2255</v>
      </c>
      <c r="H551" s="80" t="s">
        <v>2256</v>
      </c>
      <c r="I551" s="177"/>
      <c r="J551" s="81">
        <v>147.240350000962</v>
      </c>
      <c r="K551" s="81">
        <v>3.6351164786744952</v>
      </c>
      <c r="L551" s="81">
        <v>5.1094636850069959</v>
      </c>
      <c r="M551" s="81">
        <v>129.56774913831563</v>
      </c>
      <c r="N551" s="81">
        <v>111.74873333366727</v>
      </c>
      <c r="O551" s="81">
        <v>91.431356860063516</v>
      </c>
      <c r="P551" s="81">
        <v>54.451465187113953</v>
      </c>
      <c r="Q551" s="81">
        <v>5.7955269762845942</v>
      </c>
      <c r="R551" s="81">
        <v>0</v>
      </c>
      <c r="S551" s="81">
        <v>7.7778922377000006</v>
      </c>
      <c r="T551" s="82"/>
      <c r="U551" s="81">
        <v>25928727</v>
      </c>
      <c r="V551" s="81">
        <v>1711</v>
      </c>
      <c r="W551" s="81">
        <v>217</v>
      </c>
      <c r="X551" s="81">
        <v>26563</v>
      </c>
      <c r="Y551" s="81">
        <v>32042</v>
      </c>
      <c r="Z551" s="81">
        <v>52614</v>
      </c>
      <c r="AA551" s="81">
        <v>10844</v>
      </c>
      <c r="AB551" s="81">
        <v>78086</v>
      </c>
      <c r="AC551" s="81">
        <v>0</v>
      </c>
      <c r="AD551" s="81">
        <v>7.7778922377000006</v>
      </c>
      <c r="AE551" s="82"/>
      <c r="AF551" s="81">
        <v>195818563.91456482</v>
      </c>
      <c r="AG551" s="81">
        <v>3118668.7255487605</v>
      </c>
      <c r="AH551" s="81">
        <v>1281240.539586605</v>
      </c>
      <c r="AI551" s="81">
        <v>171824977.71523276</v>
      </c>
      <c r="AJ551" s="81">
        <v>144271927.19703531</v>
      </c>
      <c r="AK551" s="81">
        <v>0</v>
      </c>
      <c r="AL551" s="81">
        <v>0</v>
      </c>
      <c r="AM551" s="81">
        <v>10720040.944116047</v>
      </c>
      <c r="AN551" s="81">
        <v>0</v>
      </c>
      <c r="AO551" s="81">
        <v>0</v>
      </c>
      <c r="AP551" s="82"/>
      <c r="AQ551" s="81">
        <v>1723</v>
      </c>
      <c r="AR551" s="81">
        <v>339</v>
      </c>
      <c r="AS551" s="81">
        <v>0</v>
      </c>
      <c r="AT551" s="81">
        <v>0</v>
      </c>
      <c r="AU551" s="81">
        <v>0</v>
      </c>
      <c r="AV551" s="81">
        <v>0</v>
      </c>
      <c r="AW551" s="81" t="s">
        <v>564</v>
      </c>
      <c r="AX551" s="82"/>
      <c r="AY551" s="81">
        <v>6900.2000000000007</v>
      </c>
      <c r="AZ551" s="81">
        <v>15825.300000000001</v>
      </c>
      <c r="BA551" s="81">
        <v>0</v>
      </c>
      <c r="BB551" s="81">
        <v>0</v>
      </c>
      <c r="BC551" s="81">
        <v>0</v>
      </c>
      <c r="BD551" s="81">
        <v>0</v>
      </c>
      <c r="BE551" s="81" t="s">
        <v>564</v>
      </c>
      <c r="BF551" s="82"/>
      <c r="BG551" s="81">
        <v>0</v>
      </c>
      <c r="BH551" s="81">
        <v>0</v>
      </c>
      <c r="BI551" s="81">
        <v>162.99199999999999</v>
      </c>
      <c r="BJ551" s="81">
        <v>0</v>
      </c>
      <c r="BK551" s="81">
        <v>76.528999999999996</v>
      </c>
      <c r="BL551" s="81">
        <v>0</v>
      </c>
      <c r="BM551" s="82"/>
      <c r="BN551" s="81">
        <v>0</v>
      </c>
      <c r="BO551" s="81">
        <v>0</v>
      </c>
      <c r="BP551" s="81">
        <v>14</v>
      </c>
      <c r="BQ551" s="81">
        <v>0</v>
      </c>
      <c r="BR551" s="81">
        <v>3</v>
      </c>
      <c r="BS551" s="81">
        <v>0</v>
      </c>
      <c r="BT551"/>
      <c r="BU551" s="80">
        <v>230.899</v>
      </c>
      <c r="BV551" s="80">
        <v>8.6219999999999999</v>
      </c>
      <c r="BW551" s="80">
        <v>0</v>
      </c>
      <c r="BX551" s="80">
        <v>0</v>
      </c>
      <c r="BY551" s="80">
        <v>0</v>
      </c>
      <c r="BZ551" s="80">
        <v>0</v>
      </c>
      <c r="CA551" s="80">
        <v>0</v>
      </c>
      <c r="CB551" s="80">
        <v>0</v>
      </c>
      <c r="CC551" s="80">
        <v>0</v>
      </c>
    </row>
    <row r="552" spans="1:81">
      <c r="A552" s="80" t="s">
        <v>2267</v>
      </c>
      <c r="B552" s="80">
        <v>471</v>
      </c>
      <c r="C552" s="80">
        <v>12</v>
      </c>
      <c r="D552" s="80">
        <v>28</v>
      </c>
      <c r="E552" s="80">
        <v>2015</v>
      </c>
      <c r="F552" s="80" t="s">
        <v>91</v>
      </c>
      <c r="G552" s="80" t="s">
        <v>2255</v>
      </c>
      <c r="H552" s="80" t="s">
        <v>2256</v>
      </c>
      <c r="I552" s="177"/>
      <c r="J552" s="81">
        <v>129.89757892041999</v>
      </c>
      <c r="K552" s="81">
        <v>3.6497208087430684</v>
      </c>
      <c r="L552" s="81">
        <v>5.4938945910511716</v>
      </c>
      <c r="M552" s="81">
        <v>128.81274423959357</v>
      </c>
      <c r="N552" s="81">
        <v>103.76468279185789</v>
      </c>
      <c r="O552" s="81">
        <v>90.682769956137037</v>
      </c>
      <c r="P552" s="81">
        <v>54.413903779656707</v>
      </c>
      <c r="Q552" s="81">
        <v>5.6542063059737391</v>
      </c>
      <c r="R552" s="81">
        <v>0</v>
      </c>
      <c r="S552" s="81">
        <v>7.1708457826000016</v>
      </c>
      <c r="T552" s="82"/>
      <c r="U552" s="81">
        <v>26285065</v>
      </c>
      <c r="V552" s="81">
        <v>1711</v>
      </c>
      <c r="W552" s="81">
        <v>217</v>
      </c>
      <c r="X552" s="81">
        <v>26563</v>
      </c>
      <c r="Y552" s="81">
        <v>32291</v>
      </c>
      <c r="Z552" s="81">
        <v>52686</v>
      </c>
      <c r="AA552" s="81">
        <v>10828</v>
      </c>
      <c r="AB552" s="81">
        <v>77820</v>
      </c>
      <c r="AC552" s="81">
        <v>0</v>
      </c>
      <c r="AD552" s="81">
        <v>7.1708457826000016</v>
      </c>
      <c r="AE552" s="82"/>
      <c r="AF552" s="81">
        <v>179298156.46075341</v>
      </c>
      <c r="AG552" s="81">
        <v>2848288.3931503026</v>
      </c>
      <c r="AH552" s="81">
        <v>1160034.5387460114</v>
      </c>
      <c r="AI552" s="81">
        <v>169285353.68361157</v>
      </c>
      <c r="AJ552" s="81">
        <v>144393042.58746389</v>
      </c>
      <c r="AK552" s="81">
        <v>0</v>
      </c>
      <c r="AL552" s="81">
        <v>0</v>
      </c>
      <c r="AM552" s="81">
        <v>10664904.557377743</v>
      </c>
      <c r="AN552" s="81">
        <v>0</v>
      </c>
      <c r="AO552" s="81">
        <v>0</v>
      </c>
      <c r="AP552" s="82"/>
      <c r="AQ552" s="81">
        <v>1908</v>
      </c>
      <c r="AR552" s="81">
        <v>503</v>
      </c>
      <c r="AS552" s="81">
        <v>0</v>
      </c>
      <c r="AT552" s="81">
        <v>0</v>
      </c>
      <c r="AU552" s="81">
        <v>0</v>
      </c>
      <c r="AV552" s="81">
        <v>0</v>
      </c>
      <c r="AW552" s="81" t="s">
        <v>564</v>
      </c>
      <c r="AX552" s="82"/>
      <c r="AY552" s="81">
        <v>7758.6</v>
      </c>
      <c r="AZ552" s="81">
        <v>22692.899999999998</v>
      </c>
      <c r="BA552" s="81">
        <v>0</v>
      </c>
      <c r="BB552" s="81">
        <v>0</v>
      </c>
      <c r="BC552" s="81">
        <v>0</v>
      </c>
      <c r="BD552" s="81">
        <v>0</v>
      </c>
      <c r="BE552" s="81" t="s">
        <v>564</v>
      </c>
      <c r="BF552" s="82"/>
      <c r="BG552" s="81">
        <v>0</v>
      </c>
      <c r="BH552" s="81">
        <v>0</v>
      </c>
      <c r="BI552" s="81">
        <v>149.44800000000001</v>
      </c>
      <c r="BJ552" s="81">
        <v>0</v>
      </c>
      <c r="BK552" s="81">
        <v>70.650000000000006</v>
      </c>
      <c r="BL552" s="81">
        <v>0</v>
      </c>
      <c r="BM552" s="82"/>
      <c r="BN552" s="81">
        <v>0</v>
      </c>
      <c r="BO552" s="81">
        <v>0</v>
      </c>
      <c r="BP552" s="81">
        <v>14</v>
      </c>
      <c r="BQ552" s="81">
        <v>0</v>
      </c>
      <c r="BR552" s="81">
        <v>3</v>
      </c>
      <c r="BS552" s="81">
        <v>0</v>
      </c>
      <c r="BT552"/>
      <c r="BU552" s="80">
        <v>212.31100000000001</v>
      </c>
      <c r="BV552" s="80">
        <v>7.7869999999999999</v>
      </c>
      <c r="BW552" s="80">
        <v>0</v>
      </c>
      <c r="BX552" s="80">
        <v>0</v>
      </c>
      <c r="BY552" s="80">
        <v>0</v>
      </c>
      <c r="BZ552" s="80">
        <v>0</v>
      </c>
      <c r="CA552" s="80">
        <v>0</v>
      </c>
      <c r="CB552" s="80">
        <v>0</v>
      </c>
      <c r="CC552" s="80">
        <v>0</v>
      </c>
    </row>
    <row r="553" spans="1:81">
      <c r="A553" s="80" t="s">
        <v>2268</v>
      </c>
      <c r="B553" s="80">
        <v>472</v>
      </c>
      <c r="C553" s="80">
        <v>13</v>
      </c>
      <c r="D553" s="80">
        <v>28</v>
      </c>
      <c r="E553" s="80">
        <v>2016</v>
      </c>
      <c r="F553" s="80" t="s">
        <v>92</v>
      </c>
      <c r="G553" s="80" t="s">
        <v>2255</v>
      </c>
      <c r="H553" s="80" t="s">
        <v>2256</v>
      </c>
      <c r="I553" s="177"/>
      <c r="J553" s="81">
        <v>131.85200416018671</v>
      </c>
      <c r="K553" s="81">
        <v>3.6446658626485426</v>
      </c>
      <c r="L553" s="81">
        <v>5.9345778778733225</v>
      </c>
      <c r="M553" s="81">
        <v>107.87844194519108</v>
      </c>
      <c r="N553" s="81">
        <v>102.99559447087465</v>
      </c>
      <c r="O553" s="81">
        <v>90.044047907811645</v>
      </c>
      <c r="P553" s="81">
        <v>52.284706732427388</v>
      </c>
      <c r="Q553" s="81">
        <v>5.4553353031234764</v>
      </c>
      <c r="R553" s="81">
        <v>0</v>
      </c>
      <c r="S553" s="81">
        <v>8.231271811610398</v>
      </c>
      <c r="T553" s="82"/>
      <c r="U553" s="81">
        <v>25974556</v>
      </c>
      <c r="V553" s="81">
        <v>1711</v>
      </c>
      <c r="W553" s="81">
        <v>217</v>
      </c>
      <c r="X553" s="81">
        <v>26563</v>
      </c>
      <c r="Y553" s="81">
        <v>32469</v>
      </c>
      <c r="Z553" s="81">
        <v>52958</v>
      </c>
      <c r="AA553" s="81">
        <v>10761</v>
      </c>
      <c r="AB553" s="81">
        <v>77236</v>
      </c>
      <c r="AC553" s="81">
        <v>0</v>
      </c>
      <c r="AD553" s="81">
        <v>8.231271811610398</v>
      </c>
      <c r="AE553" s="82"/>
      <c r="AF553" s="81">
        <v>180923368.06068891</v>
      </c>
      <c r="AG553" s="81">
        <v>2738854.251480923</v>
      </c>
      <c r="AH553" s="81">
        <v>963314.41180609947</v>
      </c>
      <c r="AI553" s="81">
        <v>167148542.26399839</v>
      </c>
      <c r="AJ553" s="81">
        <v>145606707.9606581</v>
      </c>
      <c r="AK553" s="81">
        <v>0</v>
      </c>
      <c r="AL553" s="81">
        <v>0</v>
      </c>
      <c r="AM553" s="81">
        <v>10593093.21242765</v>
      </c>
      <c r="AN553" s="81">
        <v>0</v>
      </c>
      <c r="AO553" s="81">
        <v>0</v>
      </c>
      <c r="AP553" s="82"/>
      <c r="AQ553" s="81">
        <v>2094</v>
      </c>
      <c r="AR553" s="81">
        <v>584</v>
      </c>
      <c r="AS553" s="81">
        <v>0</v>
      </c>
      <c r="AT553" s="81">
        <v>0</v>
      </c>
      <c r="AU553" s="81">
        <v>0</v>
      </c>
      <c r="AV553" s="81">
        <v>0</v>
      </c>
      <c r="AW553" s="81" t="s">
        <v>564</v>
      </c>
      <c r="AX553" s="82"/>
      <c r="AY553" s="81">
        <v>8667.2999999999993</v>
      </c>
      <c r="AZ553" s="81">
        <v>27772.3</v>
      </c>
      <c r="BA553" s="81">
        <v>0</v>
      </c>
      <c r="BB553" s="81">
        <v>0</v>
      </c>
      <c r="BC553" s="81">
        <v>0</v>
      </c>
      <c r="BD553" s="81">
        <v>0</v>
      </c>
      <c r="BE553" s="81" t="s">
        <v>564</v>
      </c>
      <c r="BF553" s="82"/>
      <c r="BG553" s="81">
        <v>0</v>
      </c>
      <c r="BH553" s="81">
        <v>0</v>
      </c>
      <c r="BI553" s="81">
        <v>172.68199999999999</v>
      </c>
      <c r="BJ553" s="81">
        <v>0</v>
      </c>
      <c r="BK553" s="81">
        <v>67.521999999999991</v>
      </c>
      <c r="BL553" s="81">
        <v>0</v>
      </c>
      <c r="BM553" s="82"/>
      <c r="BN553" s="81">
        <v>0</v>
      </c>
      <c r="BO553" s="81">
        <v>0</v>
      </c>
      <c r="BP553" s="81">
        <v>14</v>
      </c>
      <c r="BQ553" s="81">
        <v>0</v>
      </c>
      <c r="BR553" s="81">
        <v>3</v>
      </c>
      <c r="BS553" s="81">
        <v>0</v>
      </c>
      <c r="BT553"/>
      <c r="BU553" s="80">
        <v>234.07599999999999</v>
      </c>
      <c r="BV553" s="80">
        <v>6.1280000000000001</v>
      </c>
      <c r="BW553" s="80">
        <v>0</v>
      </c>
      <c r="BX553" s="80">
        <v>0</v>
      </c>
      <c r="BY553" s="80">
        <v>0</v>
      </c>
      <c r="BZ553" s="80">
        <v>0</v>
      </c>
      <c r="CA553" s="80">
        <v>0</v>
      </c>
      <c r="CB553" s="80">
        <v>0</v>
      </c>
      <c r="CC553" s="80">
        <v>0</v>
      </c>
    </row>
    <row r="554" spans="1:81">
      <c r="A554" s="80" t="s">
        <v>2269</v>
      </c>
      <c r="B554" s="80">
        <v>473</v>
      </c>
      <c r="C554" s="80">
        <v>14</v>
      </c>
      <c r="D554" s="80">
        <v>28</v>
      </c>
      <c r="E554" s="80">
        <v>2017</v>
      </c>
      <c r="F554" s="80" t="s">
        <v>71</v>
      </c>
      <c r="G554" s="80" t="s">
        <v>2255</v>
      </c>
      <c r="H554" s="80" t="s">
        <v>2256</v>
      </c>
      <c r="I554" s="177"/>
      <c r="J554" s="81">
        <v>127.30979728778748</v>
      </c>
      <c r="K554" s="81">
        <v>3.6739783862314428</v>
      </c>
      <c r="L554" s="81">
        <v>5.2356036361283449</v>
      </c>
      <c r="M554" s="81">
        <v>101.863459336193</v>
      </c>
      <c r="N554" s="81">
        <v>99.670668931201888</v>
      </c>
      <c r="O554" s="81">
        <v>88.435922197526111</v>
      </c>
      <c r="P554" s="81">
        <v>51.248622010294604</v>
      </c>
      <c r="Q554" s="81">
        <v>5.2332647829296217</v>
      </c>
      <c r="R554" s="81">
        <v>0</v>
      </c>
      <c r="S554" s="81">
        <v>7.8883303269754981</v>
      </c>
      <c r="T554" s="82"/>
      <c r="U554" s="81">
        <v>26384014</v>
      </c>
      <c r="V554" s="81">
        <v>1711</v>
      </c>
      <c r="W554" s="81">
        <v>217</v>
      </c>
      <c r="X554" s="81">
        <v>26563</v>
      </c>
      <c r="Y554" s="81">
        <v>32678</v>
      </c>
      <c r="Z554" s="81">
        <v>52875</v>
      </c>
      <c r="AA554" s="81">
        <v>10615</v>
      </c>
      <c r="AB554" s="81">
        <v>76621</v>
      </c>
      <c r="AC554" s="81">
        <v>0</v>
      </c>
      <c r="AD554" s="81">
        <v>7.8883303269754981</v>
      </c>
      <c r="AE554" s="82"/>
      <c r="AF554" s="81">
        <v>182433819.9488163</v>
      </c>
      <c r="AG554" s="81">
        <v>2777386.8285958921</v>
      </c>
      <c r="AH554" s="81">
        <v>1120763.6641237959</v>
      </c>
      <c r="AI554" s="81">
        <v>164289507.08386809</v>
      </c>
      <c r="AJ554" s="81">
        <v>140771614.2207787</v>
      </c>
      <c r="AK554" s="81">
        <v>0</v>
      </c>
      <c r="AL554" s="81">
        <v>0</v>
      </c>
      <c r="AM554" s="81">
        <v>10525187.87916355</v>
      </c>
      <c r="AN554" s="81">
        <v>0</v>
      </c>
      <c r="AO554" s="81">
        <v>0</v>
      </c>
      <c r="AP554" s="82"/>
      <c r="AQ554" s="81">
        <v>2246</v>
      </c>
      <c r="AR554" s="81">
        <v>667</v>
      </c>
      <c r="AS554" s="81">
        <v>0</v>
      </c>
      <c r="AT554" s="81">
        <v>0</v>
      </c>
      <c r="AU554" s="81">
        <v>0</v>
      </c>
      <c r="AV554" s="81">
        <v>0</v>
      </c>
      <c r="AW554" s="81" t="s">
        <v>564</v>
      </c>
      <c r="AX554" s="82"/>
      <c r="AY554" s="81">
        <v>9448.9000000000015</v>
      </c>
      <c r="AZ554" s="81">
        <v>30517.600000000009</v>
      </c>
      <c r="BA554" s="81">
        <v>0</v>
      </c>
      <c r="BB554" s="81">
        <v>0</v>
      </c>
      <c r="BC554" s="81">
        <v>0</v>
      </c>
      <c r="BD554" s="81">
        <v>0</v>
      </c>
      <c r="BE554" s="81" t="s">
        <v>564</v>
      </c>
      <c r="BF554" s="82"/>
      <c r="BG554" s="81">
        <v>0</v>
      </c>
      <c r="BH554" s="81">
        <v>0</v>
      </c>
      <c r="BI554" s="81">
        <v>174.67500000000001</v>
      </c>
      <c r="BJ554" s="81">
        <v>0</v>
      </c>
      <c r="BK554" s="81">
        <v>53.902000000000001</v>
      </c>
      <c r="BL554" s="81">
        <v>0</v>
      </c>
      <c r="BM554" s="82"/>
      <c r="BN554" s="81">
        <v>0</v>
      </c>
      <c r="BO554" s="81">
        <v>0</v>
      </c>
      <c r="BP554" s="81">
        <v>15</v>
      </c>
      <c r="BQ554" s="81">
        <v>0</v>
      </c>
      <c r="BR554" s="81">
        <v>1</v>
      </c>
      <c r="BS554" s="81">
        <v>0</v>
      </c>
      <c r="BT554"/>
      <c r="BU554" s="80">
        <v>228.577</v>
      </c>
      <c r="BV554" s="80">
        <v>0</v>
      </c>
      <c r="BW554" s="80">
        <v>0</v>
      </c>
      <c r="BX554" s="80">
        <v>0</v>
      </c>
      <c r="BY554" s="80">
        <v>0</v>
      </c>
      <c r="BZ554" s="80">
        <v>0</v>
      </c>
      <c r="CA554" s="80">
        <v>0</v>
      </c>
      <c r="CB554" s="80">
        <v>0</v>
      </c>
      <c r="CC554" s="80">
        <v>0</v>
      </c>
    </row>
    <row r="555" spans="1:81">
      <c r="A555" s="80" t="s">
        <v>2270</v>
      </c>
      <c r="B555" s="80">
        <v>474</v>
      </c>
      <c r="C555" s="80">
        <v>15</v>
      </c>
      <c r="D555" s="80">
        <v>28</v>
      </c>
      <c r="E555" s="80">
        <v>2018</v>
      </c>
      <c r="F555" s="80" t="s">
        <v>93</v>
      </c>
      <c r="G555" s="80" t="s">
        <v>2255</v>
      </c>
      <c r="H555" s="80" t="s">
        <v>2256</v>
      </c>
      <c r="I555" s="177"/>
      <c r="J555" s="81">
        <v>139.83883487544207</v>
      </c>
      <c r="K555" s="81">
        <v>3.4529722687737006</v>
      </c>
      <c r="L555" s="81">
        <v>4.7181377439580627</v>
      </c>
      <c r="M555" s="81">
        <v>100.44991070069561</v>
      </c>
      <c r="N555" s="81">
        <v>104.47625818103707</v>
      </c>
      <c r="O555" s="81">
        <v>86.902411857600853</v>
      </c>
      <c r="P555" s="81">
        <v>50.738481062590211</v>
      </c>
      <c r="Q555" s="81">
        <v>4.8329453170439418</v>
      </c>
      <c r="R555" s="81">
        <v>0</v>
      </c>
      <c r="S555" s="81">
        <v>9.7916575801759755</v>
      </c>
      <c r="T555" s="82"/>
      <c r="U555" s="81">
        <v>28636821</v>
      </c>
      <c r="V555" s="81">
        <v>1711</v>
      </c>
      <c r="W555" s="81">
        <v>217</v>
      </c>
      <c r="X555" s="81">
        <v>26563</v>
      </c>
      <c r="Y555" s="81">
        <v>32972</v>
      </c>
      <c r="Z555" s="81">
        <v>52953</v>
      </c>
      <c r="AA555" s="81">
        <v>10615</v>
      </c>
      <c r="AB555" s="81">
        <v>76254</v>
      </c>
      <c r="AC555" s="81">
        <v>0</v>
      </c>
      <c r="AD555" s="81">
        <v>9.7916575801759755</v>
      </c>
      <c r="AE555" s="82"/>
      <c r="AF555" s="81">
        <v>201794620.64693481</v>
      </c>
      <c r="AG555" s="81">
        <v>2455947.8002712298</v>
      </c>
      <c r="AH555" s="81">
        <v>1060451.9370531619</v>
      </c>
      <c r="AI555" s="81">
        <v>157470103.41081691</v>
      </c>
      <c r="AJ555" s="81">
        <v>147715601.88317981</v>
      </c>
      <c r="AK555" s="81">
        <v>0</v>
      </c>
      <c r="AL555" s="81">
        <v>0</v>
      </c>
      <c r="AM555" s="81">
        <v>10496447.79620607</v>
      </c>
      <c r="AN555" s="81">
        <v>0</v>
      </c>
      <c r="AO555" s="81">
        <v>0</v>
      </c>
      <c r="AP555" s="82"/>
      <c r="AQ555" s="81">
        <v>2387</v>
      </c>
      <c r="AR555" s="81">
        <v>734</v>
      </c>
      <c r="AS555" s="81">
        <v>0</v>
      </c>
      <c r="AT555" s="81">
        <v>0</v>
      </c>
      <c r="AU555" s="81">
        <v>0</v>
      </c>
      <c r="AV555" s="81">
        <v>0</v>
      </c>
      <c r="AW555" s="81" t="s">
        <v>564</v>
      </c>
      <c r="AX555" s="82"/>
      <c r="AY555" s="81">
        <v>10169</v>
      </c>
      <c r="AZ555" s="81">
        <v>32420.6</v>
      </c>
      <c r="BA555" s="81">
        <v>0</v>
      </c>
      <c r="BB555" s="81">
        <v>0</v>
      </c>
      <c r="BC555" s="81">
        <v>0</v>
      </c>
      <c r="BD555" s="81">
        <v>0</v>
      </c>
      <c r="BE555" s="81" t="s">
        <v>564</v>
      </c>
      <c r="BF555" s="82"/>
      <c r="BG555" s="81">
        <v>0</v>
      </c>
      <c r="BH555" s="81">
        <v>0</v>
      </c>
      <c r="BI555" s="81">
        <v>188.72900000000001</v>
      </c>
      <c r="BJ555" s="81">
        <v>0</v>
      </c>
      <c r="BK555" s="81">
        <v>52.301000000000002</v>
      </c>
      <c r="BL555" s="81">
        <v>0</v>
      </c>
      <c r="BM555" s="82"/>
      <c r="BN555" s="81">
        <v>0</v>
      </c>
      <c r="BO555" s="81">
        <v>0</v>
      </c>
      <c r="BP555" s="81">
        <v>17</v>
      </c>
      <c r="BQ555" s="81">
        <v>0</v>
      </c>
      <c r="BR555" s="81">
        <v>2</v>
      </c>
      <c r="BS555" s="81">
        <v>0</v>
      </c>
      <c r="BT555"/>
      <c r="BU555" s="80">
        <v>241.03</v>
      </c>
      <c r="BV555" s="80">
        <v>0</v>
      </c>
      <c r="BW555" s="80">
        <v>0</v>
      </c>
      <c r="BX555" s="80">
        <v>0</v>
      </c>
      <c r="BY555" s="80">
        <v>0</v>
      </c>
      <c r="BZ555" s="80">
        <v>0</v>
      </c>
      <c r="CA555" s="80">
        <v>0</v>
      </c>
      <c r="CB555" s="80">
        <v>0</v>
      </c>
      <c r="CC555" s="80">
        <v>0</v>
      </c>
    </row>
    <row r="556" spans="1:81">
      <c r="A556" s="80" t="s">
        <v>2271</v>
      </c>
      <c r="B556" s="80">
        <v>475</v>
      </c>
      <c r="C556" s="80">
        <v>16</v>
      </c>
      <c r="D556" s="80">
        <v>28</v>
      </c>
      <c r="E556" s="80">
        <v>2019</v>
      </c>
      <c r="F556" s="80" t="s">
        <v>73</v>
      </c>
      <c r="G556" s="80" t="s">
        <v>2255</v>
      </c>
      <c r="H556" s="80" t="s">
        <v>2256</v>
      </c>
      <c r="I556" s="177"/>
      <c r="J556" s="81">
        <v>131.1998232637294</v>
      </c>
      <c r="K556" s="81">
        <v>3.163341086181537</v>
      </c>
      <c r="L556" s="81">
        <v>4.7558788581334577</v>
      </c>
      <c r="M556" s="81">
        <v>94.954092337084361</v>
      </c>
      <c r="N556" s="81">
        <v>92.470444329682536</v>
      </c>
      <c r="O556" s="81">
        <v>84.869304426098026</v>
      </c>
      <c r="P556" s="81">
        <v>51.145173902984723</v>
      </c>
      <c r="Q556" s="81">
        <v>4.6782667814750569</v>
      </c>
      <c r="R556" s="81">
        <v>0</v>
      </c>
      <c r="S556" s="81">
        <v>8.3681032111830866</v>
      </c>
      <c r="T556" s="82"/>
      <c r="U556" s="81">
        <v>28052391</v>
      </c>
      <c r="V556" s="81">
        <v>1711</v>
      </c>
      <c r="W556" s="81">
        <v>217</v>
      </c>
      <c r="X556" s="81">
        <v>26563</v>
      </c>
      <c r="Y556" s="81">
        <v>33337</v>
      </c>
      <c r="Z556" s="81">
        <v>53134</v>
      </c>
      <c r="AA556" s="81">
        <v>10620</v>
      </c>
      <c r="AB556" s="81">
        <v>75812</v>
      </c>
      <c r="AC556" s="81">
        <v>0</v>
      </c>
      <c r="AD556" s="81">
        <v>8.3681032111830866</v>
      </c>
      <c r="AE556" s="82"/>
      <c r="AF556" s="81">
        <v>193502048.1000616</v>
      </c>
      <c r="AG556" s="81">
        <v>2374668.859847493</v>
      </c>
      <c r="AH556" s="81">
        <v>1120041.712759123</v>
      </c>
      <c r="AI556" s="81">
        <v>154565161.6337941</v>
      </c>
      <c r="AJ556" s="81">
        <v>130562042.50695814</v>
      </c>
      <c r="AK556" s="81">
        <v>0</v>
      </c>
      <c r="AL556" s="81">
        <v>0</v>
      </c>
      <c r="AM556" s="81">
        <v>10325023.687569559</v>
      </c>
      <c r="AN556" s="81">
        <v>0</v>
      </c>
      <c r="AO556" s="81">
        <v>0</v>
      </c>
      <c r="AP556" s="82"/>
      <c r="AQ556" s="81">
        <v>2512</v>
      </c>
      <c r="AR556" s="81">
        <v>808</v>
      </c>
      <c r="AS556" s="81">
        <v>0</v>
      </c>
      <c r="AT556" s="81">
        <v>0</v>
      </c>
      <c r="AU556" s="81">
        <v>0</v>
      </c>
      <c r="AV556" s="81">
        <v>0</v>
      </c>
      <c r="AW556" s="81" t="s">
        <v>564</v>
      </c>
      <c r="AX556" s="82"/>
      <c r="AY556" s="81">
        <v>10826.79999999999</v>
      </c>
      <c r="AZ556" s="81">
        <v>35602.9</v>
      </c>
      <c r="BA556" s="81">
        <v>0</v>
      </c>
      <c r="BB556" s="81">
        <v>0</v>
      </c>
      <c r="BC556" s="81">
        <v>0</v>
      </c>
      <c r="BD556" s="81">
        <v>0</v>
      </c>
      <c r="BE556" s="81" t="s">
        <v>564</v>
      </c>
      <c r="BF556" s="82"/>
      <c r="BG556" s="81">
        <v>0</v>
      </c>
      <c r="BH556" s="81">
        <v>0</v>
      </c>
      <c r="BI556" s="81">
        <v>166.101</v>
      </c>
      <c r="BJ556" s="81">
        <v>0</v>
      </c>
      <c r="BK556" s="81">
        <v>64.724999999999994</v>
      </c>
      <c r="BL556" s="81">
        <v>0</v>
      </c>
      <c r="BM556" s="82"/>
      <c r="BN556" s="81">
        <v>0</v>
      </c>
      <c r="BO556" s="81">
        <v>0</v>
      </c>
      <c r="BP556" s="81">
        <v>15</v>
      </c>
      <c r="BQ556" s="81">
        <v>0</v>
      </c>
      <c r="BR556" s="81">
        <v>3</v>
      </c>
      <c r="BS556" s="81">
        <v>0</v>
      </c>
      <c r="BT556"/>
      <c r="BU556" s="80">
        <v>230.82599999999999</v>
      </c>
      <c r="BV556" s="80">
        <v>0</v>
      </c>
      <c r="BW556" s="80">
        <v>0</v>
      </c>
      <c r="BX556" s="80">
        <v>0</v>
      </c>
      <c r="BY556" s="80">
        <v>0</v>
      </c>
      <c r="BZ556" s="80">
        <v>0</v>
      </c>
      <c r="CA556" s="80">
        <v>0</v>
      </c>
      <c r="CB556" s="80">
        <v>0</v>
      </c>
      <c r="CC556" s="80">
        <v>0</v>
      </c>
    </row>
    <row r="557" spans="1:81">
      <c r="A557" s="80" t="s">
        <v>2272</v>
      </c>
      <c r="B557" s="80">
        <v>476</v>
      </c>
      <c r="C557" s="80">
        <v>17</v>
      </c>
      <c r="D557" s="80">
        <v>28</v>
      </c>
      <c r="E557" s="80">
        <v>2020</v>
      </c>
      <c r="F557" s="80" t="s">
        <v>218</v>
      </c>
      <c r="G557" s="80" t="s">
        <v>2255</v>
      </c>
      <c r="H557" s="80" t="s">
        <v>2256</v>
      </c>
      <c r="I557" s="177"/>
      <c r="J557" s="81">
        <v>149.13567977436671</v>
      </c>
      <c r="K557" s="81">
        <v>3.3723454498910814</v>
      </c>
      <c r="L557" s="81">
        <v>4.7163314694290763</v>
      </c>
      <c r="M557" s="81">
        <v>89.891997970446482</v>
      </c>
      <c r="N557" s="81">
        <v>88.098579389352679</v>
      </c>
      <c r="O557" s="81">
        <v>74.483468861688621</v>
      </c>
      <c r="P557" s="81">
        <v>46.763782587567299</v>
      </c>
      <c r="Q557" s="81">
        <v>4.4442310917173238</v>
      </c>
      <c r="R557" s="81">
        <v>0</v>
      </c>
      <c r="S557" s="81">
        <v>10.84756819886427</v>
      </c>
      <c r="T557" s="82"/>
      <c r="U557" s="81">
        <v>28679003</v>
      </c>
      <c r="V557" s="81">
        <v>1574</v>
      </c>
      <c r="W557" s="81">
        <v>264</v>
      </c>
      <c r="X557" s="81">
        <v>26318</v>
      </c>
      <c r="Y557" s="81">
        <v>33695</v>
      </c>
      <c r="Z557" s="81">
        <v>53224</v>
      </c>
      <c r="AA557" s="81">
        <v>10550</v>
      </c>
      <c r="AB557" s="81">
        <v>75373</v>
      </c>
      <c r="AC557" s="81">
        <v>0</v>
      </c>
      <c r="AD557" s="81">
        <v>10.84756819886427</v>
      </c>
      <c r="AE557" s="82"/>
      <c r="AF557" s="81">
        <v>223188837.68700719</v>
      </c>
      <c r="AG557" s="81">
        <v>2381718.9748157281</v>
      </c>
      <c r="AH557" s="81">
        <v>1185743.5074002547</v>
      </c>
      <c r="AI557" s="81">
        <v>148915496.18932238</v>
      </c>
      <c r="AJ557" s="81">
        <v>130297273.36892062</v>
      </c>
      <c r="AK557" s="81"/>
      <c r="AL557" s="81"/>
      <c r="AM557" s="81">
        <v>9837013.9114959296</v>
      </c>
      <c r="AN557" s="81"/>
      <c r="AO557" s="81"/>
      <c r="AP557" s="82"/>
      <c r="AQ557" s="81">
        <v>2628</v>
      </c>
      <c r="AR557" s="81">
        <v>847</v>
      </c>
      <c r="AS557" s="81">
        <v>0</v>
      </c>
      <c r="AT557" s="81">
        <v>0</v>
      </c>
      <c r="AU557" s="81">
        <v>0</v>
      </c>
      <c r="AV557" s="81">
        <v>0</v>
      </c>
      <c r="AW557" s="81">
        <v>0</v>
      </c>
      <c r="AX557" s="82"/>
      <c r="AY557" s="81">
        <v>11447.79999999997</v>
      </c>
      <c r="AZ557" s="81">
        <v>37254.799999999959</v>
      </c>
      <c r="BA557" s="81">
        <v>0</v>
      </c>
      <c r="BB557" s="81">
        <v>0</v>
      </c>
      <c r="BC557" s="81">
        <v>0</v>
      </c>
      <c r="BD557" s="81">
        <v>0</v>
      </c>
      <c r="BE557" s="81">
        <v>0</v>
      </c>
      <c r="BF557" s="82"/>
      <c r="BG557" s="81">
        <v>0</v>
      </c>
      <c r="BH557" s="81">
        <v>0</v>
      </c>
      <c r="BI557" s="81">
        <v>175.78399999999999</v>
      </c>
      <c r="BJ557" s="81">
        <v>0</v>
      </c>
      <c r="BK557" s="81">
        <v>47.226999999999997</v>
      </c>
      <c r="BL557" s="81">
        <v>0</v>
      </c>
      <c r="BM557" s="82"/>
      <c r="BN557" s="81">
        <v>0</v>
      </c>
      <c r="BO557" s="81">
        <v>0</v>
      </c>
      <c r="BP557" s="81">
        <v>16</v>
      </c>
      <c r="BQ557" s="81">
        <v>0</v>
      </c>
      <c r="BR557" s="81">
        <v>2</v>
      </c>
      <c r="BS557" s="81">
        <v>0</v>
      </c>
      <c r="BT557"/>
      <c r="BU557" s="80">
        <v>223.011</v>
      </c>
      <c r="BV557" s="80">
        <v>0</v>
      </c>
      <c r="BW557" s="80">
        <v>0</v>
      </c>
      <c r="BX557" s="80">
        <v>0</v>
      </c>
      <c r="BY557" s="80">
        <v>0</v>
      </c>
      <c r="BZ557" s="80">
        <v>0</v>
      </c>
      <c r="CA557" s="80">
        <v>0</v>
      </c>
      <c r="CB557" s="80">
        <v>0</v>
      </c>
      <c r="CC557" s="80">
        <v>0</v>
      </c>
    </row>
    <row r="558" spans="1:81">
      <c r="A558" s="80" t="s">
        <v>2273</v>
      </c>
      <c r="B558" s="80">
        <v>476</v>
      </c>
      <c r="C558" s="80">
        <v>18</v>
      </c>
      <c r="D558" s="80">
        <v>28</v>
      </c>
      <c r="E558" s="80">
        <v>2021</v>
      </c>
      <c r="F558" s="80" t="s">
        <v>75</v>
      </c>
      <c r="G558" s="174" t="s">
        <v>2255</v>
      </c>
      <c r="H558" s="80" t="s">
        <v>2256</v>
      </c>
      <c r="I558" s="177"/>
      <c r="J558" s="81">
        <v>147.47728916145496</v>
      </c>
      <c r="K558" s="81">
        <v>3.7015371159886628</v>
      </c>
      <c r="L558" s="81">
        <v>4.6192352036750624</v>
      </c>
      <c r="M558" s="81">
        <v>99.502870565533939</v>
      </c>
      <c r="N558" s="81">
        <v>93.311682098991312</v>
      </c>
      <c r="O558" s="81">
        <v>72.247808019847938</v>
      </c>
      <c r="P558" s="81">
        <v>47.311943509724429</v>
      </c>
      <c r="Q558" s="81">
        <v>4.4717280222293274</v>
      </c>
      <c r="R558" s="81">
        <v>0</v>
      </c>
      <c r="S558" s="81">
        <v>12.38791755683825</v>
      </c>
      <c r="T558" s="82"/>
      <c r="U558" s="81">
        <v>30120603</v>
      </c>
      <c r="V558" s="81">
        <v>1574</v>
      </c>
      <c r="W558" s="81">
        <v>264</v>
      </c>
      <c r="X558" s="81">
        <v>26318</v>
      </c>
      <c r="Y558" s="81">
        <v>33938</v>
      </c>
      <c r="Z558" s="81">
        <v>53159</v>
      </c>
      <c r="AA558" s="81">
        <v>10409</v>
      </c>
      <c r="AB558" s="81">
        <v>74940</v>
      </c>
      <c r="AC558" s="81">
        <v>0</v>
      </c>
      <c r="AD558" s="81">
        <v>12.38791755683825</v>
      </c>
      <c r="AE558" s="82"/>
      <c r="AF558" s="81">
        <v>216993186.76533058</v>
      </c>
      <c r="AG558" s="81">
        <v>2573911.4079961455</v>
      </c>
      <c r="AH558" s="81">
        <v>1108376.8787616289</v>
      </c>
      <c r="AI558" s="81">
        <v>163015520.47375596</v>
      </c>
      <c r="AJ558" s="81">
        <v>135241207.99325678</v>
      </c>
      <c r="AK558" s="81">
        <v>0</v>
      </c>
      <c r="AL558" s="81">
        <v>0</v>
      </c>
      <c r="AM558" s="81">
        <v>9836915.7523167506</v>
      </c>
      <c r="AN558" s="81">
        <v>0</v>
      </c>
      <c r="AO558" s="81">
        <v>0</v>
      </c>
      <c r="AP558" s="82"/>
      <c r="AQ558" s="81">
        <v>2774</v>
      </c>
      <c r="AR558" s="81">
        <v>856</v>
      </c>
      <c r="AS558" s="81">
        <v>0</v>
      </c>
      <c r="AT558" s="81">
        <v>0</v>
      </c>
      <c r="AU558" s="81">
        <v>0</v>
      </c>
      <c r="AV558" s="81">
        <v>0</v>
      </c>
      <c r="AW558" s="81"/>
      <c r="AX558" s="82"/>
      <c r="AY558" s="81">
        <v>12378.299999999959</v>
      </c>
      <c r="AZ558" s="81">
        <v>37943.099999999962</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2274</v>
      </c>
      <c r="B559" s="80">
        <v>476</v>
      </c>
      <c r="C559" s="80">
        <v>19</v>
      </c>
      <c r="D559" s="80">
        <v>28</v>
      </c>
      <c r="E559" s="80">
        <v>2022</v>
      </c>
      <c r="F559" s="80" t="s">
        <v>568</v>
      </c>
      <c r="G559" s="174" t="s">
        <v>2255</v>
      </c>
      <c r="H559" s="80" t="s">
        <v>2256</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2931</v>
      </c>
      <c r="AR559" s="81">
        <v>864</v>
      </c>
      <c r="AS559" s="81">
        <v>0</v>
      </c>
      <c r="AT559" s="81">
        <v>0</v>
      </c>
      <c r="AU559" s="81">
        <v>0</v>
      </c>
      <c r="AV559" s="81">
        <v>0</v>
      </c>
      <c r="AW559" s="81"/>
      <c r="AX559" s="82"/>
      <c r="AY559" s="81">
        <v>13359.099999999957</v>
      </c>
      <c r="AZ559" s="81">
        <v>38440.099999999962</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2399</v>
      </c>
      <c r="B560" s="80">
        <v>511</v>
      </c>
      <c r="C560" s="80">
        <v>1</v>
      </c>
      <c r="D560" s="80">
        <v>31</v>
      </c>
      <c r="E560" s="80">
        <v>1990</v>
      </c>
      <c r="F560" s="80" t="s">
        <v>562</v>
      </c>
      <c r="G560" s="80" t="s">
        <v>2400</v>
      </c>
      <c r="H560" s="80" t="s">
        <v>2401</v>
      </c>
      <c r="I560" s="177"/>
      <c r="J560" s="81">
        <v>4185.8606280528938</v>
      </c>
      <c r="K560" s="81">
        <v>251.22135071446527</v>
      </c>
      <c r="L560" s="81">
        <v>272.89707229476534</v>
      </c>
      <c r="M560" s="81">
        <v>1409.7375110299079</v>
      </c>
      <c r="N560" s="81">
        <v>1724.6261242656528</v>
      </c>
      <c r="O560" s="81">
        <v>1891.6432764690194</v>
      </c>
      <c r="P560" s="81">
        <v>2059.1439747085042</v>
      </c>
      <c r="Q560" s="81">
        <v>121.10076078488494</v>
      </c>
      <c r="R560" s="81">
        <v>0</v>
      </c>
      <c r="S560" s="81">
        <v>128.62983</v>
      </c>
      <c r="T560" s="82"/>
      <c r="U560" s="81">
        <v>810660015</v>
      </c>
      <c r="V560" s="81">
        <v>88571</v>
      </c>
      <c r="W560" s="81">
        <v>3739</v>
      </c>
      <c r="X560" s="81">
        <v>560488</v>
      </c>
      <c r="Y560" s="81">
        <v>603198</v>
      </c>
      <c r="Z560" s="81">
        <v>778055</v>
      </c>
      <c r="AA560" s="81">
        <v>499983</v>
      </c>
      <c r="AB560" s="81">
        <v>1966265</v>
      </c>
      <c r="AC560" s="81">
        <v>0</v>
      </c>
      <c r="AD560" s="81">
        <v>128.62983</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2402</v>
      </c>
      <c r="B561" s="80">
        <v>512</v>
      </c>
      <c r="C561" s="80">
        <v>2</v>
      </c>
      <c r="D561" s="80">
        <v>31</v>
      </c>
      <c r="E561" s="80">
        <v>2005</v>
      </c>
      <c r="F561" s="80" t="s">
        <v>565</v>
      </c>
      <c r="G561" s="80" t="s">
        <v>2400</v>
      </c>
      <c r="H561" s="80" t="s">
        <v>2401</v>
      </c>
      <c r="I561" s="177"/>
      <c r="J561" s="81">
        <v>4357.5224348490519</v>
      </c>
      <c r="K561" s="81">
        <v>163.92469703748543</v>
      </c>
      <c r="L561" s="81">
        <v>295.10072770953576</v>
      </c>
      <c r="M561" s="81">
        <v>2451.5451291671843</v>
      </c>
      <c r="N561" s="81">
        <v>2521.1862277642117</v>
      </c>
      <c r="O561" s="81">
        <v>2716.8891303410524</v>
      </c>
      <c r="P561" s="81">
        <v>2026.621795026904</v>
      </c>
      <c r="Q561" s="81">
        <v>119.01008169270932</v>
      </c>
      <c r="R561" s="81">
        <v>0</v>
      </c>
      <c r="S561" s="81">
        <v>284.12722212011494</v>
      </c>
      <c r="T561" s="82"/>
      <c r="U561" s="81">
        <v>773867743</v>
      </c>
      <c r="V561" s="81">
        <v>72779</v>
      </c>
      <c r="W561" s="81">
        <v>3773</v>
      </c>
      <c r="X561" s="81">
        <v>533475</v>
      </c>
      <c r="Y561" s="81">
        <v>737189</v>
      </c>
      <c r="Z561" s="81">
        <v>1293147</v>
      </c>
      <c r="AA561" s="81">
        <v>403014</v>
      </c>
      <c r="AB561" s="81">
        <v>2020037</v>
      </c>
      <c r="AC561" s="81">
        <v>0</v>
      </c>
      <c r="AD561" s="81">
        <v>284.12722212011488</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2403</v>
      </c>
      <c r="B562" s="80">
        <v>513</v>
      </c>
      <c r="C562" s="80">
        <v>3</v>
      </c>
      <c r="D562" s="80">
        <v>31</v>
      </c>
      <c r="E562" s="80">
        <v>2006</v>
      </c>
      <c r="F562" s="80" t="s">
        <v>566</v>
      </c>
      <c r="G562" s="80" t="s">
        <v>2400</v>
      </c>
      <c r="H562" s="80" t="s">
        <v>2401</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2404</v>
      </c>
      <c r="B563" s="80">
        <v>514</v>
      </c>
      <c r="C563" s="80">
        <v>4</v>
      </c>
      <c r="D563" s="80">
        <v>31</v>
      </c>
      <c r="E563" s="80">
        <v>2007</v>
      </c>
      <c r="F563" s="80" t="s">
        <v>567</v>
      </c>
      <c r="G563" s="80" t="s">
        <v>2400</v>
      </c>
      <c r="H563" s="80" t="s">
        <v>2401</v>
      </c>
      <c r="I563" s="177"/>
      <c r="J563" s="81">
        <v>4546.6657976087017</v>
      </c>
      <c r="K563" s="81">
        <v>160.4595621161659</v>
      </c>
      <c r="L563" s="81">
        <v>186.58132003652923</v>
      </c>
      <c r="M563" s="81">
        <v>2746.6754060936637</v>
      </c>
      <c r="N563" s="81">
        <v>2531.444929979918</v>
      </c>
      <c r="O563" s="81">
        <v>2639.2340628962165</v>
      </c>
      <c r="P563" s="81">
        <v>2003.0609237344811</v>
      </c>
      <c r="Q563" s="81">
        <v>125.16486025672006</v>
      </c>
      <c r="R563" s="81">
        <v>0</v>
      </c>
      <c r="S563" s="81">
        <v>277.18383442074759</v>
      </c>
      <c r="T563" s="82"/>
      <c r="U563" s="81">
        <v>814419691</v>
      </c>
      <c r="V563" s="81">
        <v>68524</v>
      </c>
      <c r="W563" s="81">
        <v>4431</v>
      </c>
      <c r="X563" s="81">
        <v>640521</v>
      </c>
      <c r="Y563" s="81">
        <v>752614</v>
      </c>
      <c r="Z563" s="81">
        <v>1305870</v>
      </c>
      <c r="AA563" s="81">
        <v>392257</v>
      </c>
      <c r="AB563" s="81">
        <v>2012151</v>
      </c>
      <c r="AC563" s="81">
        <v>0</v>
      </c>
      <c r="AD563" s="81">
        <v>277.18383442074764</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2405</v>
      </c>
      <c r="B564" s="80">
        <v>515</v>
      </c>
      <c r="C564" s="80">
        <v>5</v>
      </c>
      <c r="D564" s="80">
        <v>31</v>
      </c>
      <c r="E564" s="80">
        <v>2008</v>
      </c>
      <c r="F564" s="80" t="s">
        <v>84</v>
      </c>
      <c r="G564" s="80" t="s">
        <v>2400</v>
      </c>
      <c r="H564" s="80" t="s">
        <v>2401</v>
      </c>
      <c r="I564" s="177"/>
      <c r="J564" s="81">
        <v>4428.2182779684817</v>
      </c>
      <c r="K564" s="81">
        <v>119.87498946262806</v>
      </c>
      <c r="L564" s="81">
        <v>164.43755353032228</v>
      </c>
      <c r="M564" s="81">
        <v>2911.9077525135663</v>
      </c>
      <c r="N564" s="81">
        <v>2641.4764953480676</v>
      </c>
      <c r="O564" s="81">
        <v>2561.1374974610762</v>
      </c>
      <c r="P564" s="81">
        <v>1946.6803081868688</v>
      </c>
      <c r="Q564" s="81">
        <v>122.93887370982766</v>
      </c>
      <c r="R564" s="81">
        <v>0</v>
      </c>
      <c r="S564" s="81">
        <v>296.70405199115004</v>
      </c>
      <c r="T564" s="82"/>
      <c r="U564" s="81">
        <v>831800565</v>
      </c>
      <c r="V564" s="81">
        <v>68524</v>
      </c>
      <c r="W564" s="81">
        <v>4431</v>
      </c>
      <c r="X564" s="81">
        <v>640521</v>
      </c>
      <c r="Y564" s="81">
        <v>759967</v>
      </c>
      <c r="Z564" s="81">
        <v>1311706</v>
      </c>
      <c r="AA564" s="81">
        <v>381651</v>
      </c>
      <c r="AB564" s="81">
        <v>2008842</v>
      </c>
      <c r="AC564" s="81">
        <v>0</v>
      </c>
      <c r="AD564" s="81">
        <v>296.70405199115015</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2406</v>
      </c>
      <c r="B565" s="80">
        <v>516</v>
      </c>
      <c r="C565" s="80">
        <v>6</v>
      </c>
      <c r="D565" s="80">
        <v>31</v>
      </c>
      <c r="E565" s="80">
        <v>2009</v>
      </c>
      <c r="F565" s="80" t="s">
        <v>85</v>
      </c>
      <c r="G565" s="80" t="s">
        <v>2400</v>
      </c>
      <c r="H565" s="80" t="s">
        <v>2401</v>
      </c>
      <c r="I565" s="177"/>
      <c r="J565" s="81">
        <v>3964.1286771783921</v>
      </c>
      <c r="K565" s="81">
        <v>115.95938205703305</v>
      </c>
      <c r="L565" s="81">
        <v>190.37711554391802</v>
      </c>
      <c r="M565" s="81">
        <v>2903.3130024550169</v>
      </c>
      <c r="N565" s="81">
        <v>2363.4147001545552</v>
      </c>
      <c r="O565" s="81">
        <v>2607.8700398671949</v>
      </c>
      <c r="P565" s="81">
        <v>1856.429133408154</v>
      </c>
      <c r="Q565" s="81">
        <v>116.87545058519861</v>
      </c>
      <c r="R565" s="81">
        <v>0</v>
      </c>
      <c r="S565" s="81">
        <v>270.02838492814004</v>
      </c>
      <c r="T565" s="82"/>
      <c r="U565" s="81">
        <v>670630211</v>
      </c>
      <c r="V565" s="81">
        <v>70069</v>
      </c>
      <c r="W565" s="81">
        <v>7427</v>
      </c>
      <c r="X565" s="81">
        <v>683306</v>
      </c>
      <c r="Y565" s="81">
        <v>766784</v>
      </c>
      <c r="Z565" s="81">
        <v>1318342</v>
      </c>
      <c r="AA565" s="81">
        <v>373643</v>
      </c>
      <c r="AB565" s="81">
        <v>2004786</v>
      </c>
      <c r="AC565" s="81">
        <v>0</v>
      </c>
      <c r="AD565" s="81">
        <v>270.02838492814004</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0</v>
      </c>
      <c r="BI565" s="81">
        <v>3679.6135399999989</v>
      </c>
      <c r="BJ565" s="81">
        <v>8.504999999999999</v>
      </c>
      <c r="BK565" s="81">
        <v>510.33799999999985</v>
      </c>
      <c r="BL565" s="81">
        <v>5.25</v>
      </c>
      <c r="BM565" s="82"/>
      <c r="BN565" s="81">
        <v>0</v>
      </c>
      <c r="BO565" s="81">
        <v>0</v>
      </c>
      <c r="BP565" s="81">
        <v>244</v>
      </c>
      <c r="BQ565" s="81">
        <v>3</v>
      </c>
      <c r="BR565" s="81">
        <v>59</v>
      </c>
      <c r="BS565" s="81">
        <v>1</v>
      </c>
      <c r="BT565"/>
      <c r="BU565" s="80"/>
      <c r="BV565" s="80"/>
      <c r="BW565" s="80"/>
      <c r="BX565" s="80"/>
      <c r="BY565" s="80"/>
      <c r="BZ565" s="80"/>
      <c r="CA565" s="80"/>
      <c r="CB565" s="80"/>
      <c r="CC565" s="80"/>
    </row>
    <row r="566" spans="1:81">
      <c r="A566" s="80" t="s">
        <v>2407</v>
      </c>
      <c r="B566" s="80">
        <v>517</v>
      </c>
      <c r="C566" s="80">
        <v>7</v>
      </c>
      <c r="D566" s="80">
        <v>31</v>
      </c>
      <c r="E566" s="80">
        <v>2010</v>
      </c>
      <c r="F566" s="80" t="s">
        <v>86</v>
      </c>
      <c r="G566" s="80" t="s">
        <v>2400</v>
      </c>
      <c r="H566" s="80" t="s">
        <v>2401</v>
      </c>
      <c r="I566" s="177"/>
      <c r="J566" s="81">
        <v>4137.2289772806234</v>
      </c>
      <c r="K566" s="81">
        <v>123.65364697886953</v>
      </c>
      <c r="L566" s="81">
        <v>182.96108902382676</v>
      </c>
      <c r="M566" s="81">
        <v>3005.5766840159113</v>
      </c>
      <c r="N566" s="81">
        <v>2535.2027197738453</v>
      </c>
      <c r="O566" s="81">
        <v>2611.8630204639521</v>
      </c>
      <c r="P566" s="81">
        <v>1873.0271241636835</v>
      </c>
      <c r="Q566" s="81">
        <v>121.59481404450287</v>
      </c>
      <c r="R566" s="81">
        <v>0</v>
      </c>
      <c r="S566" s="81">
        <v>282.19450935464391</v>
      </c>
      <c r="T566" s="82"/>
      <c r="U566" s="81">
        <v>752664289</v>
      </c>
      <c r="V566" s="81">
        <v>70069</v>
      </c>
      <c r="W566" s="81">
        <v>7427</v>
      </c>
      <c r="X566" s="81">
        <v>683306</v>
      </c>
      <c r="Y566" s="81">
        <v>772913</v>
      </c>
      <c r="Z566" s="81">
        <v>1326496</v>
      </c>
      <c r="AA566" s="81">
        <v>367569</v>
      </c>
      <c r="AB566" s="81">
        <v>1998558</v>
      </c>
      <c r="AC566" s="81">
        <v>0</v>
      </c>
      <c r="AD566" s="81">
        <v>282.19450935464397</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0</v>
      </c>
      <c r="BI566" s="81">
        <v>3681.5880000000002</v>
      </c>
      <c r="BJ566" s="81">
        <v>8.0069999999999997</v>
      </c>
      <c r="BK566" s="81">
        <v>570.40599999999995</v>
      </c>
      <c r="BL566" s="81">
        <v>5.47</v>
      </c>
      <c r="BM566" s="82"/>
      <c r="BN566" s="81">
        <v>0</v>
      </c>
      <c r="BO566" s="81">
        <v>0</v>
      </c>
      <c r="BP566" s="81">
        <v>252</v>
      </c>
      <c r="BQ566" s="81">
        <v>3</v>
      </c>
      <c r="BR566" s="81">
        <v>66</v>
      </c>
      <c r="BS566" s="81">
        <v>1</v>
      </c>
      <c r="BT566"/>
      <c r="BU566" s="80">
        <v>3764.75</v>
      </c>
      <c r="BV566" s="80">
        <v>253.13300000000001</v>
      </c>
      <c r="BW566" s="80">
        <v>19.960999999999999</v>
      </c>
      <c r="BX566" s="80">
        <v>0</v>
      </c>
      <c r="BY566" s="80">
        <v>0</v>
      </c>
      <c r="BZ566" s="80">
        <v>20.91</v>
      </c>
      <c r="CA566" s="80">
        <v>87.081999999999994</v>
      </c>
      <c r="CB566" s="80">
        <v>119.63500000000001</v>
      </c>
      <c r="CC566" s="80">
        <v>0</v>
      </c>
    </row>
    <row r="567" spans="1:81">
      <c r="A567" s="80" t="s">
        <v>2408</v>
      </c>
      <c r="B567" s="80">
        <v>518</v>
      </c>
      <c r="C567" s="80">
        <v>8</v>
      </c>
      <c r="D567" s="80">
        <v>31</v>
      </c>
      <c r="E567" s="80">
        <v>2011</v>
      </c>
      <c r="F567" s="80" t="s">
        <v>87</v>
      </c>
      <c r="G567" s="80" t="s">
        <v>2400</v>
      </c>
      <c r="H567" s="80" t="s">
        <v>2401</v>
      </c>
      <c r="I567" s="177"/>
      <c r="J567" s="81">
        <v>4571.2097707483208</v>
      </c>
      <c r="K567" s="81">
        <v>161.61664180421243</v>
      </c>
      <c r="L567" s="81">
        <v>288.09915023531101</v>
      </c>
      <c r="M567" s="81">
        <v>3547.3791608017141</v>
      </c>
      <c r="N567" s="81">
        <v>2709.8236701568121</v>
      </c>
      <c r="O567" s="81">
        <v>2584.0408300596941</v>
      </c>
      <c r="P567" s="81">
        <v>1805.3061560370354</v>
      </c>
      <c r="Q567" s="81">
        <v>139.72109671456298</v>
      </c>
      <c r="R567" s="81">
        <v>0</v>
      </c>
      <c r="S567" s="81">
        <v>293.75045698861612</v>
      </c>
      <c r="T567" s="82"/>
      <c r="U567" s="81">
        <v>738325597</v>
      </c>
      <c r="V567" s="81">
        <v>70069</v>
      </c>
      <c r="W567" s="81">
        <v>7427</v>
      </c>
      <c r="X567" s="81">
        <v>683306</v>
      </c>
      <c r="Y567" s="81">
        <v>778481</v>
      </c>
      <c r="Z567" s="81">
        <v>1340877</v>
      </c>
      <c r="AA567" s="81">
        <v>364822</v>
      </c>
      <c r="AB567" s="81">
        <v>1990944</v>
      </c>
      <c r="AC567" s="81">
        <v>0</v>
      </c>
      <c r="AD567" s="81">
        <v>293.75045698861595</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0</v>
      </c>
      <c r="BI567" s="81">
        <v>3482.8879999999999</v>
      </c>
      <c r="BJ567" s="81">
        <v>7.3940000000000001</v>
      </c>
      <c r="BK567" s="81">
        <v>493.84</v>
      </c>
      <c r="BL567" s="81">
        <v>5.6059999999999999</v>
      </c>
      <c r="BM567" s="82"/>
      <c r="BN567" s="81">
        <v>0</v>
      </c>
      <c r="BO567" s="81">
        <v>0</v>
      </c>
      <c r="BP567" s="81">
        <v>254</v>
      </c>
      <c r="BQ567" s="81">
        <v>3</v>
      </c>
      <c r="BR567" s="81">
        <v>63</v>
      </c>
      <c r="BS567" s="81">
        <v>1</v>
      </c>
      <c r="BT567"/>
      <c r="BU567" s="80">
        <v>3569.7669999999998</v>
      </c>
      <c r="BV567" s="80">
        <v>196.82499999999999</v>
      </c>
      <c r="BW567" s="80">
        <v>15.255000000000001</v>
      </c>
      <c r="BX567" s="80">
        <v>0</v>
      </c>
      <c r="BY567" s="80">
        <v>15.731999999999999</v>
      </c>
      <c r="BZ567" s="80">
        <v>14.705</v>
      </c>
      <c r="CA567" s="80">
        <v>71.376999999999995</v>
      </c>
      <c r="CB567" s="80">
        <v>106.06699999999999</v>
      </c>
      <c r="CC567" s="80">
        <v>0</v>
      </c>
    </row>
    <row r="568" spans="1:81">
      <c r="A568" s="80" t="s">
        <v>2409</v>
      </c>
      <c r="B568" s="80">
        <v>519</v>
      </c>
      <c r="C568" s="80">
        <v>9</v>
      </c>
      <c r="D568" s="80">
        <v>31</v>
      </c>
      <c r="E568" s="80">
        <v>2012</v>
      </c>
      <c r="F568" s="80" t="s">
        <v>88</v>
      </c>
      <c r="G568" s="80" t="s">
        <v>2400</v>
      </c>
      <c r="H568" s="80" t="s">
        <v>2401</v>
      </c>
      <c r="I568" s="177"/>
      <c r="J568" s="81">
        <v>4877.8693042162513</v>
      </c>
      <c r="K568" s="81">
        <v>153.77327903505747</v>
      </c>
      <c r="L568" s="81">
        <v>285.22342451678469</v>
      </c>
      <c r="M568" s="81">
        <v>3616.0221969368731</v>
      </c>
      <c r="N568" s="81">
        <v>3282.1581327627764</v>
      </c>
      <c r="O568" s="81">
        <v>2596.594182966679</v>
      </c>
      <c r="P568" s="81">
        <v>1788.7835898912795</v>
      </c>
      <c r="Q568" s="81">
        <v>154.27693419985272</v>
      </c>
      <c r="R568" s="81">
        <v>0</v>
      </c>
      <c r="S568" s="81">
        <v>306.08353368850004</v>
      </c>
      <c r="T568" s="82"/>
      <c r="U568" s="81">
        <v>745241664</v>
      </c>
      <c r="V568" s="81">
        <v>70069</v>
      </c>
      <c r="W568" s="81">
        <v>7427</v>
      </c>
      <c r="X568" s="81">
        <v>683306</v>
      </c>
      <c r="Y568" s="81">
        <v>803368</v>
      </c>
      <c r="Z568" s="81">
        <v>1358078</v>
      </c>
      <c r="AA568" s="81">
        <v>359438</v>
      </c>
      <c r="AB568" s="81">
        <v>2023382</v>
      </c>
      <c r="AC568" s="81">
        <v>0</v>
      </c>
      <c r="AD568" s="81">
        <v>306.08353368849987</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0</v>
      </c>
      <c r="BI568" s="81">
        <v>3908.6529999999998</v>
      </c>
      <c r="BJ568" s="81">
        <v>44.161000000000001</v>
      </c>
      <c r="BK568" s="81">
        <v>522.53199999999993</v>
      </c>
      <c r="BL568" s="81">
        <v>0</v>
      </c>
      <c r="BM568" s="82"/>
      <c r="BN568" s="81">
        <v>0</v>
      </c>
      <c r="BO568" s="81">
        <v>0</v>
      </c>
      <c r="BP568" s="81">
        <v>271</v>
      </c>
      <c r="BQ568" s="81">
        <v>4</v>
      </c>
      <c r="BR568" s="81">
        <v>63</v>
      </c>
      <c r="BS568" s="81">
        <v>0</v>
      </c>
      <c r="BT568"/>
      <c r="BU568" s="80">
        <v>4033.3530000000001</v>
      </c>
      <c r="BV568" s="80">
        <v>189.40199999999999</v>
      </c>
      <c r="BW568" s="80">
        <v>29.876000000000001</v>
      </c>
      <c r="BX568" s="80">
        <v>3.0859999999999999</v>
      </c>
      <c r="BY568" s="80">
        <v>33.243000000000002</v>
      </c>
      <c r="BZ568" s="80">
        <v>15.016999999999999</v>
      </c>
      <c r="CA568" s="80">
        <v>53.311999999999998</v>
      </c>
      <c r="CB568" s="80">
        <v>118.057</v>
      </c>
      <c r="CC568" s="80">
        <v>0</v>
      </c>
    </row>
    <row r="569" spans="1:81">
      <c r="A569" s="80" t="s">
        <v>2410</v>
      </c>
      <c r="B569" s="80">
        <v>520</v>
      </c>
      <c r="C569" s="80">
        <v>10</v>
      </c>
      <c r="D569" s="80">
        <v>31</v>
      </c>
      <c r="E569" s="80">
        <v>2013</v>
      </c>
      <c r="F569" s="80" t="s">
        <v>89</v>
      </c>
      <c r="G569" s="80" t="s">
        <v>2400</v>
      </c>
      <c r="H569" s="80" t="s">
        <v>2401</v>
      </c>
      <c r="I569" s="177"/>
      <c r="J569" s="81">
        <v>5250.0359308047055</v>
      </c>
      <c r="K569" s="81">
        <v>132.4317106798016</v>
      </c>
      <c r="L569" s="81">
        <v>275.67296173034373</v>
      </c>
      <c r="M569" s="81">
        <v>3437.3577293784779</v>
      </c>
      <c r="N569" s="81">
        <v>2726.8894625152766</v>
      </c>
      <c r="O569" s="81">
        <v>2519.199172483432</v>
      </c>
      <c r="P569" s="81">
        <v>1782.5455791940515</v>
      </c>
      <c r="Q569" s="81">
        <v>156.23534307878845</v>
      </c>
      <c r="R569" s="81">
        <v>0</v>
      </c>
      <c r="S569" s="81">
        <v>275.09969782346678</v>
      </c>
      <c r="T569" s="82"/>
      <c r="U569" s="81">
        <v>772245410</v>
      </c>
      <c r="V569" s="81">
        <v>70069</v>
      </c>
      <c r="W569" s="81">
        <v>7427</v>
      </c>
      <c r="X569" s="81">
        <v>683306</v>
      </c>
      <c r="Y569" s="81">
        <v>808409</v>
      </c>
      <c r="Z569" s="81">
        <v>1376427</v>
      </c>
      <c r="AA569" s="81">
        <v>356840</v>
      </c>
      <c r="AB569" s="81">
        <v>2019687</v>
      </c>
      <c r="AC569" s="81">
        <v>0</v>
      </c>
      <c r="AD569" s="81">
        <v>275.0996978234669</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0</v>
      </c>
      <c r="BI569" s="81">
        <v>4236.1530000000002</v>
      </c>
      <c r="BJ569" s="81">
        <v>32.090000000000003</v>
      </c>
      <c r="BK569" s="81">
        <v>518.38100000000009</v>
      </c>
      <c r="BL569" s="81">
        <v>0</v>
      </c>
      <c r="BM569" s="82"/>
      <c r="BN569" s="81">
        <v>0</v>
      </c>
      <c r="BO569" s="81">
        <v>0</v>
      </c>
      <c r="BP569" s="81">
        <v>269</v>
      </c>
      <c r="BQ569" s="81">
        <v>3</v>
      </c>
      <c r="BR569" s="81">
        <v>60</v>
      </c>
      <c r="BS569" s="81">
        <v>0</v>
      </c>
      <c r="BT569"/>
      <c r="BU569" s="80">
        <v>4398.8220000000001</v>
      </c>
      <c r="BV569" s="80">
        <v>188.083</v>
      </c>
      <c r="BW569" s="80">
        <v>27.654</v>
      </c>
      <c r="BX569" s="80">
        <v>0</v>
      </c>
      <c r="BY569" s="80">
        <v>31.670999999999999</v>
      </c>
      <c r="BZ569" s="80">
        <v>14.865</v>
      </c>
      <c r="CA569" s="80">
        <v>47.536999999999999</v>
      </c>
      <c r="CB569" s="80">
        <v>77.992000000000004</v>
      </c>
      <c r="CC569" s="80">
        <v>0</v>
      </c>
    </row>
    <row r="570" spans="1:81">
      <c r="A570" s="80" t="s">
        <v>2411</v>
      </c>
      <c r="B570" s="80">
        <v>521</v>
      </c>
      <c r="C570" s="80">
        <v>11</v>
      </c>
      <c r="D570" s="80">
        <v>31</v>
      </c>
      <c r="E570" s="80">
        <v>2014</v>
      </c>
      <c r="F570" s="80" t="s">
        <v>90</v>
      </c>
      <c r="G570" s="80" t="s">
        <v>2400</v>
      </c>
      <c r="H570" s="80" t="s">
        <v>2401</v>
      </c>
      <c r="I570" s="177"/>
      <c r="J570" s="81">
        <v>4749.2075946437071</v>
      </c>
      <c r="K570" s="81">
        <v>128.29560420673096</v>
      </c>
      <c r="L570" s="81">
        <v>171.95582162030453</v>
      </c>
      <c r="M570" s="81">
        <v>3293.2684966296861</v>
      </c>
      <c r="N570" s="81">
        <v>2844.075363508488</v>
      </c>
      <c r="O570" s="81">
        <v>2415.0570928403977</v>
      </c>
      <c r="P570" s="81">
        <v>1779.052491042429</v>
      </c>
      <c r="Q570" s="81">
        <v>149.34529580540419</v>
      </c>
      <c r="R570" s="81">
        <v>0</v>
      </c>
      <c r="S570" s="81">
        <v>261.05381562075928</v>
      </c>
      <c r="T570" s="82"/>
      <c r="U570" s="81">
        <v>836325825</v>
      </c>
      <c r="V570" s="81">
        <v>60387</v>
      </c>
      <c r="W570" s="81">
        <v>7303</v>
      </c>
      <c r="X570" s="81">
        <v>675161</v>
      </c>
      <c r="Y570" s="81">
        <v>815489</v>
      </c>
      <c r="Z570" s="81">
        <v>1389740</v>
      </c>
      <c r="AA570" s="81">
        <v>354298</v>
      </c>
      <c r="AB570" s="81">
        <v>2012203</v>
      </c>
      <c r="AC570" s="81">
        <v>0</v>
      </c>
      <c r="AD570" s="81">
        <v>261.05381562075928</v>
      </c>
      <c r="AE570" s="82"/>
      <c r="AF570" s="81">
        <v>6316088021.450635</v>
      </c>
      <c r="AG570" s="81">
        <v>110068409.3101771</v>
      </c>
      <c r="AH570" s="81">
        <v>43119353.274658889</v>
      </c>
      <c r="AI570" s="81">
        <v>4367335157.1431799</v>
      </c>
      <c r="AJ570" s="81">
        <v>3671811049.1849165</v>
      </c>
      <c r="AK570" s="81">
        <v>0</v>
      </c>
      <c r="AL570" s="81">
        <v>0</v>
      </c>
      <c r="AM570" s="81">
        <v>276245403.11801273</v>
      </c>
      <c r="AN570" s="81">
        <v>0</v>
      </c>
      <c r="AO570" s="81">
        <v>0</v>
      </c>
      <c r="AP570" s="82"/>
      <c r="AQ570" s="81">
        <v>43648</v>
      </c>
      <c r="AR570" s="81">
        <v>9860</v>
      </c>
      <c r="AS570" s="81">
        <v>2</v>
      </c>
      <c r="AT570" s="81">
        <v>17</v>
      </c>
      <c r="AU570" s="81">
        <v>0</v>
      </c>
      <c r="AV570" s="81">
        <v>4</v>
      </c>
      <c r="AW570" s="81" t="s">
        <v>564</v>
      </c>
      <c r="AX570" s="82"/>
      <c r="AY570" s="81">
        <v>181374.69999999995</v>
      </c>
      <c r="AZ570" s="81">
        <v>517427.7</v>
      </c>
      <c r="BA570" s="81">
        <v>340</v>
      </c>
      <c r="BB570" s="81">
        <v>7761</v>
      </c>
      <c r="BC570" s="81">
        <v>0</v>
      </c>
      <c r="BD570" s="81">
        <v>20081.599999999999</v>
      </c>
      <c r="BE570" s="81" t="s">
        <v>564</v>
      </c>
      <c r="BF570" s="82"/>
      <c r="BG570" s="81">
        <v>0</v>
      </c>
      <c r="BH570" s="81">
        <v>0</v>
      </c>
      <c r="BI570" s="81">
        <v>4081.2190000000001</v>
      </c>
      <c r="BJ570" s="81">
        <v>36.719000000000001</v>
      </c>
      <c r="BK570" s="81">
        <v>561.62900000000002</v>
      </c>
      <c r="BL570" s="81">
        <v>0</v>
      </c>
      <c r="BM570" s="82"/>
      <c r="BN570" s="81">
        <v>0</v>
      </c>
      <c r="BO570" s="81">
        <v>0</v>
      </c>
      <c r="BP570" s="81">
        <v>274</v>
      </c>
      <c r="BQ570" s="81">
        <v>2</v>
      </c>
      <c r="BR570" s="81">
        <v>62</v>
      </c>
      <c r="BS570" s="81">
        <v>0</v>
      </c>
      <c r="BT570"/>
      <c r="BU570" s="80">
        <v>4318.6970000000001</v>
      </c>
      <c r="BV570" s="80">
        <v>206.23699999999999</v>
      </c>
      <c r="BW570" s="80">
        <v>20.683</v>
      </c>
      <c r="BX570" s="80">
        <v>3.11</v>
      </c>
      <c r="BY570" s="80">
        <v>34.813000000000002</v>
      </c>
      <c r="BZ570" s="80">
        <v>8.1999999999999993</v>
      </c>
      <c r="CA570" s="80">
        <v>44.055</v>
      </c>
      <c r="CB570" s="80">
        <v>43.771999999999998</v>
      </c>
      <c r="CC570" s="80">
        <v>0</v>
      </c>
    </row>
    <row r="571" spans="1:81">
      <c r="A571" s="80" t="s">
        <v>2412</v>
      </c>
      <c r="B571" s="80">
        <v>522</v>
      </c>
      <c r="C571" s="80">
        <v>12</v>
      </c>
      <c r="D571" s="80">
        <v>31</v>
      </c>
      <c r="E571" s="80">
        <v>2015</v>
      </c>
      <c r="F571" s="80" t="s">
        <v>91</v>
      </c>
      <c r="G571" s="80" t="s">
        <v>2400</v>
      </c>
      <c r="H571" s="80" t="s">
        <v>2401</v>
      </c>
      <c r="I571" s="177"/>
      <c r="J571" s="81">
        <v>4472.4534883965998</v>
      </c>
      <c r="K571" s="81">
        <v>128.81104060641007</v>
      </c>
      <c r="L571" s="81">
        <v>184.89360460113687</v>
      </c>
      <c r="M571" s="81">
        <v>3274.078274801348</v>
      </c>
      <c r="N571" s="81">
        <v>2646.4637509980007</v>
      </c>
      <c r="O571" s="81">
        <v>2406.0366437234643</v>
      </c>
      <c r="P571" s="81">
        <v>1768.5172016852725</v>
      </c>
      <c r="Q571" s="81">
        <v>145.70152903489151</v>
      </c>
      <c r="R571" s="81">
        <v>0</v>
      </c>
      <c r="S571" s="81">
        <v>276.7510905669543</v>
      </c>
      <c r="T571" s="82"/>
      <c r="U571" s="81">
        <v>905010945</v>
      </c>
      <c r="V571" s="81">
        <v>60387</v>
      </c>
      <c r="W571" s="81">
        <v>7303</v>
      </c>
      <c r="X571" s="81">
        <v>675161</v>
      </c>
      <c r="Y571" s="81">
        <v>823565</v>
      </c>
      <c r="Z571" s="81">
        <v>1397889</v>
      </c>
      <c r="AA571" s="81">
        <v>351923</v>
      </c>
      <c r="AB571" s="81">
        <v>2005320</v>
      </c>
      <c r="AC571" s="81">
        <v>0</v>
      </c>
      <c r="AD571" s="81">
        <v>276.7510905669543</v>
      </c>
      <c r="AE571" s="82"/>
      <c r="AF571" s="81">
        <v>6173345738.9321384</v>
      </c>
      <c r="AG571" s="81">
        <v>100525769.25608845</v>
      </c>
      <c r="AH571" s="81">
        <v>39040240.721023604</v>
      </c>
      <c r="AI571" s="81">
        <v>4302784650.769146</v>
      </c>
      <c r="AJ571" s="81">
        <v>3682668734.8965554</v>
      </c>
      <c r="AK571" s="81">
        <v>0</v>
      </c>
      <c r="AL571" s="81">
        <v>0</v>
      </c>
      <c r="AM571" s="81">
        <v>274820693.99898136</v>
      </c>
      <c r="AN571" s="81">
        <v>0</v>
      </c>
      <c r="AO571" s="81">
        <v>0</v>
      </c>
      <c r="AP571" s="82"/>
      <c r="AQ571" s="81">
        <v>48287</v>
      </c>
      <c r="AR571" s="81">
        <v>15452</v>
      </c>
      <c r="AS571" s="81">
        <v>2</v>
      </c>
      <c r="AT571" s="81">
        <v>17</v>
      </c>
      <c r="AU571" s="81">
        <v>0</v>
      </c>
      <c r="AV571" s="81">
        <v>6</v>
      </c>
      <c r="AW571" s="81" t="s">
        <v>564</v>
      </c>
      <c r="AX571" s="82"/>
      <c r="AY571" s="81">
        <v>203324.10000000003</v>
      </c>
      <c r="AZ571" s="81">
        <v>824179.20000000019</v>
      </c>
      <c r="BA571" s="81">
        <v>340</v>
      </c>
      <c r="BB571" s="81">
        <v>7761</v>
      </c>
      <c r="BC571" s="81">
        <v>0</v>
      </c>
      <c r="BD571" s="81">
        <v>20426.599999999999</v>
      </c>
      <c r="BE571" s="81" t="s">
        <v>564</v>
      </c>
      <c r="BF571" s="82"/>
      <c r="BG571" s="81">
        <v>0</v>
      </c>
      <c r="BH571" s="81">
        <v>0</v>
      </c>
      <c r="BI571" s="81">
        <v>4024.8820000000001</v>
      </c>
      <c r="BJ571" s="81">
        <v>34.119999999999997</v>
      </c>
      <c r="BK571" s="81">
        <v>526.63200000000006</v>
      </c>
      <c r="BL571" s="81">
        <v>0</v>
      </c>
      <c r="BM571" s="82"/>
      <c r="BN571" s="81">
        <v>0</v>
      </c>
      <c r="BO571" s="81">
        <v>0</v>
      </c>
      <c r="BP571" s="81">
        <v>274</v>
      </c>
      <c r="BQ571" s="81">
        <v>2</v>
      </c>
      <c r="BR571" s="81">
        <v>60</v>
      </c>
      <c r="BS571" s="81">
        <v>0</v>
      </c>
      <c r="BT571"/>
      <c r="BU571" s="80">
        <v>4181.6419999999998</v>
      </c>
      <c r="BV571" s="80">
        <v>203.58500000000001</v>
      </c>
      <c r="BW571" s="80">
        <v>21.876999999999999</v>
      </c>
      <c r="BX571" s="80">
        <v>3.5110000000000001</v>
      </c>
      <c r="BY571" s="80">
        <v>31.646999999999998</v>
      </c>
      <c r="BZ571" s="80">
        <v>7.3</v>
      </c>
      <c r="CA571" s="80">
        <v>44.771999999999998</v>
      </c>
      <c r="CB571" s="80">
        <v>15.9</v>
      </c>
      <c r="CC571" s="80">
        <v>75.400000000000006</v>
      </c>
    </row>
    <row r="572" spans="1:81">
      <c r="A572" s="80" t="s">
        <v>2413</v>
      </c>
      <c r="B572" s="80">
        <v>523</v>
      </c>
      <c r="C572" s="80">
        <v>13</v>
      </c>
      <c r="D572" s="80">
        <v>31</v>
      </c>
      <c r="E572" s="80">
        <v>2016</v>
      </c>
      <c r="F572" s="80" t="s">
        <v>92</v>
      </c>
      <c r="G572" s="80" t="s">
        <v>2400</v>
      </c>
      <c r="H572" s="80" t="s">
        <v>2401</v>
      </c>
      <c r="I572" s="177"/>
      <c r="J572" s="81">
        <v>4415.918309611282</v>
      </c>
      <c r="K572" s="81">
        <v>128.63263439377999</v>
      </c>
      <c r="L572" s="81">
        <v>199.72452646133124</v>
      </c>
      <c r="M572" s="81">
        <v>2741.9838400089284</v>
      </c>
      <c r="N572" s="81">
        <v>2639.1094499964147</v>
      </c>
      <c r="O572" s="81">
        <v>2393.4275151207821</v>
      </c>
      <c r="P572" s="81">
        <v>1719.385083137671</v>
      </c>
      <c r="Q572" s="81">
        <v>141.14221545456869</v>
      </c>
      <c r="R572" s="81">
        <v>0</v>
      </c>
      <c r="S572" s="81">
        <v>256.23970667834345</v>
      </c>
      <c r="T572" s="82"/>
      <c r="U572" s="81">
        <v>869911447</v>
      </c>
      <c r="V572" s="81">
        <v>60387</v>
      </c>
      <c r="W572" s="81">
        <v>7303</v>
      </c>
      <c r="X572" s="81">
        <v>675161</v>
      </c>
      <c r="Y572" s="81">
        <v>831970</v>
      </c>
      <c r="Z572" s="81">
        <v>1407657</v>
      </c>
      <c r="AA572" s="81">
        <v>353876</v>
      </c>
      <c r="AB572" s="81">
        <v>1998275</v>
      </c>
      <c r="AC572" s="81">
        <v>0</v>
      </c>
      <c r="AD572" s="81">
        <v>256.23970667834351</v>
      </c>
      <c r="AE572" s="82"/>
      <c r="AF572" s="81">
        <v>6059287747.0470543</v>
      </c>
      <c r="AG572" s="81">
        <v>96663466.793792203</v>
      </c>
      <c r="AH572" s="81">
        <v>32419747.232349999</v>
      </c>
      <c r="AI572" s="81">
        <v>4248472572.507</v>
      </c>
      <c r="AJ572" s="81">
        <v>3730956075.7038612</v>
      </c>
      <c r="AK572" s="81"/>
      <c r="AL572" s="81"/>
      <c r="AM572" s="81">
        <v>274067964.92650932</v>
      </c>
      <c r="AN572" s="81"/>
      <c r="AO572" s="81"/>
      <c r="AP572" s="82"/>
      <c r="AQ572" s="81">
        <v>52736</v>
      </c>
      <c r="AR572" s="81">
        <v>18846</v>
      </c>
      <c r="AS572" s="81">
        <v>3</v>
      </c>
      <c r="AT572" s="81">
        <v>20</v>
      </c>
      <c r="AU572" s="81">
        <v>0</v>
      </c>
      <c r="AV572" s="81">
        <v>6</v>
      </c>
      <c r="AW572" s="81" t="s">
        <v>564</v>
      </c>
      <c r="AX572" s="82"/>
      <c r="AY572" s="81">
        <v>226451.8</v>
      </c>
      <c r="AZ572" s="81">
        <v>1062426.2</v>
      </c>
      <c r="BA572" s="81">
        <v>343</v>
      </c>
      <c r="BB572" s="81">
        <v>9825.1</v>
      </c>
      <c r="BC572" s="81">
        <v>0</v>
      </c>
      <c r="BD572" s="81">
        <v>19815</v>
      </c>
      <c r="BE572" s="81" t="s">
        <v>564</v>
      </c>
      <c r="BF572" s="82"/>
      <c r="BG572" s="81">
        <v>0</v>
      </c>
      <c r="BH572" s="81">
        <v>0</v>
      </c>
      <c r="BI572" s="81">
        <v>4151.8599999999997</v>
      </c>
      <c r="BJ572" s="81">
        <v>34.167999999999999</v>
      </c>
      <c r="BK572" s="81">
        <v>526.56999999999994</v>
      </c>
      <c r="BL572" s="81">
        <v>0</v>
      </c>
      <c r="BM572" s="82"/>
      <c r="BN572" s="81">
        <v>0</v>
      </c>
      <c r="BO572" s="81">
        <v>0</v>
      </c>
      <c r="BP572" s="81">
        <v>273</v>
      </c>
      <c r="BQ572" s="81">
        <v>2</v>
      </c>
      <c r="BR572" s="81">
        <v>64</v>
      </c>
      <c r="BS572" s="81">
        <v>0</v>
      </c>
      <c r="BT572"/>
      <c r="BU572" s="80">
        <v>4180.241</v>
      </c>
      <c r="BV572" s="80">
        <v>200.386</v>
      </c>
      <c r="BW572" s="80">
        <v>27.161000000000001</v>
      </c>
      <c r="BX572" s="80">
        <v>3.512</v>
      </c>
      <c r="BY572" s="80">
        <v>31.553000000000001</v>
      </c>
      <c r="BZ572" s="80">
        <v>9</v>
      </c>
      <c r="CA572" s="80">
        <v>46.502000000000002</v>
      </c>
      <c r="CB572" s="80">
        <v>25.042999999999999</v>
      </c>
      <c r="CC572" s="80">
        <v>189.2</v>
      </c>
    </row>
    <row r="573" spans="1:81">
      <c r="A573" s="80" t="s">
        <v>2414</v>
      </c>
      <c r="B573" s="80">
        <v>524</v>
      </c>
      <c r="C573" s="80">
        <v>14</v>
      </c>
      <c r="D573" s="80">
        <v>31</v>
      </c>
      <c r="E573" s="80">
        <v>2017</v>
      </c>
      <c r="F573" s="80" t="s">
        <v>71</v>
      </c>
      <c r="G573" s="80" t="s">
        <v>2400</v>
      </c>
      <c r="H573" s="80" t="s">
        <v>2401</v>
      </c>
      <c r="I573" s="177"/>
      <c r="J573" s="81">
        <v>4356.7465246498969</v>
      </c>
      <c r="K573" s="81">
        <v>129.66717288682534</v>
      </c>
      <c r="L573" s="81">
        <v>176.20098320113041</v>
      </c>
      <c r="M573" s="81">
        <v>2589.0989372014988</v>
      </c>
      <c r="N573" s="81">
        <v>2565.3805183303734</v>
      </c>
      <c r="O573" s="81">
        <v>2367.808050984695</v>
      </c>
      <c r="P573" s="81">
        <v>1696.8145968791437</v>
      </c>
      <c r="Q573" s="81">
        <v>135.95819872702231</v>
      </c>
      <c r="R573" s="81">
        <v>0</v>
      </c>
      <c r="S573" s="81">
        <v>271.15892573698773</v>
      </c>
      <c r="T573" s="82"/>
      <c r="U573" s="81">
        <v>901711597</v>
      </c>
      <c r="V573" s="81">
        <v>60387</v>
      </c>
      <c r="W573" s="81">
        <v>7303</v>
      </c>
      <c r="X573" s="81">
        <v>675161</v>
      </c>
      <c r="Y573" s="81">
        <v>841085</v>
      </c>
      <c r="Z573" s="81">
        <v>1415690</v>
      </c>
      <c r="AA573" s="81">
        <v>351457</v>
      </c>
      <c r="AB573" s="81">
        <v>1990584</v>
      </c>
      <c r="AC573" s="81">
        <v>0</v>
      </c>
      <c r="AD573" s="81">
        <v>271.15892573698773</v>
      </c>
      <c r="AE573" s="82"/>
      <c r="AF573" s="81">
        <v>6234937986.7997952</v>
      </c>
      <c r="AG573" s="81">
        <v>98023412.284289986</v>
      </c>
      <c r="AH573" s="81">
        <v>37718603.866802223</v>
      </c>
      <c r="AI573" s="81">
        <v>4175803481.995687</v>
      </c>
      <c r="AJ573" s="81">
        <v>3623260087.7313061</v>
      </c>
      <c r="AK573" s="81"/>
      <c r="AL573" s="81"/>
      <c r="AM573" s="81">
        <v>273440317.78829432</v>
      </c>
      <c r="AN573" s="81"/>
      <c r="AO573" s="81"/>
      <c r="AP573" s="82"/>
      <c r="AQ573" s="81">
        <v>56340</v>
      </c>
      <c r="AR573" s="81">
        <v>21815</v>
      </c>
      <c r="AS573" s="81">
        <v>3</v>
      </c>
      <c r="AT573" s="81">
        <v>24</v>
      </c>
      <c r="AU573" s="81">
        <v>0</v>
      </c>
      <c r="AV573" s="81">
        <v>8</v>
      </c>
      <c r="AW573" s="81" t="s">
        <v>564</v>
      </c>
      <c r="AX573" s="82"/>
      <c r="AY573" s="81">
        <v>245717.1</v>
      </c>
      <c r="AZ573" s="81">
        <v>1320802.6000000001</v>
      </c>
      <c r="BA573" s="81">
        <v>343</v>
      </c>
      <c r="BB573" s="81">
        <v>10183.799999999999</v>
      </c>
      <c r="BC573" s="81">
        <v>0</v>
      </c>
      <c r="BD573" s="81">
        <v>26610</v>
      </c>
      <c r="BE573" s="81" t="s">
        <v>564</v>
      </c>
      <c r="BF573" s="82"/>
      <c r="BG573" s="81">
        <v>3.3079999999999998</v>
      </c>
      <c r="BH573" s="81">
        <v>0</v>
      </c>
      <c r="BI573" s="81">
        <v>4099.335</v>
      </c>
      <c r="BJ573" s="81">
        <v>34.573</v>
      </c>
      <c r="BK573" s="81">
        <v>494.44599999999997</v>
      </c>
      <c r="BL573" s="81">
        <v>0</v>
      </c>
      <c r="BM573" s="82"/>
      <c r="BN573" s="81">
        <v>1</v>
      </c>
      <c r="BO573" s="81">
        <v>0</v>
      </c>
      <c r="BP573" s="81">
        <v>275</v>
      </c>
      <c r="BQ573" s="81">
        <v>2</v>
      </c>
      <c r="BR573" s="81">
        <v>61</v>
      </c>
      <c r="BS573" s="81">
        <v>0</v>
      </c>
      <c r="BT573"/>
      <c r="BU573" s="80">
        <v>4289.0309999999999</v>
      </c>
      <c r="BV573" s="80">
        <v>190.67</v>
      </c>
      <c r="BW573" s="80">
        <v>21.477</v>
      </c>
      <c r="BX573" s="80">
        <v>3.5459999999999998</v>
      </c>
      <c r="BY573" s="80">
        <v>31.861999999999998</v>
      </c>
      <c r="BZ573" s="80">
        <v>15.122</v>
      </c>
      <c r="CA573" s="80">
        <v>27.774000000000001</v>
      </c>
      <c r="CB573" s="80">
        <v>16.079999999999998</v>
      </c>
      <c r="CC573" s="80">
        <v>36.1</v>
      </c>
    </row>
    <row r="574" spans="1:81">
      <c r="A574" s="80" t="s">
        <v>2415</v>
      </c>
      <c r="B574" s="80">
        <v>525</v>
      </c>
      <c r="C574" s="80">
        <v>15</v>
      </c>
      <c r="D574" s="80">
        <v>31</v>
      </c>
      <c r="E574" s="80">
        <v>2018</v>
      </c>
      <c r="F574" s="80" t="s">
        <v>93</v>
      </c>
      <c r="G574" s="80" t="s">
        <v>2400</v>
      </c>
      <c r="H574" s="80" t="s">
        <v>2401</v>
      </c>
      <c r="I574" s="177"/>
      <c r="J574" s="81">
        <v>4461.2939978598561</v>
      </c>
      <c r="K574" s="81">
        <v>121.86711653678401</v>
      </c>
      <c r="L574" s="81">
        <v>158.78599052592503</v>
      </c>
      <c r="M574" s="81">
        <v>2553.1702804123156</v>
      </c>
      <c r="N574" s="81">
        <v>2687.3548405367437</v>
      </c>
      <c r="O574" s="81">
        <v>2329.8373655460814</v>
      </c>
      <c r="P574" s="81">
        <v>1674.9912601373696</v>
      </c>
      <c r="Q574" s="81">
        <v>125.56772009360941</v>
      </c>
      <c r="R574" s="81">
        <v>0</v>
      </c>
      <c r="S574" s="81">
        <v>287.4552024701494</v>
      </c>
      <c r="T574" s="82"/>
      <c r="U574" s="81">
        <v>912476055</v>
      </c>
      <c r="V574" s="81">
        <v>60387</v>
      </c>
      <c r="W574" s="81">
        <v>7303</v>
      </c>
      <c r="X574" s="81">
        <v>675161</v>
      </c>
      <c r="Y574" s="81">
        <v>848111</v>
      </c>
      <c r="Z574" s="81">
        <v>1419660</v>
      </c>
      <c r="AA574" s="81">
        <v>350425</v>
      </c>
      <c r="AB574" s="81">
        <v>1981202</v>
      </c>
      <c r="AC574" s="81">
        <v>0</v>
      </c>
      <c r="AD574" s="81">
        <v>287.4552024701494</v>
      </c>
      <c r="AE574" s="82"/>
      <c r="AF574" s="81">
        <v>6429930171.6533623</v>
      </c>
      <c r="AG574" s="81">
        <v>86678737.472226083</v>
      </c>
      <c r="AH574" s="81">
        <v>35688850.213360563</v>
      </c>
      <c r="AI574" s="81">
        <v>4002472329.5166411</v>
      </c>
      <c r="AJ574" s="81">
        <v>3799564079.4839721</v>
      </c>
      <c r="AK574" s="81"/>
      <c r="AL574" s="81"/>
      <c r="AM574" s="81">
        <v>272714655.84414017</v>
      </c>
      <c r="AN574" s="81"/>
      <c r="AO574" s="81"/>
      <c r="AP574" s="82"/>
      <c r="AQ574" s="81">
        <v>60149</v>
      </c>
      <c r="AR574" s="81">
        <v>24658</v>
      </c>
      <c r="AS574" s="81">
        <v>4</v>
      </c>
      <c r="AT574" s="81">
        <v>31</v>
      </c>
      <c r="AU574" s="81">
        <v>0</v>
      </c>
      <c r="AV574" s="81">
        <v>8</v>
      </c>
      <c r="AW574" s="81" t="s">
        <v>564</v>
      </c>
      <c r="AX574" s="82"/>
      <c r="AY574" s="81">
        <v>265475.09999999992</v>
      </c>
      <c r="AZ574" s="81">
        <v>1495959.6</v>
      </c>
      <c r="BA574" s="81">
        <v>346</v>
      </c>
      <c r="BB574" s="81">
        <v>17419</v>
      </c>
      <c r="BC574" s="81">
        <v>0</v>
      </c>
      <c r="BD574" s="81">
        <v>26660</v>
      </c>
      <c r="BE574" s="81" t="s">
        <v>564</v>
      </c>
      <c r="BF574" s="82"/>
      <c r="BG574" s="81">
        <v>3.2789999999999999</v>
      </c>
      <c r="BH574" s="81">
        <v>0</v>
      </c>
      <c r="BI574" s="81">
        <v>4082.7310000000002</v>
      </c>
      <c r="BJ574" s="81">
        <v>33.823</v>
      </c>
      <c r="BK574" s="81">
        <v>448.19900000000001</v>
      </c>
      <c r="BL574" s="81">
        <v>0</v>
      </c>
      <c r="BM574" s="82"/>
      <c r="BN574" s="81">
        <v>1</v>
      </c>
      <c r="BO574" s="81">
        <v>0</v>
      </c>
      <c r="BP574" s="81">
        <v>277</v>
      </c>
      <c r="BQ574" s="81">
        <v>2</v>
      </c>
      <c r="BR574" s="81">
        <v>59</v>
      </c>
      <c r="BS574" s="81">
        <v>0</v>
      </c>
      <c r="BT574"/>
      <c r="BU574" s="80">
        <v>4278.9780000000001</v>
      </c>
      <c r="BV574" s="80">
        <v>153.71</v>
      </c>
      <c r="BW574" s="80">
        <v>24.138999999999999</v>
      </c>
      <c r="BX574" s="80">
        <v>3.4740000000000002</v>
      </c>
      <c r="BY574" s="80">
        <v>30.216999999999999</v>
      </c>
      <c r="BZ574" s="80">
        <v>11.471</v>
      </c>
      <c r="CA574" s="80">
        <v>38.4</v>
      </c>
      <c r="CB574" s="80">
        <v>16.042999999999999</v>
      </c>
      <c r="CC574" s="80">
        <v>11.6</v>
      </c>
    </row>
    <row r="575" spans="1:81">
      <c r="A575" s="80" t="s">
        <v>2416</v>
      </c>
      <c r="B575" s="80">
        <v>526</v>
      </c>
      <c r="C575" s="80">
        <v>16</v>
      </c>
      <c r="D575" s="80">
        <v>31</v>
      </c>
      <c r="E575" s="80">
        <v>2019</v>
      </c>
      <c r="F575" s="80" t="s">
        <v>73</v>
      </c>
      <c r="G575" s="80" t="s">
        <v>2400</v>
      </c>
      <c r="H575" s="80" t="s">
        <v>2401</v>
      </c>
      <c r="I575" s="177"/>
      <c r="J575" s="81">
        <v>4200.8185421482867</v>
      </c>
      <c r="K575" s="81">
        <v>111.64504860972794</v>
      </c>
      <c r="L575" s="81">
        <v>160.05614424400298</v>
      </c>
      <c r="M575" s="81">
        <v>2413.4811556073569</v>
      </c>
      <c r="N575" s="81">
        <v>2372.0636987489265</v>
      </c>
      <c r="O575" s="81">
        <v>2272.1730124041819</v>
      </c>
      <c r="P575" s="81">
        <v>1660.6144472415708</v>
      </c>
      <c r="Q575" s="81">
        <v>121.53169751281396</v>
      </c>
      <c r="R575" s="81">
        <v>0</v>
      </c>
      <c r="S575" s="81">
        <v>294.80835771874013</v>
      </c>
      <c r="T575" s="82"/>
      <c r="U575" s="81">
        <v>897182813</v>
      </c>
      <c r="V575" s="81">
        <v>60387</v>
      </c>
      <c r="W575" s="81">
        <v>7303</v>
      </c>
      <c r="X575" s="81">
        <v>675161</v>
      </c>
      <c r="Y575" s="81">
        <v>855165</v>
      </c>
      <c r="Z575" s="81">
        <v>1422536</v>
      </c>
      <c r="AA575" s="81">
        <v>344817</v>
      </c>
      <c r="AB575" s="81">
        <v>1969439</v>
      </c>
      <c r="AC575" s="81">
        <v>0</v>
      </c>
      <c r="AD575" s="81">
        <v>294.80835771874013</v>
      </c>
      <c r="AE575" s="82"/>
      <c r="AF575" s="81">
        <v>6195640903.9396048</v>
      </c>
      <c r="AG575" s="81">
        <v>83810127.667802706</v>
      </c>
      <c r="AH575" s="81">
        <v>37694307.042764448</v>
      </c>
      <c r="AI575" s="81">
        <v>3928636415.082417</v>
      </c>
      <c r="AJ575" s="81">
        <v>3349194261.0451703</v>
      </c>
      <c r="AK575" s="81">
        <v>0</v>
      </c>
      <c r="AL575" s="81">
        <v>0</v>
      </c>
      <c r="AM575" s="81">
        <v>268222765.87114581</v>
      </c>
      <c r="AN575" s="81">
        <v>0</v>
      </c>
      <c r="AO575" s="81">
        <v>0</v>
      </c>
      <c r="AP575" s="82"/>
      <c r="AQ575" s="81">
        <v>64304</v>
      </c>
      <c r="AR575" s="81">
        <v>27350</v>
      </c>
      <c r="AS575" s="81">
        <v>4</v>
      </c>
      <c r="AT575" s="81">
        <v>31</v>
      </c>
      <c r="AU575" s="81">
        <v>0</v>
      </c>
      <c r="AV575" s="81">
        <v>9</v>
      </c>
      <c r="AW575" s="81" t="s">
        <v>564</v>
      </c>
      <c r="AX575" s="82"/>
      <c r="AY575" s="81">
        <v>287566.00000000052</v>
      </c>
      <c r="AZ575" s="81">
        <v>1769696.2999999991</v>
      </c>
      <c r="BA575" s="81">
        <v>56</v>
      </c>
      <c r="BB575" s="81">
        <v>17418.599999999999</v>
      </c>
      <c r="BC575" s="81">
        <v>0</v>
      </c>
      <c r="BD575" s="81">
        <v>26700</v>
      </c>
      <c r="BE575" s="81" t="s">
        <v>564</v>
      </c>
      <c r="BF575" s="82"/>
      <c r="BG575" s="81">
        <v>3.2669999999999999</v>
      </c>
      <c r="BH575" s="81">
        <v>3.016</v>
      </c>
      <c r="BI575" s="81">
        <v>3837.3139999999999</v>
      </c>
      <c r="BJ575" s="81">
        <v>35.042000000000002</v>
      </c>
      <c r="BK575" s="81">
        <v>463.22199999999998</v>
      </c>
      <c r="BL575" s="81">
        <v>0</v>
      </c>
      <c r="BM575" s="82"/>
      <c r="BN575" s="81">
        <v>1</v>
      </c>
      <c r="BO575" s="81">
        <v>1</v>
      </c>
      <c r="BP575" s="81">
        <v>271</v>
      </c>
      <c r="BQ575" s="81">
        <v>2</v>
      </c>
      <c r="BR575" s="81">
        <v>60</v>
      </c>
      <c r="BS575" s="81">
        <v>0</v>
      </c>
      <c r="BT575"/>
      <c r="BU575" s="80">
        <v>4112.6949999999997</v>
      </c>
      <c r="BV575" s="80">
        <v>138.24700000000001</v>
      </c>
      <c r="BW575" s="80">
        <v>27.414000000000001</v>
      </c>
      <c r="BX575" s="80">
        <v>3.6040000000000001</v>
      </c>
      <c r="BY575" s="80">
        <v>32.414999999999999</v>
      </c>
      <c r="BZ575" s="80">
        <v>6.4859999999999998</v>
      </c>
      <c r="CA575" s="80">
        <v>11.4</v>
      </c>
      <c r="CB575" s="80">
        <v>5.7</v>
      </c>
      <c r="CC575" s="80">
        <v>3.9</v>
      </c>
    </row>
    <row r="576" spans="1:81">
      <c r="A576" s="80" t="s">
        <v>2417</v>
      </c>
      <c r="B576" s="80">
        <v>527</v>
      </c>
      <c r="C576" s="80">
        <v>17</v>
      </c>
      <c r="D576" s="80">
        <v>31</v>
      </c>
      <c r="E576" s="80">
        <v>2020</v>
      </c>
      <c r="F576" s="80" t="s">
        <v>218</v>
      </c>
      <c r="G576" s="80" t="s">
        <v>2400</v>
      </c>
      <c r="H576" s="80" t="s">
        <v>2401</v>
      </c>
      <c r="I576" s="177"/>
      <c r="J576" s="81">
        <v>4102.3716559921331</v>
      </c>
      <c r="K576" s="81">
        <v>121.08091385622278</v>
      </c>
      <c r="L576" s="81">
        <v>173.89685804326757</v>
      </c>
      <c r="M576" s="81">
        <v>2301.2768184733727</v>
      </c>
      <c r="N576" s="81">
        <v>2254.6124641349338</v>
      </c>
      <c r="O576" s="81">
        <v>1992.9617780570422</v>
      </c>
      <c r="P576" s="81">
        <v>1550.0709011459433</v>
      </c>
      <c r="Q576" s="81">
        <v>115.46079710684842</v>
      </c>
      <c r="R576" s="81">
        <v>0</v>
      </c>
      <c r="S576" s="81">
        <v>277.95399195202998</v>
      </c>
      <c r="T576" s="82"/>
      <c r="U576" s="81">
        <v>788891895</v>
      </c>
      <c r="V576" s="81">
        <v>56513</v>
      </c>
      <c r="W576" s="81">
        <v>9734</v>
      </c>
      <c r="X576" s="81">
        <v>673753</v>
      </c>
      <c r="Y576" s="81">
        <v>862320</v>
      </c>
      <c r="Z576" s="81">
        <v>1424120</v>
      </c>
      <c r="AA576" s="81">
        <v>349699</v>
      </c>
      <c r="AB576" s="81">
        <v>1958185</v>
      </c>
      <c r="AC576" s="81">
        <v>0</v>
      </c>
      <c r="AD576" s="81">
        <v>277.95399195202998</v>
      </c>
      <c r="AE576" s="82"/>
      <c r="AF576" s="81">
        <v>6139399793.8404799</v>
      </c>
      <c r="AG576" s="81">
        <v>85513395.44076319</v>
      </c>
      <c r="AH576" s="81">
        <v>43719800.382704847</v>
      </c>
      <c r="AI576" s="81">
        <v>3812305733.8720469</v>
      </c>
      <c r="AJ576" s="81">
        <v>3334558384.670949</v>
      </c>
      <c r="AK576" s="81">
        <v>0</v>
      </c>
      <c r="AL576" s="81">
        <v>0</v>
      </c>
      <c r="AM576" s="81">
        <v>255564898.38911355</v>
      </c>
      <c r="AN576" s="81">
        <v>0</v>
      </c>
      <c r="AO576" s="81">
        <v>0</v>
      </c>
      <c r="AP576" s="82"/>
      <c r="AQ576" s="81">
        <v>68025</v>
      </c>
      <c r="AR576" s="81">
        <v>29281</v>
      </c>
      <c r="AS576" s="81">
        <v>4</v>
      </c>
      <c r="AT576" s="81">
        <v>33</v>
      </c>
      <c r="AU576" s="81">
        <v>0</v>
      </c>
      <c r="AV576" s="81">
        <v>12</v>
      </c>
      <c r="AW576" s="81">
        <v>4</v>
      </c>
      <c r="AX576" s="82"/>
      <c r="AY576" s="81">
        <v>308699.90000000101</v>
      </c>
      <c r="AZ576" s="81">
        <v>1949343.8000000019</v>
      </c>
      <c r="BA576" s="81">
        <v>56</v>
      </c>
      <c r="BB576" s="81">
        <v>28748.5</v>
      </c>
      <c r="BC576" s="81">
        <v>0</v>
      </c>
      <c r="BD576" s="81">
        <v>26825</v>
      </c>
      <c r="BE576" s="81">
        <v>56</v>
      </c>
      <c r="BF576" s="82"/>
      <c r="BG576" s="81">
        <v>3.2829999999999999</v>
      </c>
      <c r="BH576" s="81">
        <v>0</v>
      </c>
      <c r="BI576" s="81">
        <v>3209.42</v>
      </c>
      <c r="BJ576" s="81">
        <v>35.494999999999997</v>
      </c>
      <c r="BK576" s="81">
        <v>399.71600000000001</v>
      </c>
      <c r="BL576" s="81">
        <v>0</v>
      </c>
      <c r="BM576" s="82"/>
      <c r="BN576" s="81">
        <v>1</v>
      </c>
      <c r="BO576" s="81">
        <v>0</v>
      </c>
      <c r="BP576" s="81">
        <v>265</v>
      </c>
      <c r="BQ576" s="81">
        <v>2</v>
      </c>
      <c r="BR576" s="81">
        <v>56</v>
      </c>
      <c r="BS576" s="81">
        <v>0</v>
      </c>
      <c r="BT576"/>
      <c r="BU576" s="80">
        <v>3429.5659999999998</v>
      </c>
      <c r="BV576" s="80">
        <v>129.74100000000001</v>
      </c>
      <c r="BW576" s="80">
        <v>24.565999999999999</v>
      </c>
      <c r="BX576" s="80">
        <v>3.6379999999999999</v>
      </c>
      <c r="BY576" s="80">
        <v>31.645</v>
      </c>
      <c r="BZ576" s="80">
        <v>0.2</v>
      </c>
      <c r="CA576" s="80">
        <v>11.3</v>
      </c>
      <c r="CB576" s="80">
        <v>13.458</v>
      </c>
      <c r="CC576" s="80">
        <v>3.8</v>
      </c>
    </row>
    <row r="577" spans="1:81">
      <c r="A577" s="80" t="s">
        <v>2418</v>
      </c>
      <c r="B577" s="80">
        <v>527</v>
      </c>
      <c r="C577" s="80">
        <v>18</v>
      </c>
      <c r="D577" s="80">
        <v>31</v>
      </c>
      <c r="E577" s="80">
        <v>2021</v>
      </c>
      <c r="F577" s="80" t="s">
        <v>75</v>
      </c>
      <c r="G577" s="174" t="s">
        <v>2400</v>
      </c>
      <c r="H577" s="80" t="s">
        <v>2401</v>
      </c>
      <c r="I577" s="177"/>
      <c r="J577" s="81">
        <v>4104.5785224679876</v>
      </c>
      <c r="K577" s="81">
        <v>132.90023318670094</v>
      </c>
      <c r="L577" s="81">
        <v>170.31680103247371</v>
      </c>
      <c r="M577" s="81">
        <v>2547.3196121339079</v>
      </c>
      <c r="N577" s="81">
        <v>2381.6749682635141</v>
      </c>
      <c r="O577" s="81">
        <v>1934.9797485942577</v>
      </c>
      <c r="P577" s="81">
        <v>1590.2567358827719</v>
      </c>
      <c r="Q577" s="81">
        <v>115.98011995973322</v>
      </c>
      <c r="R577" s="81">
        <v>0</v>
      </c>
      <c r="S577" s="81">
        <v>273.97040490984602</v>
      </c>
      <c r="T577" s="82"/>
      <c r="U577" s="81">
        <v>838314705</v>
      </c>
      <c r="V577" s="81">
        <v>56513</v>
      </c>
      <c r="W577" s="81">
        <v>9734</v>
      </c>
      <c r="X577" s="81">
        <v>673753</v>
      </c>
      <c r="Y577" s="81">
        <v>866229</v>
      </c>
      <c r="Z577" s="81">
        <v>1423733</v>
      </c>
      <c r="AA577" s="81">
        <v>349869</v>
      </c>
      <c r="AB577" s="81">
        <v>1943667</v>
      </c>
      <c r="AC577" s="81">
        <v>0</v>
      </c>
      <c r="AD577" s="81">
        <v>273.97040490984602</v>
      </c>
      <c r="AE577" s="82"/>
      <c r="AF577" s="81">
        <v>6039340558.6929331</v>
      </c>
      <c r="AG577" s="81">
        <v>92413885.260537595</v>
      </c>
      <c r="AH577" s="81">
        <v>40867199.007067032</v>
      </c>
      <c r="AI577" s="81">
        <v>4173272891.7757611</v>
      </c>
      <c r="AJ577" s="81">
        <v>3451878612.7288241</v>
      </c>
      <c r="AK577" s="81">
        <v>0</v>
      </c>
      <c r="AL577" s="81">
        <v>0</v>
      </c>
      <c r="AM577" s="81">
        <v>255133287.02372876</v>
      </c>
      <c r="AN577" s="81">
        <v>0</v>
      </c>
      <c r="AO577" s="81">
        <v>0</v>
      </c>
      <c r="AP577" s="82"/>
      <c r="AQ577" s="81">
        <v>75448</v>
      </c>
      <c r="AR577" s="81">
        <v>30521</v>
      </c>
      <c r="AS577" s="81">
        <v>4</v>
      </c>
      <c r="AT577" s="81">
        <v>36</v>
      </c>
      <c r="AU577" s="81">
        <v>0</v>
      </c>
      <c r="AV577" s="81">
        <v>15</v>
      </c>
      <c r="AW577" s="81"/>
      <c r="AX577" s="82"/>
      <c r="AY577" s="81">
        <v>345506.39999997738</v>
      </c>
      <c r="AZ577" s="81">
        <v>2235911.8999999659</v>
      </c>
      <c r="BA577" s="81">
        <v>56</v>
      </c>
      <c r="BB577" s="81">
        <v>41116.5</v>
      </c>
      <c r="BC577" s="81">
        <v>0</v>
      </c>
      <c r="BD577" s="81">
        <v>32249</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2419</v>
      </c>
      <c r="B578" s="80">
        <v>527</v>
      </c>
      <c r="C578" s="80">
        <v>19</v>
      </c>
      <c r="D578" s="80">
        <v>31</v>
      </c>
      <c r="E578" s="80">
        <v>2022</v>
      </c>
      <c r="F578" s="80" t="s">
        <v>568</v>
      </c>
      <c r="G578" s="174" t="s">
        <v>2400</v>
      </c>
      <c r="H578" s="80" t="s">
        <v>2401</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80150</v>
      </c>
      <c r="AR578" s="81">
        <v>31158</v>
      </c>
      <c r="AS578" s="81">
        <v>4</v>
      </c>
      <c r="AT578" s="81">
        <v>39</v>
      </c>
      <c r="AU578" s="81">
        <v>0</v>
      </c>
      <c r="AV578" s="81">
        <v>16</v>
      </c>
      <c r="AW578" s="81"/>
      <c r="AX578" s="82"/>
      <c r="AY578" s="81">
        <v>373757.79999997147</v>
      </c>
      <c r="AZ578" s="81">
        <v>2349583.1999999713</v>
      </c>
      <c r="BA578" s="81">
        <v>56</v>
      </c>
      <c r="BB578" s="81">
        <v>64355.5</v>
      </c>
      <c r="BC578" s="81">
        <v>0</v>
      </c>
      <c r="BD578" s="81">
        <v>32569</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2254</v>
      </c>
      <c r="B9" s="80">
        <v>1</v>
      </c>
      <c r="C9" s="80">
        <v>1</v>
      </c>
      <c r="D9" s="80">
        <v>1</v>
      </c>
      <c r="E9" s="80">
        <v>1990</v>
      </c>
      <c r="F9" s="80" t="s">
        <v>562</v>
      </c>
      <c r="G9" s="182" t="s">
        <v>2255</v>
      </c>
      <c r="H9" s="80" t="s">
        <v>2256</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2257</v>
      </c>
      <c r="B10" s="80">
        <v>2</v>
      </c>
      <c r="C10" s="80">
        <v>2</v>
      </c>
      <c r="D10" s="80">
        <v>1</v>
      </c>
      <c r="E10" s="80">
        <v>2005</v>
      </c>
      <c r="F10" s="80" t="s">
        <v>565</v>
      </c>
      <c r="G10" s="182" t="s">
        <v>2255</v>
      </c>
      <c r="H10" s="80" t="s">
        <v>2256</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2258</v>
      </c>
      <c r="B11" s="80">
        <v>3</v>
      </c>
      <c r="C11" s="80">
        <v>3</v>
      </c>
      <c r="D11" s="80">
        <v>1</v>
      </c>
      <c r="E11" s="80">
        <v>2006</v>
      </c>
      <c r="F11" s="80" t="s">
        <v>566</v>
      </c>
      <c r="G11" s="182" t="s">
        <v>2255</v>
      </c>
      <c r="H11" s="80" t="s">
        <v>2256</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2259</v>
      </c>
      <c r="B12" s="80">
        <v>4</v>
      </c>
      <c r="C12" s="80">
        <v>4</v>
      </c>
      <c r="D12" s="80">
        <v>1</v>
      </c>
      <c r="E12" s="80">
        <v>2007</v>
      </c>
      <c r="F12" s="80" t="s">
        <v>567</v>
      </c>
      <c r="G12" s="182" t="s">
        <v>2255</v>
      </c>
      <c r="H12" s="80" t="s">
        <v>2256</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2260</v>
      </c>
      <c r="B13" s="80">
        <v>5</v>
      </c>
      <c r="C13" s="80">
        <v>5</v>
      </c>
      <c r="D13" s="80">
        <v>1</v>
      </c>
      <c r="E13" s="80">
        <v>2008</v>
      </c>
      <c r="F13" s="80" t="s">
        <v>84</v>
      </c>
      <c r="G13" s="182" t="s">
        <v>2255</v>
      </c>
      <c r="H13" s="80" t="s">
        <v>2256</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2261</v>
      </c>
      <c r="B14" s="80">
        <v>6</v>
      </c>
      <c r="C14" s="80">
        <v>6</v>
      </c>
      <c r="D14" s="80">
        <v>1</v>
      </c>
      <c r="E14" s="80">
        <v>2009</v>
      </c>
      <c r="F14" s="80" t="s">
        <v>85</v>
      </c>
      <c r="G14" s="182" t="s">
        <v>2255</v>
      </c>
      <c r="H14" s="80" t="s">
        <v>2256</v>
      </c>
      <c r="I14" s="173"/>
      <c r="J14" s="83">
        <v>0</v>
      </c>
      <c r="K14" s="83">
        <v>0</v>
      </c>
      <c r="L14" s="83">
        <v>0</v>
      </c>
      <c r="M14" s="83">
        <v>0</v>
      </c>
      <c r="N14" s="83">
        <v>0</v>
      </c>
      <c r="O14" s="83">
        <v>0</v>
      </c>
      <c r="P14" s="83">
        <v>0</v>
      </c>
      <c r="Q14" s="83">
        <v>0</v>
      </c>
      <c r="R14" s="83">
        <v>17.805</v>
      </c>
      <c r="S14" s="83">
        <v>28.728999999999999</v>
      </c>
      <c r="T14" s="83">
        <v>0</v>
      </c>
      <c r="U14" s="83">
        <v>0</v>
      </c>
      <c r="V14" s="83">
        <v>0</v>
      </c>
      <c r="W14" s="83">
        <v>7.13</v>
      </c>
      <c r="X14" s="83">
        <v>0</v>
      </c>
      <c r="Y14" s="83">
        <v>4.9000000000000004</v>
      </c>
      <c r="Z14" s="83">
        <v>0</v>
      </c>
      <c r="AA14" s="83">
        <v>0</v>
      </c>
      <c r="AB14" s="83">
        <v>0</v>
      </c>
      <c r="AC14" s="83">
        <v>0</v>
      </c>
      <c r="AD14" s="83">
        <v>0</v>
      </c>
      <c r="AE14" s="83">
        <v>0</v>
      </c>
      <c r="AF14" s="83">
        <v>0</v>
      </c>
      <c r="AG14" s="83">
        <v>23.36</v>
      </c>
      <c r="AH14" s="83">
        <v>0</v>
      </c>
      <c r="AI14" s="83">
        <v>0</v>
      </c>
      <c r="AJ14" s="83">
        <v>10.7</v>
      </c>
      <c r="AK14" s="83">
        <v>0</v>
      </c>
      <c r="AL14" s="83">
        <v>0</v>
      </c>
      <c r="AM14" s="83">
        <v>0</v>
      </c>
      <c r="AN14" s="83">
        <v>28.922999999999998</v>
      </c>
      <c r="AO14" s="83">
        <v>0</v>
      </c>
      <c r="AP14" s="83">
        <v>0</v>
      </c>
      <c r="AQ14" s="83">
        <v>0</v>
      </c>
      <c r="AR14" s="83">
        <v>0</v>
      </c>
      <c r="AS14" s="83">
        <v>0</v>
      </c>
      <c r="AT14" s="83">
        <v>0</v>
      </c>
      <c r="AU14" s="83">
        <v>0</v>
      </c>
      <c r="AV14" s="83">
        <v>50.3</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3.29</v>
      </c>
      <c r="CO14" s="83">
        <v>0</v>
      </c>
      <c r="CP14" s="83">
        <v>0</v>
      </c>
      <c r="CQ14" s="83">
        <v>0</v>
      </c>
      <c r="CR14" s="83">
        <v>0</v>
      </c>
      <c r="CS14" s="83">
        <v>10.874000000000001</v>
      </c>
      <c r="CT14" s="83">
        <v>0</v>
      </c>
      <c r="CU14" s="83">
        <v>0</v>
      </c>
      <c r="CV14" s="83">
        <v>0</v>
      </c>
      <c r="CW14" s="83">
        <v>0</v>
      </c>
      <c r="CX14" s="83">
        <v>0</v>
      </c>
      <c r="CY14" s="83">
        <v>0</v>
      </c>
      <c r="CZ14" s="83">
        <v>0</v>
      </c>
      <c r="DA14" s="83">
        <v>0</v>
      </c>
      <c r="DB14" s="83">
        <v>0</v>
      </c>
      <c r="DC14" s="83">
        <v>0</v>
      </c>
      <c r="DD14" s="83">
        <v>5.25</v>
      </c>
      <c r="DE14" s="83">
        <v>0</v>
      </c>
      <c r="DF14" s="83">
        <v>0</v>
      </c>
      <c r="DG14" s="83">
        <v>0</v>
      </c>
      <c r="DH14" s="83">
        <v>0</v>
      </c>
      <c r="DI14" s="83">
        <v>0</v>
      </c>
      <c r="DJ14" s="83">
        <v>0</v>
      </c>
      <c r="DK14" s="83">
        <v>0</v>
      </c>
      <c r="DL14" s="83">
        <v>0</v>
      </c>
      <c r="DM14" s="83">
        <v>0</v>
      </c>
      <c r="DN14" s="83">
        <v>0</v>
      </c>
      <c r="DO14" s="83">
        <v>0</v>
      </c>
      <c r="DP14" s="83">
        <v>0</v>
      </c>
      <c r="DQ14" s="83">
        <v>0</v>
      </c>
      <c r="DR14" s="83">
        <v>0</v>
      </c>
      <c r="DS14" s="83">
        <v>17.805</v>
      </c>
      <c r="DT14" s="83">
        <v>28.728999999999999</v>
      </c>
      <c r="DU14" s="83">
        <v>0</v>
      </c>
      <c r="DV14" s="83">
        <v>0</v>
      </c>
      <c r="DW14" s="83">
        <v>0</v>
      </c>
      <c r="DX14" s="83">
        <v>7.13</v>
      </c>
      <c r="DY14" s="83">
        <v>0</v>
      </c>
      <c r="DZ14" s="83">
        <v>4.9000000000000004</v>
      </c>
      <c r="EA14" s="83">
        <v>0</v>
      </c>
      <c r="EB14" s="83">
        <v>0</v>
      </c>
      <c r="EC14" s="83">
        <v>0</v>
      </c>
      <c r="ED14" s="83">
        <v>0</v>
      </c>
      <c r="EE14" s="83">
        <v>0</v>
      </c>
      <c r="EF14" s="83">
        <v>0</v>
      </c>
      <c r="EG14" s="83">
        <v>0</v>
      </c>
      <c r="EH14" s="83">
        <v>23.36</v>
      </c>
      <c r="EI14" s="83">
        <v>0</v>
      </c>
      <c r="EJ14" s="83">
        <v>0</v>
      </c>
      <c r="EK14" s="83">
        <v>10.7</v>
      </c>
      <c r="EL14" s="83">
        <v>0</v>
      </c>
      <c r="EM14" s="83">
        <v>0</v>
      </c>
      <c r="EN14" s="83">
        <v>0</v>
      </c>
      <c r="EO14" s="83">
        <v>28.922999999999998</v>
      </c>
      <c r="EP14" s="83">
        <v>0</v>
      </c>
      <c r="EQ14" s="83">
        <v>0</v>
      </c>
      <c r="ER14" s="83">
        <v>0</v>
      </c>
      <c r="ES14" s="83">
        <v>0</v>
      </c>
      <c r="ET14" s="83">
        <v>0</v>
      </c>
      <c r="EU14" s="83">
        <v>0</v>
      </c>
      <c r="EV14" s="83">
        <v>0</v>
      </c>
      <c r="EW14" s="83">
        <v>50.3</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3.29</v>
      </c>
      <c r="GP14" s="83">
        <v>0</v>
      </c>
      <c r="GQ14" s="83">
        <v>0</v>
      </c>
      <c r="GR14" s="83">
        <v>0</v>
      </c>
      <c r="GS14" s="83">
        <v>0</v>
      </c>
      <c r="GT14" s="83">
        <v>10.874000000000001</v>
      </c>
      <c r="GU14" s="83">
        <v>0</v>
      </c>
      <c r="GV14" s="83">
        <v>0</v>
      </c>
      <c r="GW14" s="83">
        <v>0</v>
      </c>
      <c r="GX14" s="83">
        <v>0</v>
      </c>
      <c r="GY14" s="83">
        <v>0</v>
      </c>
      <c r="GZ14" s="83">
        <v>0</v>
      </c>
      <c r="HA14" s="83">
        <v>0</v>
      </c>
      <c r="HB14" s="83">
        <v>0</v>
      </c>
      <c r="HC14" s="83">
        <v>0</v>
      </c>
      <c r="HD14" s="83">
        <v>0</v>
      </c>
      <c r="HE14" s="83">
        <v>5.25</v>
      </c>
      <c r="HF14" s="83">
        <v>0</v>
      </c>
      <c r="HG14" s="83">
        <v>0</v>
      </c>
      <c r="HH14" s="83">
        <v>0</v>
      </c>
      <c r="HI14" s="83">
        <v>0</v>
      </c>
      <c r="HJ14" s="83">
        <v>0</v>
      </c>
      <c r="HK14" s="83">
        <v>121.54700000000001</v>
      </c>
      <c r="HL14" s="83">
        <v>0</v>
      </c>
      <c r="HM14" s="83">
        <v>50.3</v>
      </c>
      <c r="HN14" s="83">
        <v>0</v>
      </c>
      <c r="HO14" s="83">
        <v>0</v>
      </c>
      <c r="HP14" s="83">
        <v>0</v>
      </c>
      <c r="HQ14" s="83">
        <v>0</v>
      </c>
      <c r="HR14" s="83">
        <v>0</v>
      </c>
      <c r="HS14" s="83">
        <v>0</v>
      </c>
      <c r="HT14" s="83">
        <v>0</v>
      </c>
      <c r="HU14" s="83">
        <v>0</v>
      </c>
      <c r="HV14" s="83">
        <v>3.29</v>
      </c>
      <c r="HW14" s="83">
        <v>0</v>
      </c>
      <c r="HX14" s="83">
        <v>10.874000000000001</v>
      </c>
      <c r="HY14" s="83">
        <v>0</v>
      </c>
      <c r="HZ14" s="83">
        <v>5.25</v>
      </c>
      <c r="IA14" s="83">
        <v>0</v>
      </c>
      <c r="IB14" s="83">
        <v>0</v>
      </c>
      <c r="IC14" s="83">
        <v>0</v>
      </c>
      <c r="ID14" s="83">
        <v>0</v>
      </c>
      <c r="IE14" s="83">
        <v>0</v>
      </c>
      <c r="IF14" s="83">
        <v>121.54700000000001</v>
      </c>
      <c r="IG14" s="83">
        <v>0</v>
      </c>
      <c r="IH14" s="83">
        <v>50.3</v>
      </c>
      <c r="II14" s="83">
        <v>0</v>
      </c>
      <c r="IJ14" s="83">
        <v>0</v>
      </c>
      <c r="IK14" s="83">
        <v>0</v>
      </c>
      <c r="IL14" s="83">
        <v>0</v>
      </c>
      <c r="IM14" s="83">
        <v>0</v>
      </c>
      <c r="IN14" s="83">
        <v>0</v>
      </c>
      <c r="IO14" s="83">
        <v>0</v>
      </c>
      <c r="IP14" s="83">
        <v>0</v>
      </c>
      <c r="IQ14" s="83">
        <v>3.29</v>
      </c>
      <c r="IR14" s="83">
        <v>0</v>
      </c>
      <c r="IS14" s="83">
        <v>10.874000000000001</v>
      </c>
      <c r="IT14" s="83">
        <v>0</v>
      </c>
      <c r="IU14" s="83">
        <v>5.25</v>
      </c>
      <c r="IV14" s="84"/>
      <c r="IW14" s="81">
        <v>0</v>
      </c>
      <c r="IX14" s="81">
        <v>0</v>
      </c>
      <c r="IY14" s="81">
        <v>0</v>
      </c>
      <c r="IZ14" s="81">
        <v>0</v>
      </c>
      <c r="JA14" s="81">
        <v>0</v>
      </c>
      <c r="JB14" s="81">
        <v>0</v>
      </c>
      <c r="JC14" s="81">
        <v>0</v>
      </c>
      <c r="JD14" s="81">
        <v>0</v>
      </c>
      <c r="JE14" s="81">
        <v>3</v>
      </c>
      <c r="JF14" s="81">
        <v>1</v>
      </c>
      <c r="JG14" s="81">
        <v>0</v>
      </c>
      <c r="JH14" s="81">
        <v>0</v>
      </c>
      <c r="JI14" s="81">
        <v>0</v>
      </c>
      <c r="JJ14" s="81">
        <v>1</v>
      </c>
      <c r="JK14" s="81">
        <v>0</v>
      </c>
      <c r="JL14" s="81">
        <v>1</v>
      </c>
      <c r="JM14" s="81">
        <v>0</v>
      </c>
      <c r="JN14" s="81">
        <v>0</v>
      </c>
      <c r="JO14" s="81">
        <v>0</v>
      </c>
      <c r="JP14" s="81">
        <v>0</v>
      </c>
      <c r="JQ14" s="81">
        <v>0</v>
      </c>
      <c r="JR14" s="81">
        <v>0</v>
      </c>
      <c r="JS14" s="81">
        <v>0</v>
      </c>
      <c r="JT14" s="81">
        <v>3</v>
      </c>
      <c r="JU14" s="81">
        <v>0</v>
      </c>
      <c r="JV14" s="81">
        <v>0</v>
      </c>
      <c r="JW14" s="81">
        <v>1</v>
      </c>
      <c r="JX14" s="81">
        <v>0</v>
      </c>
      <c r="JY14" s="81">
        <v>0</v>
      </c>
      <c r="JZ14" s="81">
        <v>0</v>
      </c>
      <c r="KA14" s="81">
        <v>3</v>
      </c>
      <c r="KB14" s="81">
        <v>0</v>
      </c>
      <c r="KC14" s="81">
        <v>0</v>
      </c>
      <c r="KD14" s="81">
        <v>0</v>
      </c>
      <c r="KE14" s="81">
        <v>0</v>
      </c>
      <c r="KF14" s="81">
        <v>0</v>
      </c>
      <c r="KG14" s="81">
        <v>0</v>
      </c>
      <c r="KH14" s="81">
        <v>0</v>
      </c>
      <c r="KI14" s="81">
        <v>1</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1</v>
      </c>
      <c r="MB14" s="81">
        <v>0</v>
      </c>
      <c r="MC14" s="81">
        <v>0</v>
      </c>
      <c r="MD14" s="81">
        <v>0</v>
      </c>
      <c r="ME14" s="81">
        <v>0</v>
      </c>
      <c r="MF14" s="81">
        <v>1</v>
      </c>
      <c r="MG14" s="81">
        <v>0</v>
      </c>
      <c r="MH14" s="81">
        <v>0</v>
      </c>
      <c r="MI14" s="81">
        <v>0</v>
      </c>
      <c r="MJ14" s="81">
        <v>0</v>
      </c>
      <c r="MK14" s="81">
        <v>0</v>
      </c>
      <c r="ML14" s="81">
        <v>0</v>
      </c>
      <c r="MM14" s="81">
        <v>0</v>
      </c>
      <c r="MN14" s="81">
        <v>0</v>
      </c>
      <c r="MO14" s="81">
        <v>0</v>
      </c>
      <c r="MP14" s="81">
        <v>0</v>
      </c>
      <c r="MQ14" s="81">
        <v>1</v>
      </c>
      <c r="MR14" s="81">
        <v>0</v>
      </c>
      <c r="MS14" s="81">
        <v>0</v>
      </c>
      <c r="MT14" s="81">
        <v>0</v>
      </c>
      <c r="MU14" s="81">
        <v>0</v>
      </c>
      <c r="MV14" s="81">
        <v>0</v>
      </c>
      <c r="MW14" s="81">
        <v>0</v>
      </c>
      <c r="MX14" s="81">
        <v>0</v>
      </c>
      <c r="MY14" s="81">
        <v>0</v>
      </c>
      <c r="MZ14" s="81">
        <v>0</v>
      </c>
      <c r="NA14" s="81">
        <v>0</v>
      </c>
      <c r="NB14" s="81">
        <v>0</v>
      </c>
      <c r="NC14" s="81">
        <v>0</v>
      </c>
      <c r="ND14" s="81">
        <v>0</v>
      </c>
      <c r="NE14" s="81">
        <v>0</v>
      </c>
      <c r="NF14" s="81">
        <v>3</v>
      </c>
      <c r="NG14" s="81">
        <v>1</v>
      </c>
      <c r="NH14" s="81">
        <v>0</v>
      </c>
      <c r="NI14" s="81">
        <v>0</v>
      </c>
      <c r="NJ14" s="81">
        <v>0</v>
      </c>
      <c r="NK14" s="81">
        <v>1</v>
      </c>
      <c r="NL14" s="81">
        <v>0</v>
      </c>
      <c r="NM14" s="81">
        <v>1</v>
      </c>
      <c r="NN14" s="81">
        <v>0</v>
      </c>
      <c r="NO14" s="81">
        <v>0</v>
      </c>
      <c r="NP14" s="81">
        <v>0</v>
      </c>
      <c r="NQ14" s="81">
        <v>0</v>
      </c>
      <c r="NR14" s="81">
        <v>0</v>
      </c>
      <c r="NS14" s="81">
        <v>0</v>
      </c>
      <c r="NT14" s="81">
        <v>0</v>
      </c>
      <c r="NU14" s="81">
        <v>3</v>
      </c>
      <c r="NV14" s="81">
        <v>0</v>
      </c>
      <c r="NW14" s="81">
        <v>0</v>
      </c>
      <c r="NX14" s="81">
        <v>1</v>
      </c>
      <c r="NY14" s="81">
        <v>0</v>
      </c>
      <c r="NZ14" s="81">
        <v>0</v>
      </c>
      <c r="OA14" s="81">
        <v>0</v>
      </c>
      <c r="OB14" s="81">
        <v>3</v>
      </c>
      <c r="OC14" s="81">
        <v>0</v>
      </c>
      <c r="OD14" s="81">
        <v>0</v>
      </c>
      <c r="OE14" s="81">
        <v>0</v>
      </c>
      <c r="OF14" s="81">
        <v>0</v>
      </c>
      <c r="OG14" s="81">
        <v>0</v>
      </c>
      <c r="OH14" s="81">
        <v>0</v>
      </c>
      <c r="OI14" s="81">
        <v>0</v>
      </c>
      <c r="OJ14" s="81">
        <v>1</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1</v>
      </c>
      <c r="QC14" s="81">
        <v>0</v>
      </c>
      <c r="QD14" s="81">
        <v>0</v>
      </c>
      <c r="QE14" s="81">
        <v>0</v>
      </c>
      <c r="QF14" s="81">
        <v>0</v>
      </c>
      <c r="QG14" s="81">
        <v>1</v>
      </c>
      <c r="QH14" s="81">
        <v>0</v>
      </c>
      <c r="QI14" s="81">
        <v>0</v>
      </c>
      <c r="QJ14" s="81">
        <v>0</v>
      </c>
      <c r="QK14" s="81">
        <v>0</v>
      </c>
      <c r="QL14" s="81">
        <v>0</v>
      </c>
      <c r="QM14" s="81">
        <v>0</v>
      </c>
      <c r="QN14" s="81">
        <v>0</v>
      </c>
      <c r="QO14" s="81">
        <v>0</v>
      </c>
      <c r="QP14" s="81">
        <v>0</v>
      </c>
      <c r="QQ14" s="81">
        <v>0</v>
      </c>
      <c r="QR14" s="81">
        <v>1</v>
      </c>
      <c r="QS14" s="81">
        <v>0</v>
      </c>
      <c r="QT14" s="81">
        <v>0</v>
      </c>
      <c r="QU14" s="81">
        <v>0</v>
      </c>
      <c r="QV14" s="81">
        <v>0</v>
      </c>
      <c r="QW14" s="81">
        <v>0</v>
      </c>
      <c r="QX14" s="81">
        <v>13</v>
      </c>
      <c r="QY14" s="81">
        <v>0</v>
      </c>
      <c r="QZ14" s="81">
        <v>1</v>
      </c>
      <c r="RA14" s="81">
        <v>0</v>
      </c>
      <c r="RB14" s="81">
        <v>0</v>
      </c>
      <c r="RC14" s="81">
        <v>0</v>
      </c>
      <c r="RD14" s="81">
        <v>0</v>
      </c>
      <c r="RE14" s="81">
        <v>0</v>
      </c>
      <c r="RF14" s="81">
        <v>0</v>
      </c>
      <c r="RG14" s="81">
        <v>0</v>
      </c>
      <c r="RH14" s="81">
        <v>0</v>
      </c>
      <c r="RI14" s="81">
        <v>1</v>
      </c>
      <c r="RJ14" s="81">
        <v>0</v>
      </c>
      <c r="RK14" s="81">
        <v>1</v>
      </c>
      <c r="RL14" s="81">
        <v>0</v>
      </c>
      <c r="RM14" s="81">
        <v>1</v>
      </c>
      <c r="RN14" s="81">
        <v>0</v>
      </c>
      <c r="RO14" s="81">
        <v>0</v>
      </c>
      <c r="RP14" s="81">
        <v>0</v>
      </c>
      <c r="RQ14" s="81">
        <v>0</v>
      </c>
      <c r="RR14" s="81">
        <v>0</v>
      </c>
      <c r="RS14" s="81">
        <v>13</v>
      </c>
      <c r="RT14" s="81">
        <v>0</v>
      </c>
      <c r="RU14" s="81">
        <v>1</v>
      </c>
      <c r="RV14" s="81">
        <v>0</v>
      </c>
      <c r="RW14" s="81">
        <v>0</v>
      </c>
      <c r="RX14" s="81">
        <v>0</v>
      </c>
      <c r="RY14" s="81">
        <v>0</v>
      </c>
      <c r="RZ14" s="81">
        <v>0</v>
      </c>
      <c r="SA14" s="81">
        <v>0</v>
      </c>
      <c r="SB14" s="81">
        <v>0</v>
      </c>
      <c r="SC14" s="81">
        <v>0</v>
      </c>
      <c r="SD14" s="81">
        <v>1</v>
      </c>
      <c r="SE14" s="81">
        <v>0</v>
      </c>
      <c r="SF14" s="81">
        <v>1</v>
      </c>
      <c r="SG14" s="81">
        <v>0</v>
      </c>
      <c r="SH14" s="81">
        <v>1</v>
      </c>
    </row>
    <row r="15" spans="1:503">
      <c r="A15" s="18" t="s">
        <v>2262</v>
      </c>
      <c r="B15" s="80">
        <v>7</v>
      </c>
      <c r="C15" s="80">
        <v>7</v>
      </c>
      <c r="D15" s="80">
        <v>1</v>
      </c>
      <c r="E15" s="80">
        <v>2010</v>
      </c>
      <c r="F15" s="80" t="s">
        <v>86</v>
      </c>
      <c r="G15" s="182" t="s">
        <v>2255</v>
      </c>
      <c r="H15" s="80" t="s">
        <v>2256</v>
      </c>
      <c r="I15" s="173"/>
      <c r="J15" s="83">
        <v>0</v>
      </c>
      <c r="K15" s="83">
        <v>0</v>
      </c>
      <c r="L15" s="83">
        <v>0</v>
      </c>
      <c r="M15" s="83">
        <v>0</v>
      </c>
      <c r="N15" s="83">
        <v>0</v>
      </c>
      <c r="O15" s="83">
        <v>0</v>
      </c>
      <c r="P15" s="83">
        <v>0</v>
      </c>
      <c r="Q15" s="83">
        <v>0</v>
      </c>
      <c r="R15" s="83">
        <v>20.363</v>
      </c>
      <c r="S15" s="83">
        <v>27.445</v>
      </c>
      <c r="T15" s="83">
        <v>0</v>
      </c>
      <c r="U15" s="83">
        <v>0</v>
      </c>
      <c r="V15" s="83">
        <v>0</v>
      </c>
      <c r="W15" s="83">
        <v>7.3380000000000001</v>
      </c>
      <c r="X15" s="83">
        <v>0</v>
      </c>
      <c r="Y15" s="83">
        <v>4.7270000000000003</v>
      </c>
      <c r="Z15" s="83">
        <v>0</v>
      </c>
      <c r="AA15" s="83">
        <v>0</v>
      </c>
      <c r="AB15" s="83">
        <v>0</v>
      </c>
      <c r="AC15" s="83">
        <v>0</v>
      </c>
      <c r="AD15" s="83">
        <v>0</v>
      </c>
      <c r="AE15" s="83">
        <v>0</v>
      </c>
      <c r="AF15" s="83">
        <v>0</v>
      </c>
      <c r="AG15" s="83">
        <v>22.242000000000001</v>
      </c>
      <c r="AH15" s="83">
        <v>0</v>
      </c>
      <c r="AI15" s="83">
        <v>0</v>
      </c>
      <c r="AJ15" s="83">
        <v>10.199999999999999</v>
      </c>
      <c r="AK15" s="83">
        <v>0</v>
      </c>
      <c r="AL15" s="83">
        <v>0</v>
      </c>
      <c r="AM15" s="83">
        <v>0</v>
      </c>
      <c r="AN15" s="83">
        <v>31.11</v>
      </c>
      <c r="AO15" s="83">
        <v>0</v>
      </c>
      <c r="AP15" s="83">
        <v>0</v>
      </c>
      <c r="AQ15" s="83">
        <v>0</v>
      </c>
      <c r="AR15" s="83">
        <v>0</v>
      </c>
      <c r="AS15" s="83">
        <v>0</v>
      </c>
      <c r="AT15" s="83">
        <v>0</v>
      </c>
      <c r="AU15" s="83">
        <v>0</v>
      </c>
      <c r="AV15" s="83">
        <v>47.05</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3.258</v>
      </c>
      <c r="CO15" s="83">
        <v>0</v>
      </c>
      <c r="CP15" s="83">
        <v>0</v>
      </c>
      <c r="CQ15" s="83">
        <v>0</v>
      </c>
      <c r="CR15" s="83">
        <v>0</v>
      </c>
      <c r="CS15" s="83">
        <v>8.9019999999999992</v>
      </c>
      <c r="CT15" s="83">
        <v>0</v>
      </c>
      <c r="CU15" s="83">
        <v>0</v>
      </c>
      <c r="CV15" s="83">
        <v>0</v>
      </c>
      <c r="CW15" s="83">
        <v>0</v>
      </c>
      <c r="CX15" s="83">
        <v>0</v>
      </c>
      <c r="CY15" s="83">
        <v>0</v>
      </c>
      <c r="CZ15" s="83">
        <v>0</v>
      </c>
      <c r="DA15" s="83">
        <v>0</v>
      </c>
      <c r="DB15" s="83">
        <v>0</v>
      </c>
      <c r="DC15" s="83">
        <v>0</v>
      </c>
      <c r="DD15" s="83">
        <v>5.47</v>
      </c>
      <c r="DE15" s="83">
        <v>0</v>
      </c>
      <c r="DF15" s="83">
        <v>0</v>
      </c>
      <c r="DG15" s="83">
        <v>0</v>
      </c>
      <c r="DH15" s="83">
        <v>0</v>
      </c>
      <c r="DI15" s="83">
        <v>0</v>
      </c>
      <c r="DJ15" s="83">
        <v>0</v>
      </c>
      <c r="DK15" s="83">
        <v>0</v>
      </c>
      <c r="DL15" s="83">
        <v>0</v>
      </c>
      <c r="DM15" s="83">
        <v>0</v>
      </c>
      <c r="DN15" s="83">
        <v>0</v>
      </c>
      <c r="DO15" s="83">
        <v>0</v>
      </c>
      <c r="DP15" s="83">
        <v>0</v>
      </c>
      <c r="DQ15" s="83">
        <v>0</v>
      </c>
      <c r="DR15" s="83">
        <v>0</v>
      </c>
      <c r="DS15" s="83">
        <v>20.363</v>
      </c>
      <c r="DT15" s="83">
        <v>27.445</v>
      </c>
      <c r="DU15" s="83">
        <v>0</v>
      </c>
      <c r="DV15" s="83">
        <v>0</v>
      </c>
      <c r="DW15" s="83">
        <v>0</v>
      </c>
      <c r="DX15" s="83">
        <v>7.3380000000000001</v>
      </c>
      <c r="DY15" s="83">
        <v>0</v>
      </c>
      <c r="DZ15" s="83">
        <v>4.7270000000000003</v>
      </c>
      <c r="EA15" s="83">
        <v>0</v>
      </c>
      <c r="EB15" s="83">
        <v>0</v>
      </c>
      <c r="EC15" s="83">
        <v>0</v>
      </c>
      <c r="ED15" s="83">
        <v>0</v>
      </c>
      <c r="EE15" s="83">
        <v>0</v>
      </c>
      <c r="EF15" s="83">
        <v>0</v>
      </c>
      <c r="EG15" s="83">
        <v>0</v>
      </c>
      <c r="EH15" s="83">
        <v>22.242000000000001</v>
      </c>
      <c r="EI15" s="83">
        <v>0</v>
      </c>
      <c r="EJ15" s="83">
        <v>0</v>
      </c>
      <c r="EK15" s="83">
        <v>10.199999999999999</v>
      </c>
      <c r="EL15" s="83">
        <v>0</v>
      </c>
      <c r="EM15" s="83">
        <v>0</v>
      </c>
      <c r="EN15" s="83">
        <v>0</v>
      </c>
      <c r="EO15" s="83">
        <v>31.11</v>
      </c>
      <c r="EP15" s="83">
        <v>0</v>
      </c>
      <c r="EQ15" s="83">
        <v>0</v>
      </c>
      <c r="ER15" s="83">
        <v>0</v>
      </c>
      <c r="ES15" s="83">
        <v>0</v>
      </c>
      <c r="ET15" s="83">
        <v>0</v>
      </c>
      <c r="EU15" s="83">
        <v>0</v>
      </c>
      <c r="EV15" s="83">
        <v>0</v>
      </c>
      <c r="EW15" s="83">
        <v>47.05</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3.258</v>
      </c>
      <c r="GP15" s="83">
        <v>0</v>
      </c>
      <c r="GQ15" s="83">
        <v>0</v>
      </c>
      <c r="GR15" s="83">
        <v>0</v>
      </c>
      <c r="GS15" s="83">
        <v>0</v>
      </c>
      <c r="GT15" s="83">
        <v>8.9019999999999992</v>
      </c>
      <c r="GU15" s="83">
        <v>0</v>
      </c>
      <c r="GV15" s="83">
        <v>0</v>
      </c>
      <c r="GW15" s="83">
        <v>0</v>
      </c>
      <c r="GX15" s="83">
        <v>0</v>
      </c>
      <c r="GY15" s="83">
        <v>0</v>
      </c>
      <c r="GZ15" s="83">
        <v>0</v>
      </c>
      <c r="HA15" s="83">
        <v>0</v>
      </c>
      <c r="HB15" s="83">
        <v>0</v>
      </c>
      <c r="HC15" s="83">
        <v>0</v>
      </c>
      <c r="HD15" s="83">
        <v>0</v>
      </c>
      <c r="HE15" s="83">
        <v>5.47</v>
      </c>
      <c r="HF15" s="83">
        <v>0</v>
      </c>
      <c r="HG15" s="83">
        <v>0</v>
      </c>
      <c r="HH15" s="83">
        <v>0</v>
      </c>
      <c r="HI15" s="83">
        <v>0</v>
      </c>
      <c r="HJ15" s="83">
        <v>0</v>
      </c>
      <c r="HK15" s="83">
        <v>123.425</v>
      </c>
      <c r="HL15" s="83">
        <v>0</v>
      </c>
      <c r="HM15" s="83">
        <v>47.05</v>
      </c>
      <c r="HN15" s="83">
        <v>0</v>
      </c>
      <c r="HO15" s="83">
        <v>0</v>
      </c>
      <c r="HP15" s="83">
        <v>0</v>
      </c>
      <c r="HQ15" s="83">
        <v>0</v>
      </c>
      <c r="HR15" s="83">
        <v>0</v>
      </c>
      <c r="HS15" s="83">
        <v>0</v>
      </c>
      <c r="HT15" s="83">
        <v>0</v>
      </c>
      <c r="HU15" s="83">
        <v>0</v>
      </c>
      <c r="HV15" s="83">
        <v>3.258</v>
      </c>
      <c r="HW15" s="83">
        <v>0</v>
      </c>
      <c r="HX15" s="83">
        <v>8.9019999999999992</v>
      </c>
      <c r="HY15" s="83">
        <v>0</v>
      </c>
      <c r="HZ15" s="83">
        <v>5.47</v>
      </c>
      <c r="IA15" s="83">
        <v>0</v>
      </c>
      <c r="IB15" s="83">
        <v>0</v>
      </c>
      <c r="IC15" s="83">
        <v>0</v>
      </c>
      <c r="ID15" s="83">
        <v>0</v>
      </c>
      <c r="IE15" s="83">
        <v>0</v>
      </c>
      <c r="IF15" s="83">
        <v>123.425</v>
      </c>
      <c r="IG15" s="83">
        <v>0</v>
      </c>
      <c r="IH15" s="83">
        <v>47.05</v>
      </c>
      <c r="II15" s="83">
        <v>0</v>
      </c>
      <c r="IJ15" s="83">
        <v>0</v>
      </c>
      <c r="IK15" s="83">
        <v>0</v>
      </c>
      <c r="IL15" s="83">
        <v>0</v>
      </c>
      <c r="IM15" s="83">
        <v>0</v>
      </c>
      <c r="IN15" s="83">
        <v>0</v>
      </c>
      <c r="IO15" s="83">
        <v>0</v>
      </c>
      <c r="IP15" s="83">
        <v>0</v>
      </c>
      <c r="IQ15" s="83">
        <v>3.258</v>
      </c>
      <c r="IR15" s="83">
        <v>0</v>
      </c>
      <c r="IS15" s="83">
        <v>8.9019999999999992</v>
      </c>
      <c r="IT15" s="83">
        <v>0</v>
      </c>
      <c r="IU15" s="83">
        <v>5.47</v>
      </c>
      <c r="IV15" s="84">
        <v>0</v>
      </c>
      <c r="IW15" s="81">
        <v>0</v>
      </c>
      <c r="IX15" s="81">
        <v>0</v>
      </c>
      <c r="IY15" s="81">
        <v>0</v>
      </c>
      <c r="IZ15" s="81">
        <v>0</v>
      </c>
      <c r="JA15" s="81">
        <v>0</v>
      </c>
      <c r="JB15" s="81">
        <v>0</v>
      </c>
      <c r="JC15" s="81">
        <v>0</v>
      </c>
      <c r="JD15" s="81">
        <v>0</v>
      </c>
      <c r="JE15" s="81">
        <v>3</v>
      </c>
      <c r="JF15" s="81">
        <v>1</v>
      </c>
      <c r="JG15" s="81">
        <v>0</v>
      </c>
      <c r="JH15" s="81">
        <v>0</v>
      </c>
      <c r="JI15" s="81">
        <v>0</v>
      </c>
      <c r="JJ15" s="81">
        <v>1</v>
      </c>
      <c r="JK15" s="81">
        <v>0</v>
      </c>
      <c r="JL15" s="81">
        <v>1</v>
      </c>
      <c r="JM15" s="81">
        <v>0</v>
      </c>
      <c r="JN15" s="81">
        <v>0</v>
      </c>
      <c r="JO15" s="81">
        <v>0</v>
      </c>
      <c r="JP15" s="81">
        <v>0</v>
      </c>
      <c r="JQ15" s="81">
        <v>0</v>
      </c>
      <c r="JR15" s="81">
        <v>0</v>
      </c>
      <c r="JS15" s="81">
        <v>0</v>
      </c>
      <c r="JT15" s="81">
        <v>3</v>
      </c>
      <c r="JU15" s="81">
        <v>0</v>
      </c>
      <c r="JV15" s="81">
        <v>0</v>
      </c>
      <c r="JW15" s="81">
        <v>1</v>
      </c>
      <c r="JX15" s="81">
        <v>0</v>
      </c>
      <c r="JY15" s="81">
        <v>0</v>
      </c>
      <c r="JZ15" s="81">
        <v>0</v>
      </c>
      <c r="KA15" s="81">
        <v>3</v>
      </c>
      <c r="KB15" s="81">
        <v>0</v>
      </c>
      <c r="KC15" s="81">
        <v>0</v>
      </c>
      <c r="KD15" s="81">
        <v>0</v>
      </c>
      <c r="KE15" s="81">
        <v>0</v>
      </c>
      <c r="KF15" s="81">
        <v>0</v>
      </c>
      <c r="KG15" s="81">
        <v>0</v>
      </c>
      <c r="KH15" s="81">
        <v>0</v>
      </c>
      <c r="KI15" s="81">
        <v>1</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1</v>
      </c>
      <c r="MB15" s="81">
        <v>0</v>
      </c>
      <c r="MC15" s="81">
        <v>0</v>
      </c>
      <c r="MD15" s="81">
        <v>0</v>
      </c>
      <c r="ME15" s="81">
        <v>0</v>
      </c>
      <c r="MF15" s="81">
        <v>1</v>
      </c>
      <c r="MG15" s="81">
        <v>0</v>
      </c>
      <c r="MH15" s="81">
        <v>0</v>
      </c>
      <c r="MI15" s="81">
        <v>0</v>
      </c>
      <c r="MJ15" s="81">
        <v>0</v>
      </c>
      <c r="MK15" s="81">
        <v>0</v>
      </c>
      <c r="ML15" s="81">
        <v>0</v>
      </c>
      <c r="MM15" s="81">
        <v>0</v>
      </c>
      <c r="MN15" s="81">
        <v>0</v>
      </c>
      <c r="MO15" s="81">
        <v>0</v>
      </c>
      <c r="MP15" s="81">
        <v>0</v>
      </c>
      <c r="MQ15" s="81">
        <v>1</v>
      </c>
      <c r="MR15" s="81">
        <v>0</v>
      </c>
      <c r="MS15" s="81">
        <v>0</v>
      </c>
      <c r="MT15" s="81">
        <v>0</v>
      </c>
      <c r="MU15" s="81">
        <v>0</v>
      </c>
      <c r="MV15" s="81">
        <v>0</v>
      </c>
      <c r="MW15" s="81">
        <v>0</v>
      </c>
      <c r="MX15" s="81">
        <v>0</v>
      </c>
      <c r="MY15" s="81">
        <v>0</v>
      </c>
      <c r="MZ15" s="81">
        <v>0</v>
      </c>
      <c r="NA15" s="81">
        <v>0</v>
      </c>
      <c r="NB15" s="81">
        <v>0</v>
      </c>
      <c r="NC15" s="81">
        <v>0</v>
      </c>
      <c r="ND15" s="81">
        <v>0</v>
      </c>
      <c r="NE15" s="81">
        <v>0</v>
      </c>
      <c r="NF15" s="81">
        <v>3</v>
      </c>
      <c r="NG15" s="81">
        <v>1</v>
      </c>
      <c r="NH15" s="81">
        <v>0</v>
      </c>
      <c r="NI15" s="81">
        <v>0</v>
      </c>
      <c r="NJ15" s="81">
        <v>0</v>
      </c>
      <c r="NK15" s="81">
        <v>1</v>
      </c>
      <c r="NL15" s="81">
        <v>0</v>
      </c>
      <c r="NM15" s="81">
        <v>1</v>
      </c>
      <c r="NN15" s="81">
        <v>0</v>
      </c>
      <c r="NO15" s="81">
        <v>0</v>
      </c>
      <c r="NP15" s="81">
        <v>0</v>
      </c>
      <c r="NQ15" s="81">
        <v>0</v>
      </c>
      <c r="NR15" s="81">
        <v>0</v>
      </c>
      <c r="NS15" s="81">
        <v>0</v>
      </c>
      <c r="NT15" s="81">
        <v>0</v>
      </c>
      <c r="NU15" s="81">
        <v>3</v>
      </c>
      <c r="NV15" s="81">
        <v>0</v>
      </c>
      <c r="NW15" s="81">
        <v>0</v>
      </c>
      <c r="NX15" s="81">
        <v>1</v>
      </c>
      <c r="NY15" s="81">
        <v>0</v>
      </c>
      <c r="NZ15" s="81">
        <v>0</v>
      </c>
      <c r="OA15" s="81">
        <v>0</v>
      </c>
      <c r="OB15" s="81">
        <v>3</v>
      </c>
      <c r="OC15" s="81">
        <v>0</v>
      </c>
      <c r="OD15" s="81">
        <v>0</v>
      </c>
      <c r="OE15" s="81">
        <v>0</v>
      </c>
      <c r="OF15" s="81">
        <v>0</v>
      </c>
      <c r="OG15" s="81">
        <v>0</v>
      </c>
      <c r="OH15" s="81">
        <v>0</v>
      </c>
      <c r="OI15" s="81">
        <v>0</v>
      </c>
      <c r="OJ15" s="81">
        <v>1</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1</v>
      </c>
      <c r="QC15" s="81">
        <v>0</v>
      </c>
      <c r="QD15" s="81">
        <v>0</v>
      </c>
      <c r="QE15" s="81">
        <v>0</v>
      </c>
      <c r="QF15" s="81">
        <v>0</v>
      </c>
      <c r="QG15" s="81">
        <v>1</v>
      </c>
      <c r="QH15" s="81">
        <v>0</v>
      </c>
      <c r="QI15" s="81">
        <v>0</v>
      </c>
      <c r="QJ15" s="81">
        <v>0</v>
      </c>
      <c r="QK15" s="81">
        <v>0</v>
      </c>
      <c r="QL15" s="81">
        <v>0</v>
      </c>
      <c r="QM15" s="81">
        <v>0</v>
      </c>
      <c r="QN15" s="81">
        <v>0</v>
      </c>
      <c r="QO15" s="81">
        <v>0</v>
      </c>
      <c r="QP15" s="81">
        <v>0</v>
      </c>
      <c r="QQ15" s="81">
        <v>0</v>
      </c>
      <c r="QR15" s="81">
        <v>1</v>
      </c>
      <c r="QS15" s="81">
        <v>0</v>
      </c>
      <c r="QT15" s="81">
        <v>0</v>
      </c>
      <c r="QU15" s="81">
        <v>0</v>
      </c>
      <c r="QV15" s="81">
        <v>0</v>
      </c>
      <c r="QW15" s="81">
        <v>0</v>
      </c>
      <c r="QX15" s="81">
        <v>13</v>
      </c>
      <c r="QY15" s="81">
        <v>0</v>
      </c>
      <c r="QZ15" s="81">
        <v>1</v>
      </c>
      <c r="RA15" s="81">
        <v>0</v>
      </c>
      <c r="RB15" s="81">
        <v>0</v>
      </c>
      <c r="RC15" s="81">
        <v>0</v>
      </c>
      <c r="RD15" s="81">
        <v>0</v>
      </c>
      <c r="RE15" s="81">
        <v>0</v>
      </c>
      <c r="RF15" s="81">
        <v>0</v>
      </c>
      <c r="RG15" s="81">
        <v>0</v>
      </c>
      <c r="RH15" s="81">
        <v>0</v>
      </c>
      <c r="RI15" s="81">
        <v>1</v>
      </c>
      <c r="RJ15" s="81">
        <v>0</v>
      </c>
      <c r="RK15" s="81">
        <v>1</v>
      </c>
      <c r="RL15" s="81">
        <v>0</v>
      </c>
      <c r="RM15" s="81">
        <v>1</v>
      </c>
      <c r="RN15" s="81">
        <v>0</v>
      </c>
      <c r="RO15" s="81">
        <v>0</v>
      </c>
      <c r="RP15" s="81">
        <v>0</v>
      </c>
      <c r="RQ15" s="81">
        <v>0</v>
      </c>
      <c r="RR15" s="81">
        <v>0</v>
      </c>
      <c r="RS15" s="81">
        <v>13</v>
      </c>
      <c r="RT15" s="81">
        <v>0</v>
      </c>
      <c r="RU15" s="81">
        <v>1</v>
      </c>
      <c r="RV15" s="81">
        <v>0</v>
      </c>
      <c r="RW15" s="81">
        <v>0</v>
      </c>
      <c r="RX15" s="81">
        <v>0</v>
      </c>
      <c r="RY15" s="81">
        <v>0</v>
      </c>
      <c r="RZ15" s="81">
        <v>0</v>
      </c>
      <c r="SA15" s="81">
        <v>0</v>
      </c>
      <c r="SB15" s="81">
        <v>0</v>
      </c>
      <c r="SC15" s="81">
        <v>0</v>
      </c>
      <c r="SD15" s="81">
        <v>1</v>
      </c>
      <c r="SE15" s="81">
        <v>0</v>
      </c>
      <c r="SF15" s="81">
        <v>1</v>
      </c>
      <c r="SG15" s="81">
        <v>0</v>
      </c>
      <c r="SH15" s="81">
        <v>1</v>
      </c>
    </row>
    <row r="16" spans="1:503">
      <c r="A16" s="18" t="s">
        <v>2263</v>
      </c>
      <c r="B16" s="80">
        <v>8</v>
      </c>
      <c r="C16" s="80">
        <v>8</v>
      </c>
      <c r="D16" s="80">
        <v>1</v>
      </c>
      <c r="E16" s="80">
        <v>2011</v>
      </c>
      <c r="F16" s="80" t="s">
        <v>87</v>
      </c>
      <c r="G16" s="182" t="s">
        <v>2255</v>
      </c>
      <c r="H16" s="80" t="s">
        <v>2256</v>
      </c>
      <c r="I16" s="173"/>
      <c r="J16" s="83">
        <v>0</v>
      </c>
      <c r="K16" s="83">
        <v>0</v>
      </c>
      <c r="L16" s="83">
        <v>0</v>
      </c>
      <c r="M16" s="83">
        <v>0</v>
      </c>
      <c r="N16" s="83">
        <v>0</v>
      </c>
      <c r="O16" s="83">
        <v>0</v>
      </c>
      <c r="P16" s="83">
        <v>0</v>
      </c>
      <c r="Q16" s="83">
        <v>0</v>
      </c>
      <c r="R16" s="83">
        <v>34.954999999999998</v>
      </c>
      <c r="S16" s="83">
        <v>28.741</v>
      </c>
      <c r="T16" s="83">
        <v>0</v>
      </c>
      <c r="U16" s="83">
        <v>0</v>
      </c>
      <c r="V16" s="83">
        <v>0</v>
      </c>
      <c r="W16" s="83">
        <v>6.5090000000000003</v>
      </c>
      <c r="X16" s="83">
        <v>0</v>
      </c>
      <c r="Y16" s="83">
        <v>6.5949999999999998</v>
      </c>
      <c r="Z16" s="83">
        <v>0</v>
      </c>
      <c r="AA16" s="83">
        <v>0</v>
      </c>
      <c r="AB16" s="83">
        <v>0</v>
      </c>
      <c r="AC16" s="83">
        <v>0</v>
      </c>
      <c r="AD16" s="83">
        <v>0</v>
      </c>
      <c r="AE16" s="83">
        <v>0</v>
      </c>
      <c r="AF16" s="83">
        <v>0</v>
      </c>
      <c r="AG16" s="83">
        <v>21.768999999999998</v>
      </c>
      <c r="AH16" s="83">
        <v>0</v>
      </c>
      <c r="AI16" s="83">
        <v>0</v>
      </c>
      <c r="AJ16" s="83">
        <v>9.17</v>
      </c>
      <c r="AK16" s="83">
        <v>0</v>
      </c>
      <c r="AL16" s="83">
        <v>0</v>
      </c>
      <c r="AM16" s="83">
        <v>0</v>
      </c>
      <c r="AN16" s="83">
        <v>29.722999999999999</v>
      </c>
      <c r="AO16" s="83">
        <v>0</v>
      </c>
      <c r="AP16" s="83">
        <v>0</v>
      </c>
      <c r="AQ16" s="83">
        <v>0</v>
      </c>
      <c r="AR16" s="83">
        <v>0</v>
      </c>
      <c r="AS16" s="83">
        <v>0</v>
      </c>
      <c r="AT16" s="83">
        <v>0</v>
      </c>
      <c r="AU16" s="83">
        <v>0</v>
      </c>
      <c r="AV16" s="83">
        <v>49.462000000000003</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2.9980000000000002</v>
      </c>
      <c r="CO16" s="83">
        <v>0</v>
      </c>
      <c r="CP16" s="83">
        <v>0</v>
      </c>
      <c r="CQ16" s="83">
        <v>0</v>
      </c>
      <c r="CR16" s="83">
        <v>0</v>
      </c>
      <c r="CS16" s="83">
        <v>8.5820000000000007</v>
      </c>
      <c r="CT16" s="83">
        <v>0</v>
      </c>
      <c r="CU16" s="83">
        <v>0</v>
      </c>
      <c r="CV16" s="83">
        <v>0</v>
      </c>
      <c r="CW16" s="83">
        <v>0</v>
      </c>
      <c r="CX16" s="83">
        <v>0</v>
      </c>
      <c r="CY16" s="83">
        <v>0</v>
      </c>
      <c r="CZ16" s="83">
        <v>0</v>
      </c>
      <c r="DA16" s="83">
        <v>0</v>
      </c>
      <c r="DB16" s="83">
        <v>0</v>
      </c>
      <c r="DC16" s="83">
        <v>0</v>
      </c>
      <c r="DD16" s="83">
        <v>5.6059999999999999</v>
      </c>
      <c r="DE16" s="83">
        <v>0</v>
      </c>
      <c r="DF16" s="83">
        <v>0</v>
      </c>
      <c r="DG16" s="83">
        <v>0</v>
      </c>
      <c r="DH16" s="83">
        <v>0</v>
      </c>
      <c r="DI16" s="83">
        <v>0</v>
      </c>
      <c r="DJ16" s="83">
        <v>0</v>
      </c>
      <c r="DK16" s="83">
        <v>0</v>
      </c>
      <c r="DL16" s="83">
        <v>0</v>
      </c>
      <c r="DM16" s="83">
        <v>0</v>
      </c>
      <c r="DN16" s="83">
        <v>0</v>
      </c>
      <c r="DO16" s="83">
        <v>0</v>
      </c>
      <c r="DP16" s="83">
        <v>0</v>
      </c>
      <c r="DQ16" s="83">
        <v>0</v>
      </c>
      <c r="DR16" s="83">
        <v>0</v>
      </c>
      <c r="DS16" s="83">
        <v>34.954999999999998</v>
      </c>
      <c r="DT16" s="83">
        <v>28.741</v>
      </c>
      <c r="DU16" s="83">
        <v>0</v>
      </c>
      <c r="DV16" s="83">
        <v>0</v>
      </c>
      <c r="DW16" s="83">
        <v>0</v>
      </c>
      <c r="DX16" s="83">
        <v>6.5090000000000003</v>
      </c>
      <c r="DY16" s="83">
        <v>0</v>
      </c>
      <c r="DZ16" s="83">
        <v>6.5949999999999998</v>
      </c>
      <c r="EA16" s="83">
        <v>0</v>
      </c>
      <c r="EB16" s="83">
        <v>0</v>
      </c>
      <c r="EC16" s="83">
        <v>0</v>
      </c>
      <c r="ED16" s="83">
        <v>0</v>
      </c>
      <c r="EE16" s="83">
        <v>0</v>
      </c>
      <c r="EF16" s="83">
        <v>0</v>
      </c>
      <c r="EG16" s="83">
        <v>0</v>
      </c>
      <c r="EH16" s="83">
        <v>21.768999999999998</v>
      </c>
      <c r="EI16" s="83">
        <v>0</v>
      </c>
      <c r="EJ16" s="83">
        <v>0</v>
      </c>
      <c r="EK16" s="83">
        <v>9.17</v>
      </c>
      <c r="EL16" s="83">
        <v>0</v>
      </c>
      <c r="EM16" s="83">
        <v>0</v>
      </c>
      <c r="EN16" s="83">
        <v>0</v>
      </c>
      <c r="EO16" s="83">
        <v>29.722999999999999</v>
      </c>
      <c r="EP16" s="83">
        <v>0</v>
      </c>
      <c r="EQ16" s="83">
        <v>0</v>
      </c>
      <c r="ER16" s="83">
        <v>0</v>
      </c>
      <c r="ES16" s="83">
        <v>0</v>
      </c>
      <c r="ET16" s="83">
        <v>0</v>
      </c>
      <c r="EU16" s="83">
        <v>0</v>
      </c>
      <c r="EV16" s="83">
        <v>0</v>
      </c>
      <c r="EW16" s="83">
        <v>49.462000000000003</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2.9980000000000002</v>
      </c>
      <c r="GP16" s="83">
        <v>0</v>
      </c>
      <c r="GQ16" s="83">
        <v>0</v>
      </c>
      <c r="GR16" s="83">
        <v>0</v>
      </c>
      <c r="GS16" s="83">
        <v>0</v>
      </c>
      <c r="GT16" s="83">
        <v>8.5820000000000007</v>
      </c>
      <c r="GU16" s="83">
        <v>0</v>
      </c>
      <c r="GV16" s="83">
        <v>0</v>
      </c>
      <c r="GW16" s="83">
        <v>0</v>
      </c>
      <c r="GX16" s="83">
        <v>0</v>
      </c>
      <c r="GY16" s="83">
        <v>0</v>
      </c>
      <c r="GZ16" s="83">
        <v>0</v>
      </c>
      <c r="HA16" s="83">
        <v>0</v>
      </c>
      <c r="HB16" s="83">
        <v>0</v>
      </c>
      <c r="HC16" s="83">
        <v>0</v>
      </c>
      <c r="HD16" s="83">
        <v>0</v>
      </c>
      <c r="HE16" s="83">
        <v>5.6059999999999999</v>
      </c>
      <c r="HF16" s="83">
        <v>0</v>
      </c>
      <c r="HG16" s="83">
        <v>0</v>
      </c>
      <c r="HH16" s="83">
        <v>0</v>
      </c>
      <c r="HI16" s="83">
        <v>0</v>
      </c>
      <c r="HJ16" s="83">
        <v>0</v>
      </c>
      <c r="HK16" s="83">
        <v>137.46199999999999</v>
      </c>
      <c r="HL16" s="83">
        <v>0</v>
      </c>
      <c r="HM16" s="83">
        <v>49.462000000000003</v>
      </c>
      <c r="HN16" s="83">
        <v>0</v>
      </c>
      <c r="HO16" s="83">
        <v>0</v>
      </c>
      <c r="HP16" s="83">
        <v>0</v>
      </c>
      <c r="HQ16" s="83">
        <v>0</v>
      </c>
      <c r="HR16" s="83">
        <v>0</v>
      </c>
      <c r="HS16" s="83">
        <v>0</v>
      </c>
      <c r="HT16" s="83">
        <v>0</v>
      </c>
      <c r="HU16" s="83">
        <v>0</v>
      </c>
      <c r="HV16" s="83">
        <v>2.9980000000000002</v>
      </c>
      <c r="HW16" s="83">
        <v>0</v>
      </c>
      <c r="HX16" s="83">
        <v>8.5820000000000007</v>
      </c>
      <c r="HY16" s="83">
        <v>0</v>
      </c>
      <c r="HZ16" s="83">
        <v>5.6059999999999999</v>
      </c>
      <c r="IA16" s="83">
        <v>0</v>
      </c>
      <c r="IB16" s="83">
        <v>0</v>
      </c>
      <c r="IC16" s="83">
        <v>0</v>
      </c>
      <c r="ID16" s="83">
        <v>0</v>
      </c>
      <c r="IE16" s="83">
        <v>0</v>
      </c>
      <c r="IF16" s="83">
        <v>137.46199999999999</v>
      </c>
      <c r="IG16" s="83">
        <v>0</v>
      </c>
      <c r="IH16" s="83">
        <v>49.462000000000003</v>
      </c>
      <c r="II16" s="83">
        <v>0</v>
      </c>
      <c r="IJ16" s="83">
        <v>0</v>
      </c>
      <c r="IK16" s="83">
        <v>0</v>
      </c>
      <c r="IL16" s="83">
        <v>0</v>
      </c>
      <c r="IM16" s="83">
        <v>0</v>
      </c>
      <c r="IN16" s="83">
        <v>0</v>
      </c>
      <c r="IO16" s="83">
        <v>0</v>
      </c>
      <c r="IP16" s="83">
        <v>0</v>
      </c>
      <c r="IQ16" s="83">
        <v>2.9980000000000002</v>
      </c>
      <c r="IR16" s="83">
        <v>0</v>
      </c>
      <c r="IS16" s="83">
        <v>8.5820000000000007</v>
      </c>
      <c r="IT16" s="83">
        <v>0</v>
      </c>
      <c r="IU16" s="83">
        <v>5.6059999999999999</v>
      </c>
      <c r="IV16" s="84">
        <v>0</v>
      </c>
      <c r="IW16" s="81">
        <v>0</v>
      </c>
      <c r="IX16" s="81">
        <v>0</v>
      </c>
      <c r="IY16" s="81">
        <v>0</v>
      </c>
      <c r="IZ16" s="81">
        <v>0</v>
      </c>
      <c r="JA16" s="81">
        <v>0</v>
      </c>
      <c r="JB16" s="81">
        <v>0</v>
      </c>
      <c r="JC16" s="81">
        <v>0</v>
      </c>
      <c r="JD16" s="81">
        <v>0</v>
      </c>
      <c r="JE16" s="81">
        <v>4</v>
      </c>
      <c r="JF16" s="81">
        <v>1</v>
      </c>
      <c r="JG16" s="81">
        <v>0</v>
      </c>
      <c r="JH16" s="81">
        <v>0</v>
      </c>
      <c r="JI16" s="81">
        <v>0</v>
      </c>
      <c r="JJ16" s="81">
        <v>1</v>
      </c>
      <c r="JK16" s="81">
        <v>0</v>
      </c>
      <c r="JL16" s="81">
        <v>2</v>
      </c>
      <c r="JM16" s="81">
        <v>0</v>
      </c>
      <c r="JN16" s="81">
        <v>0</v>
      </c>
      <c r="JO16" s="81">
        <v>0</v>
      </c>
      <c r="JP16" s="81">
        <v>0</v>
      </c>
      <c r="JQ16" s="81">
        <v>0</v>
      </c>
      <c r="JR16" s="81">
        <v>0</v>
      </c>
      <c r="JS16" s="81">
        <v>0</v>
      </c>
      <c r="JT16" s="81">
        <v>3</v>
      </c>
      <c r="JU16" s="81">
        <v>0</v>
      </c>
      <c r="JV16" s="81">
        <v>0</v>
      </c>
      <c r="JW16" s="81">
        <v>1</v>
      </c>
      <c r="JX16" s="81">
        <v>0</v>
      </c>
      <c r="JY16" s="81">
        <v>0</v>
      </c>
      <c r="JZ16" s="81">
        <v>0</v>
      </c>
      <c r="KA16" s="81">
        <v>3</v>
      </c>
      <c r="KB16" s="81">
        <v>0</v>
      </c>
      <c r="KC16" s="81">
        <v>0</v>
      </c>
      <c r="KD16" s="81">
        <v>0</v>
      </c>
      <c r="KE16" s="81">
        <v>0</v>
      </c>
      <c r="KF16" s="81">
        <v>0</v>
      </c>
      <c r="KG16" s="81">
        <v>0</v>
      </c>
      <c r="KH16" s="81">
        <v>0</v>
      </c>
      <c r="KI16" s="81">
        <v>1</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1</v>
      </c>
      <c r="MB16" s="81">
        <v>0</v>
      </c>
      <c r="MC16" s="81">
        <v>0</v>
      </c>
      <c r="MD16" s="81">
        <v>0</v>
      </c>
      <c r="ME16" s="81">
        <v>0</v>
      </c>
      <c r="MF16" s="81">
        <v>1</v>
      </c>
      <c r="MG16" s="81">
        <v>0</v>
      </c>
      <c r="MH16" s="81">
        <v>0</v>
      </c>
      <c r="MI16" s="81">
        <v>0</v>
      </c>
      <c r="MJ16" s="81">
        <v>0</v>
      </c>
      <c r="MK16" s="81">
        <v>0</v>
      </c>
      <c r="ML16" s="81">
        <v>0</v>
      </c>
      <c r="MM16" s="81">
        <v>0</v>
      </c>
      <c r="MN16" s="81">
        <v>0</v>
      </c>
      <c r="MO16" s="81">
        <v>0</v>
      </c>
      <c r="MP16" s="81">
        <v>0</v>
      </c>
      <c r="MQ16" s="81">
        <v>1</v>
      </c>
      <c r="MR16" s="81">
        <v>0</v>
      </c>
      <c r="MS16" s="81">
        <v>0</v>
      </c>
      <c r="MT16" s="81">
        <v>0</v>
      </c>
      <c r="MU16" s="81">
        <v>0</v>
      </c>
      <c r="MV16" s="81">
        <v>0</v>
      </c>
      <c r="MW16" s="81">
        <v>0</v>
      </c>
      <c r="MX16" s="81">
        <v>0</v>
      </c>
      <c r="MY16" s="81">
        <v>0</v>
      </c>
      <c r="MZ16" s="81">
        <v>0</v>
      </c>
      <c r="NA16" s="81">
        <v>0</v>
      </c>
      <c r="NB16" s="81">
        <v>0</v>
      </c>
      <c r="NC16" s="81">
        <v>0</v>
      </c>
      <c r="ND16" s="81">
        <v>0</v>
      </c>
      <c r="NE16" s="81">
        <v>0</v>
      </c>
      <c r="NF16" s="81">
        <v>4</v>
      </c>
      <c r="NG16" s="81">
        <v>1</v>
      </c>
      <c r="NH16" s="81">
        <v>0</v>
      </c>
      <c r="NI16" s="81">
        <v>0</v>
      </c>
      <c r="NJ16" s="81">
        <v>0</v>
      </c>
      <c r="NK16" s="81">
        <v>1</v>
      </c>
      <c r="NL16" s="81">
        <v>0</v>
      </c>
      <c r="NM16" s="81">
        <v>2</v>
      </c>
      <c r="NN16" s="81">
        <v>0</v>
      </c>
      <c r="NO16" s="81">
        <v>0</v>
      </c>
      <c r="NP16" s="81">
        <v>0</v>
      </c>
      <c r="NQ16" s="81">
        <v>0</v>
      </c>
      <c r="NR16" s="81">
        <v>0</v>
      </c>
      <c r="NS16" s="81">
        <v>0</v>
      </c>
      <c r="NT16" s="81">
        <v>0</v>
      </c>
      <c r="NU16" s="81">
        <v>3</v>
      </c>
      <c r="NV16" s="81">
        <v>0</v>
      </c>
      <c r="NW16" s="81">
        <v>0</v>
      </c>
      <c r="NX16" s="81">
        <v>1</v>
      </c>
      <c r="NY16" s="81">
        <v>0</v>
      </c>
      <c r="NZ16" s="81">
        <v>0</v>
      </c>
      <c r="OA16" s="81">
        <v>0</v>
      </c>
      <c r="OB16" s="81">
        <v>3</v>
      </c>
      <c r="OC16" s="81">
        <v>0</v>
      </c>
      <c r="OD16" s="81">
        <v>0</v>
      </c>
      <c r="OE16" s="81">
        <v>0</v>
      </c>
      <c r="OF16" s="81">
        <v>0</v>
      </c>
      <c r="OG16" s="81">
        <v>0</v>
      </c>
      <c r="OH16" s="81">
        <v>0</v>
      </c>
      <c r="OI16" s="81">
        <v>0</v>
      </c>
      <c r="OJ16" s="81">
        <v>1</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1</v>
      </c>
      <c r="QC16" s="81">
        <v>0</v>
      </c>
      <c r="QD16" s="81">
        <v>0</v>
      </c>
      <c r="QE16" s="81">
        <v>0</v>
      </c>
      <c r="QF16" s="81">
        <v>0</v>
      </c>
      <c r="QG16" s="81">
        <v>1</v>
      </c>
      <c r="QH16" s="81">
        <v>0</v>
      </c>
      <c r="QI16" s="81">
        <v>0</v>
      </c>
      <c r="QJ16" s="81">
        <v>0</v>
      </c>
      <c r="QK16" s="81">
        <v>0</v>
      </c>
      <c r="QL16" s="81">
        <v>0</v>
      </c>
      <c r="QM16" s="81">
        <v>0</v>
      </c>
      <c r="QN16" s="81">
        <v>0</v>
      </c>
      <c r="QO16" s="81">
        <v>0</v>
      </c>
      <c r="QP16" s="81">
        <v>0</v>
      </c>
      <c r="QQ16" s="81">
        <v>0</v>
      </c>
      <c r="QR16" s="81">
        <v>1</v>
      </c>
      <c r="QS16" s="81">
        <v>0</v>
      </c>
      <c r="QT16" s="81">
        <v>0</v>
      </c>
      <c r="QU16" s="81">
        <v>0</v>
      </c>
      <c r="QV16" s="81">
        <v>0</v>
      </c>
      <c r="QW16" s="81">
        <v>0</v>
      </c>
      <c r="QX16" s="81">
        <v>15</v>
      </c>
      <c r="QY16" s="81">
        <v>0</v>
      </c>
      <c r="QZ16" s="81">
        <v>1</v>
      </c>
      <c r="RA16" s="81">
        <v>0</v>
      </c>
      <c r="RB16" s="81">
        <v>0</v>
      </c>
      <c r="RC16" s="81">
        <v>0</v>
      </c>
      <c r="RD16" s="81">
        <v>0</v>
      </c>
      <c r="RE16" s="81">
        <v>0</v>
      </c>
      <c r="RF16" s="81">
        <v>0</v>
      </c>
      <c r="RG16" s="81">
        <v>0</v>
      </c>
      <c r="RH16" s="81">
        <v>0</v>
      </c>
      <c r="RI16" s="81">
        <v>1</v>
      </c>
      <c r="RJ16" s="81">
        <v>0</v>
      </c>
      <c r="RK16" s="81">
        <v>1</v>
      </c>
      <c r="RL16" s="81">
        <v>0</v>
      </c>
      <c r="RM16" s="81">
        <v>1</v>
      </c>
      <c r="RN16" s="81">
        <v>0</v>
      </c>
      <c r="RO16" s="81">
        <v>0</v>
      </c>
      <c r="RP16" s="81">
        <v>0</v>
      </c>
      <c r="RQ16" s="81">
        <v>0</v>
      </c>
      <c r="RR16" s="81">
        <v>0</v>
      </c>
      <c r="RS16" s="81">
        <v>15</v>
      </c>
      <c r="RT16" s="81">
        <v>0</v>
      </c>
      <c r="RU16" s="81">
        <v>1</v>
      </c>
      <c r="RV16" s="81">
        <v>0</v>
      </c>
      <c r="RW16" s="81">
        <v>0</v>
      </c>
      <c r="RX16" s="81">
        <v>0</v>
      </c>
      <c r="RY16" s="81">
        <v>0</v>
      </c>
      <c r="RZ16" s="81">
        <v>0</v>
      </c>
      <c r="SA16" s="81">
        <v>0</v>
      </c>
      <c r="SB16" s="81">
        <v>0</v>
      </c>
      <c r="SC16" s="81">
        <v>0</v>
      </c>
      <c r="SD16" s="81">
        <v>1</v>
      </c>
      <c r="SE16" s="81">
        <v>0</v>
      </c>
      <c r="SF16" s="81">
        <v>1</v>
      </c>
      <c r="SG16" s="81">
        <v>0</v>
      </c>
      <c r="SH16" s="81">
        <v>1</v>
      </c>
    </row>
    <row r="17" spans="1:502">
      <c r="A17" s="18" t="s">
        <v>2264</v>
      </c>
      <c r="B17" s="80">
        <v>9</v>
      </c>
      <c r="C17" s="80">
        <v>9</v>
      </c>
      <c r="D17" s="80">
        <v>1</v>
      </c>
      <c r="E17" s="80">
        <v>2012</v>
      </c>
      <c r="F17" s="80" t="s">
        <v>88</v>
      </c>
      <c r="G17" s="182" t="s">
        <v>2255</v>
      </c>
      <c r="H17" s="80" t="s">
        <v>2256</v>
      </c>
      <c r="I17" s="173"/>
      <c r="J17" s="83">
        <v>0</v>
      </c>
      <c r="K17" s="83">
        <v>0</v>
      </c>
      <c r="L17" s="83">
        <v>0</v>
      </c>
      <c r="M17" s="83">
        <v>0</v>
      </c>
      <c r="N17" s="83">
        <v>0</v>
      </c>
      <c r="O17" s="83">
        <v>0</v>
      </c>
      <c r="P17" s="83">
        <v>0</v>
      </c>
      <c r="Q17" s="83">
        <v>0</v>
      </c>
      <c r="R17" s="83">
        <v>54.024000000000001</v>
      </c>
      <c r="S17" s="83">
        <v>32.026000000000003</v>
      </c>
      <c r="T17" s="83">
        <v>0</v>
      </c>
      <c r="U17" s="83">
        <v>0</v>
      </c>
      <c r="V17" s="83">
        <v>0</v>
      </c>
      <c r="W17" s="83">
        <v>7.6909999999999998</v>
      </c>
      <c r="X17" s="83">
        <v>0</v>
      </c>
      <c r="Y17" s="83">
        <v>7.1550000000000002</v>
      </c>
      <c r="Z17" s="83">
        <v>0</v>
      </c>
      <c r="AA17" s="83">
        <v>0</v>
      </c>
      <c r="AB17" s="83">
        <v>0</v>
      </c>
      <c r="AC17" s="83">
        <v>0</v>
      </c>
      <c r="AD17" s="83">
        <v>0</v>
      </c>
      <c r="AE17" s="83">
        <v>0</v>
      </c>
      <c r="AF17" s="83">
        <v>0</v>
      </c>
      <c r="AG17" s="83">
        <v>23.277999999999999</v>
      </c>
      <c r="AH17" s="83">
        <v>0</v>
      </c>
      <c r="AI17" s="83">
        <v>0</v>
      </c>
      <c r="AJ17" s="83">
        <v>11.1</v>
      </c>
      <c r="AK17" s="83">
        <v>0</v>
      </c>
      <c r="AL17" s="83">
        <v>0</v>
      </c>
      <c r="AM17" s="83">
        <v>0</v>
      </c>
      <c r="AN17" s="83">
        <v>35.838000000000001</v>
      </c>
      <c r="AO17" s="83">
        <v>0</v>
      </c>
      <c r="AP17" s="83">
        <v>0</v>
      </c>
      <c r="AQ17" s="83">
        <v>0</v>
      </c>
      <c r="AR17" s="83">
        <v>0</v>
      </c>
      <c r="AS17" s="83">
        <v>0</v>
      </c>
      <c r="AT17" s="83">
        <v>0</v>
      </c>
      <c r="AU17" s="83">
        <v>0</v>
      </c>
      <c r="AV17" s="83">
        <v>61.744999999999997</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3.2719999999999998</v>
      </c>
      <c r="CO17" s="83">
        <v>0</v>
      </c>
      <c r="CP17" s="83">
        <v>0</v>
      </c>
      <c r="CQ17" s="83">
        <v>0</v>
      </c>
      <c r="CR17" s="83">
        <v>0</v>
      </c>
      <c r="CS17" s="83">
        <v>9.4030000000000005</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54.024000000000001</v>
      </c>
      <c r="DT17" s="83">
        <v>32.026000000000003</v>
      </c>
      <c r="DU17" s="83">
        <v>0</v>
      </c>
      <c r="DV17" s="83">
        <v>0</v>
      </c>
      <c r="DW17" s="83">
        <v>0</v>
      </c>
      <c r="DX17" s="83">
        <v>7.6909999999999998</v>
      </c>
      <c r="DY17" s="83">
        <v>0</v>
      </c>
      <c r="DZ17" s="83">
        <v>7.1550000000000002</v>
      </c>
      <c r="EA17" s="83">
        <v>0</v>
      </c>
      <c r="EB17" s="83">
        <v>0</v>
      </c>
      <c r="EC17" s="83">
        <v>0</v>
      </c>
      <c r="ED17" s="83">
        <v>0</v>
      </c>
      <c r="EE17" s="83">
        <v>0</v>
      </c>
      <c r="EF17" s="83">
        <v>0</v>
      </c>
      <c r="EG17" s="83">
        <v>0</v>
      </c>
      <c r="EH17" s="83">
        <v>23.277999999999999</v>
      </c>
      <c r="EI17" s="83">
        <v>0</v>
      </c>
      <c r="EJ17" s="83">
        <v>0</v>
      </c>
      <c r="EK17" s="83">
        <v>11.1</v>
      </c>
      <c r="EL17" s="83">
        <v>0</v>
      </c>
      <c r="EM17" s="83">
        <v>0</v>
      </c>
      <c r="EN17" s="83">
        <v>0</v>
      </c>
      <c r="EO17" s="83">
        <v>35.838000000000001</v>
      </c>
      <c r="EP17" s="83">
        <v>0</v>
      </c>
      <c r="EQ17" s="83">
        <v>0</v>
      </c>
      <c r="ER17" s="83">
        <v>0</v>
      </c>
      <c r="ES17" s="83">
        <v>0</v>
      </c>
      <c r="ET17" s="83">
        <v>0</v>
      </c>
      <c r="EU17" s="83">
        <v>0</v>
      </c>
      <c r="EV17" s="83">
        <v>0</v>
      </c>
      <c r="EW17" s="83">
        <v>61.744999999999997</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3.2719999999999998</v>
      </c>
      <c r="GP17" s="83">
        <v>0</v>
      </c>
      <c r="GQ17" s="83">
        <v>0</v>
      </c>
      <c r="GR17" s="83">
        <v>0</v>
      </c>
      <c r="GS17" s="83">
        <v>0</v>
      </c>
      <c r="GT17" s="83">
        <v>9.4030000000000005</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171.11199999999999</v>
      </c>
      <c r="HL17" s="83">
        <v>0</v>
      </c>
      <c r="HM17" s="83">
        <v>61.744999999999997</v>
      </c>
      <c r="HN17" s="83">
        <v>0</v>
      </c>
      <c r="HO17" s="83">
        <v>0</v>
      </c>
      <c r="HP17" s="83">
        <v>0</v>
      </c>
      <c r="HQ17" s="83">
        <v>0</v>
      </c>
      <c r="HR17" s="83">
        <v>0</v>
      </c>
      <c r="HS17" s="83">
        <v>0</v>
      </c>
      <c r="HT17" s="83">
        <v>0</v>
      </c>
      <c r="HU17" s="83">
        <v>0</v>
      </c>
      <c r="HV17" s="83">
        <v>3.2719999999999998</v>
      </c>
      <c r="HW17" s="83">
        <v>0</v>
      </c>
      <c r="HX17" s="83">
        <v>9.4030000000000005</v>
      </c>
      <c r="HY17" s="83">
        <v>0</v>
      </c>
      <c r="HZ17" s="83">
        <v>0</v>
      </c>
      <c r="IA17" s="83">
        <v>0</v>
      </c>
      <c r="IB17" s="83">
        <v>0</v>
      </c>
      <c r="IC17" s="83">
        <v>0</v>
      </c>
      <c r="ID17" s="83">
        <v>0</v>
      </c>
      <c r="IE17" s="83">
        <v>0</v>
      </c>
      <c r="IF17" s="83">
        <v>171.11199999999999</v>
      </c>
      <c r="IG17" s="83">
        <v>0</v>
      </c>
      <c r="IH17" s="83">
        <v>61.744999999999997</v>
      </c>
      <c r="II17" s="83">
        <v>0</v>
      </c>
      <c r="IJ17" s="83">
        <v>0</v>
      </c>
      <c r="IK17" s="83">
        <v>0</v>
      </c>
      <c r="IL17" s="83">
        <v>0</v>
      </c>
      <c r="IM17" s="83">
        <v>0</v>
      </c>
      <c r="IN17" s="83">
        <v>0</v>
      </c>
      <c r="IO17" s="83">
        <v>0</v>
      </c>
      <c r="IP17" s="83">
        <v>0</v>
      </c>
      <c r="IQ17" s="83">
        <v>3.2719999999999998</v>
      </c>
      <c r="IR17" s="83">
        <v>0</v>
      </c>
      <c r="IS17" s="83">
        <v>9.4030000000000005</v>
      </c>
      <c r="IT17" s="83">
        <v>0</v>
      </c>
      <c r="IU17" s="83">
        <v>0</v>
      </c>
      <c r="IV17" s="84">
        <v>0</v>
      </c>
      <c r="IW17" s="81">
        <v>0</v>
      </c>
      <c r="IX17" s="81">
        <v>0</v>
      </c>
      <c r="IY17" s="81">
        <v>0</v>
      </c>
      <c r="IZ17" s="81">
        <v>0</v>
      </c>
      <c r="JA17" s="81">
        <v>0</v>
      </c>
      <c r="JB17" s="81">
        <v>0</v>
      </c>
      <c r="JC17" s="81">
        <v>0</v>
      </c>
      <c r="JD17" s="81">
        <v>0</v>
      </c>
      <c r="JE17" s="81">
        <v>5</v>
      </c>
      <c r="JF17" s="81">
        <v>1</v>
      </c>
      <c r="JG17" s="81">
        <v>0</v>
      </c>
      <c r="JH17" s="81">
        <v>0</v>
      </c>
      <c r="JI17" s="81">
        <v>0</v>
      </c>
      <c r="JJ17" s="81">
        <v>1</v>
      </c>
      <c r="JK17" s="81">
        <v>0</v>
      </c>
      <c r="JL17" s="81">
        <v>2</v>
      </c>
      <c r="JM17" s="81">
        <v>0</v>
      </c>
      <c r="JN17" s="81">
        <v>0</v>
      </c>
      <c r="JO17" s="81">
        <v>0</v>
      </c>
      <c r="JP17" s="81">
        <v>0</v>
      </c>
      <c r="JQ17" s="81">
        <v>0</v>
      </c>
      <c r="JR17" s="81">
        <v>0</v>
      </c>
      <c r="JS17" s="81">
        <v>0</v>
      </c>
      <c r="JT17" s="81">
        <v>3</v>
      </c>
      <c r="JU17" s="81">
        <v>0</v>
      </c>
      <c r="JV17" s="81">
        <v>0</v>
      </c>
      <c r="JW17" s="81">
        <v>1</v>
      </c>
      <c r="JX17" s="81">
        <v>0</v>
      </c>
      <c r="JY17" s="81">
        <v>0</v>
      </c>
      <c r="JZ17" s="81">
        <v>0</v>
      </c>
      <c r="KA17" s="81">
        <v>3</v>
      </c>
      <c r="KB17" s="81">
        <v>0</v>
      </c>
      <c r="KC17" s="81">
        <v>0</v>
      </c>
      <c r="KD17" s="81">
        <v>0</v>
      </c>
      <c r="KE17" s="81">
        <v>0</v>
      </c>
      <c r="KF17" s="81">
        <v>0</v>
      </c>
      <c r="KG17" s="81">
        <v>0</v>
      </c>
      <c r="KH17" s="81">
        <v>0</v>
      </c>
      <c r="KI17" s="81">
        <v>1</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1</v>
      </c>
      <c r="MB17" s="81">
        <v>0</v>
      </c>
      <c r="MC17" s="81">
        <v>0</v>
      </c>
      <c r="MD17" s="81">
        <v>0</v>
      </c>
      <c r="ME17" s="81">
        <v>0</v>
      </c>
      <c r="MF17" s="81">
        <v>1</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5</v>
      </c>
      <c r="NG17" s="81">
        <v>1</v>
      </c>
      <c r="NH17" s="81">
        <v>0</v>
      </c>
      <c r="NI17" s="81">
        <v>0</v>
      </c>
      <c r="NJ17" s="81">
        <v>0</v>
      </c>
      <c r="NK17" s="81">
        <v>1</v>
      </c>
      <c r="NL17" s="81">
        <v>0</v>
      </c>
      <c r="NM17" s="81">
        <v>2</v>
      </c>
      <c r="NN17" s="81">
        <v>0</v>
      </c>
      <c r="NO17" s="81">
        <v>0</v>
      </c>
      <c r="NP17" s="81">
        <v>0</v>
      </c>
      <c r="NQ17" s="81">
        <v>0</v>
      </c>
      <c r="NR17" s="81">
        <v>0</v>
      </c>
      <c r="NS17" s="81">
        <v>0</v>
      </c>
      <c r="NT17" s="81">
        <v>0</v>
      </c>
      <c r="NU17" s="81">
        <v>3</v>
      </c>
      <c r="NV17" s="81">
        <v>0</v>
      </c>
      <c r="NW17" s="81">
        <v>0</v>
      </c>
      <c r="NX17" s="81">
        <v>1</v>
      </c>
      <c r="NY17" s="81">
        <v>0</v>
      </c>
      <c r="NZ17" s="81">
        <v>0</v>
      </c>
      <c r="OA17" s="81">
        <v>0</v>
      </c>
      <c r="OB17" s="81">
        <v>3</v>
      </c>
      <c r="OC17" s="81">
        <v>0</v>
      </c>
      <c r="OD17" s="81">
        <v>0</v>
      </c>
      <c r="OE17" s="81">
        <v>0</v>
      </c>
      <c r="OF17" s="81">
        <v>0</v>
      </c>
      <c r="OG17" s="81">
        <v>0</v>
      </c>
      <c r="OH17" s="81">
        <v>0</v>
      </c>
      <c r="OI17" s="81">
        <v>0</v>
      </c>
      <c r="OJ17" s="81">
        <v>1</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1</v>
      </c>
      <c r="QC17" s="81">
        <v>0</v>
      </c>
      <c r="QD17" s="81">
        <v>0</v>
      </c>
      <c r="QE17" s="81">
        <v>0</v>
      </c>
      <c r="QF17" s="81">
        <v>0</v>
      </c>
      <c r="QG17" s="81">
        <v>1</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16</v>
      </c>
      <c r="QY17" s="81">
        <v>0</v>
      </c>
      <c r="QZ17" s="81">
        <v>1</v>
      </c>
      <c r="RA17" s="81">
        <v>0</v>
      </c>
      <c r="RB17" s="81">
        <v>0</v>
      </c>
      <c r="RC17" s="81">
        <v>0</v>
      </c>
      <c r="RD17" s="81">
        <v>0</v>
      </c>
      <c r="RE17" s="81">
        <v>0</v>
      </c>
      <c r="RF17" s="81">
        <v>0</v>
      </c>
      <c r="RG17" s="81">
        <v>0</v>
      </c>
      <c r="RH17" s="81">
        <v>0</v>
      </c>
      <c r="RI17" s="81">
        <v>1</v>
      </c>
      <c r="RJ17" s="81">
        <v>0</v>
      </c>
      <c r="RK17" s="81">
        <v>1</v>
      </c>
      <c r="RL17" s="81">
        <v>0</v>
      </c>
      <c r="RM17" s="81">
        <v>0</v>
      </c>
      <c r="RN17" s="81">
        <v>0</v>
      </c>
      <c r="RO17" s="81">
        <v>0</v>
      </c>
      <c r="RP17" s="81">
        <v>0</v>
      </c>
      <c r="RQ17" s="81">
        <v>0</v>
      </c>
      <c r="RR17" s="81">
        <v>0</v>
      </c>
      <c r="RS17" s="81">
        <v>16</v>
      </c>
      <c r="RT17" s="81">
        <v>0</v>
      </c>
      <c r="RU17" s="81">
        <v>1</v>
      </c>
      <c r="RV17" s="81">
        <v>0</v>
      </c>
      <c r="RW17" s="81">
        <v>0</v>
      </c>
      <c r="RX17" s="81">
        <v>0</v>
      </c>
      <c r="RY17" s="81">
        <v>0</v>
      </c>
      <c r="RZ17" s="81">
        <v>0</v>
      </c>
      <c r="SA17" s="81">
        <v>0</v>
      </c>
      <c r="SB17" s="81">
        <v>0</v>
      </c>
      <c r="SC17" s="81">
        <v>0</v>
      </c>
      <c r="SD17" s="81">
        <v>1</v>
      </c>
      <c r="SE17" s="81">
        <v>0</v>
      </c>
      <c r="SF17" s="81">
        <v>1</v>
      </c>
      <c r="SG17" s="81">
        <v>0</v>
      </c>
      <c r="SH17" s="81">
        <v>0</v>
      </c>
    </row>
    <row r="18" spans="1:502">
      <c r="A18" s="18" t="s">
        <v>2265</v>
      </c>
      <c r="B18" s="80">
        <v>10</v>
      </c>
      <c r="C18" s="80">
        <v>10</v>
      </c>
      <c r="D18" s="80">
        <v>1</v>
      </c>
      <c r="E18" s="80">
        <v>2013</v>
      </c>
      <c r="F18" s="80" t="s">
        <v>89</v>
      </c>
      <c r="G18" s="182" t="s">
        <v>2255</v>
      </c>
      <c r="H18" s="80" t="s">
        <v>2256</v>
      </c>
      <c r="I18" s="173"/>
      <c r="J18" s="83">
        <v>0</v>
      </c>
      <c r="K18" s="83">
        <v>0</v>
      </c>
      <c r="L18" s="83">
        <v>0</v>
      </c>
      <c r="M18" s="83">
        <v>0</v>
      </c>
      <c r="N18" s="83">
        <v>0</v>
      </c>
      <c r="O18" s="83">
        <v>0</v>
      </c>
      <c r="P18" s="83">
        <v>0</v>
      </c>
      <c r="Q18" s="83">
        <v>0</v>
      </c>
      <c r="R18" s="83">
        <v>51.003</v>
      </c>
      <c r="S18" s="83">
        <v>34.155999999999999</v>
      </c>
      <c r="T18" s="83">
        <v>0</v>
      </c>
      <c r="U18" s="83">
        <v>0</v>
      </c>
      <c r="V18" s="83">
        <v>0</v>
      </c>
      <c r="W18" s="83">
        <v>8.1920000000000002</v>
      </c>
      <c r="X18" s="83">
        <v>0</v>
      </c>
      <c r="Y18" s="83">
        <v>8.1649999999999991</v>
      </c>
      <c r="Z18" s="83">
        <v>0</v>
      </c>
      <c r="AA18" s="83">
        <v>0</v>
      </c>
      <c r="AB18" s="83">
        <v>0</v>
      </c>
      <c r="AC18" s="83">
        <v>0</v>
      </c>
      <c r="AD18" s="83">
        <v>0</v>
      </c>
      <c r="AE18" s="83">
        <v>0</v>
      </c>
      <c r="AF18" s="83">
        <v>0</v>
      </c>
      <c r="AG18" s="83">
        <v>24.189</v>
      </c>
      <c r="AH18" s="83">
        <v>0</v>
      </c>
      <c r="AI18" s="83">
        <v>0</v>
      </c>
      <c r="AJ18" s="83">
        <v>12.6</v>
      </c>
      <c r="AK18" s="83">
        <v>0</v>
      </c>
      <c r="AL18" s="83">
        <v>0</v>
      </c>
      <c r="AM18" s="83">
        <v>0</v>
      </c>
      <c r="AN18" s="83">
        <v>33.825000000000003</v>
      </c>
      <c r="AO18" s="83">
        <v>0</v>
      </c>
      <c r="AP18" s="83">
        <v>0</v>
      </c>
      <c r="AQ18" s="83">
        <v>0</v>
      </c>
      <c r="AR18" s="83">
        <v>0</v>
      </c>
      <c r="AS18" s="83">
        <v>0</v>
      </c>
      <c r="AT18" s="83">
        <v>0</v>
      </c>
      <c r="AU18" s="83">
        <v>0</v>
      </c>
      <c r="AV18" s="83">
        <v>69.415000000000006</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3.44</v>
      </c>
      <c r="CO18" s="83">
        <v>0</v>
      </c>
      <c r="CP18" s="83">
        <v>0</v>
      </c>
      <c r="CQ18" s="83">
        <v>0</v>
      </c>
      <c r="CR18" s="83">
        <v>0</v>
      </c>
      <c r="CS18" s="83">
        <v>9.4269999999999996</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51.003</v>
      </c>
      <c r="DT18" s="83">
        <v>34.155999999999999</v>
      </c>
      <c r="DU18" s="83">
        <v>0</v>
      </c>
      <c r="DV18" s="83">
        <v>0</v>
      </c>
      <c r="DW18" s="83">
        <v>0</v>
      </c>
      <c r="DX18" s="83">
        <v>8.1920000000000002</v>
      </c>
      <c r="DY18" s="83">
        <v>0</v>
      </c>
      <c r="DZ18" s="83">
        <v>8.1649999999999991</v>
      </c>
      <c r="EA18" s="83">
        <v>0</v>
      </c>
      <c r="EB18" s="83">
        <v>0</v>
      </c>
      <c r="EC18" s="83">
        <v>0</v>
      </c>
      <c r="ED18" s="83">
        <v>0</v>
      </c>
      <c r="EE18" s="83">
        <v>0</v>
      </c>
      <c r="EF18" s="83">
        <v>0</v>
      </c>
      <c r="EG18" s="83">
        <v>0</v>
      </c>
      <c r="EH18" s="83">
        <v>24.189</v>
      </c>
      <c r="EI18" s="83">
        <v>0</v>
      </c>
      <c r="EJ18" s="83">
        <v>0</v>
      </c>
      <c r="EK18" s="83">
        <v>12.6</v>
      </c>
      <c r="EL18" s="83">
        <v>0</v>
      </c>
      <c r="EM18" s="83">
        <v>0</v>
      </c>
      <c r="EN18" s="83">
        <v>0</v>
      </c>
      <c r="EO18" s="83">
        <v>33.825000000000003</v>
      </c>
      <c r="EP18" s="83">
        <v>0</v>
      </c>
      <c r="EQ18" s="83">
        <v>0</v>
      </c>
      <c r="ER18" s="83">
        <v>0</v>
      </c>
      <c r="ES18" s="83">
        <v>0</v>
      </c>
      <c r="ET18" s="83">
        <v>0</v>
      </c>
      <c r="EU18" s="83">
        <v>0</v>
      </c>
      <c r="EV18" s="83">
        <v>0</v>
      </c>
      <c r="EW18" s="83">
        <v>69.415000000000006</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3.44</v>
      </c>
      <c r="GP18" s="83">
        <v>0</v>
      </c>
      <c r="GQ18" s="83">
        <v>0</v>
      </c>
      <c r="GR18" s="83">
        <v>0</v>
      </c>
      <c r="GS18" s="83">
        <v>0</v>
      </c>
      <c r="GT18" s="83">
        <v>9.4269999999999996</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172.13</v>
      </c>
      <c r="HL18" s="83">
        <v>0</v>
      </c>
      <c r="HM18" s="83">
        <v>69.415000000000006</v>
      </c>
      <c r="HN18" s="83">
        <v>0</v>
      </c>
      <c r="HO18" s="83">
        <v>0</v>
      </c>
      <c r="HP18" s="83">
        <v>0</v>
      </c>
      <c r="HQ18" s="83">
        <v>0</v>
      </c>
      <c r="HR18" s="83">
        <v>0</v>
      </c>
      <c r="HS18" s="83">
        <v>0</v>
      </c>
      <c r="HT18" s="83">
        <v>0</v>
      </c>
      <c r="HU18" s="83">
        <v>0</v>
      </c>
      <c r="HV18" s="83">
        <v>3.44</v>
      </c>
      <c r="HW18" s="83">
        <v>0</v>
      </c>
      <c r="HX18" s="83">
        <v>9.4269999999999996</v>
      </c>
      <c r="HY18" s="83">
        <v>0</v>
      </c>
      <c r="HZ18" s="83">
        <v>0</v>
      </c>
      <c r="IA18" s="83">
        <v>0</v>
      </c>
      <c r="IB18" s="83">
        <v>0</v>
      </c>
      <c r="IC18" s="83">
        <v>0</v>
      </c>
      <c r="ID18" s="83">
        <v>0</v>
      </c>
      <c r="IE18" s="83">
        <v>0</v>
      </c>
      <c r="IF18" s="83">
        <v>172.13</v>
      </c>
      <c r="IG18" s="83">
        <v>0</v>
      </c>
      <c r="IH18" s="83">
        <v>69.415000000000006</v>
      </c>
      <c r="II18" s="83">
        <v>0</v>
      </c>
      <c r="IJ18" s="83">
        <v>0</v>
      </c>
      <c r="IK18" s="83">
        <v>0</v>
      </c>
      <c r="IL18" s="83">
        <v>0</v>
      </c>
      <c r="IM18" s="83">
        <v>0</v>
      </c>
      <c r="IN18" s="83">
        <v>0</v>
      </c>
      <c r="IO18" s="83">
        <v>0</v>
      </c>
      <c r="IP18" s="83">
        <v>0</v>
      </c>
      <c r="IQ18" s="83">
        <v>3.44</v>
      </c>
      <c r="IR18" s="83">
        <v>0</v>
      </c>
      <c r="IS18" s="83">
        <v>9.4269999999999996</v>
      </c>
      <c r="IT18" s="83">
        <v>0</v>
      </c>
      <c r="IU18" s="83">
        <v>0</v>
      </c>
      <c r="IV18" s="84">
        <v>0</v>
      </c>
      <c r="IW18" s="81">
        <v>0</v>
      </c>
      <c r="IX18" s="81">
        <v>0</v>
      </c>
      <c r="IY18" s="81">
        <v>0</v>
      </c>
      <c r="IZ18" s="81">
        <v>0</v>
      </c>
      <c r="JA18" s="81">
        <v>0</v>
      </c>
      <c r="JB18" s="81">
        <v>0</v>
      </c>
      <c r="JC18" s="81">
        <v>0</v>
      </c>
      <c r="JD18" s="81">
        <v>0</v>
      </c>
      <c r="JE18" s="81">
        <v>4</v>
      </c>
      <c r="JF18" s="81">
        <v>1</v>
      </c>
      <c r="JG18" s="81">
        <v>0</v>
      </c>
      <c r="JH18" s="81">
        <v>0</v>
      </c>
      <c r="JI18" s="81">
        <v>0</v>
      </c>
      <c r="JJ18" s="81">
        <v>1</v>
      </c>
      <c r="JK18" s="81">
        <v>0</v>
      </c>
      <c r="JL18" s="81">
        <v>2</v>
      </c>
      <c r="JM18" s="81">
        <v>0</v>
      </c>
      <c r="JN18" s="81">
        <v>0</v>
      </c>
      <c r="JO18" s="81">
        <v>0</v>
      </c>
      <c r="JP18" s="81">
        <v>0</v>
      </c>
      <c r="JQ18" s="81">
        <v>0</v>
      </c>
      <c r="JR18" s="81">
        <v>0</v>
      </c>
      <c r="JS18" s="81">
        <v>0</v>
      </c>
      <c r="JT18" s="81">
        <v>3</v>
      </c>
      <c r="JU18" s="81">
        <v>0</v>
      </c>
      <c r="JV18" s="81">
        <v>0</v>
      </c>
      <c r="JW18" s="81">
        <v>1</v>
      </c>
      <c r="JX18" s="81">
        <v>0</v>
      </c>
      <c r="JY18" s="81">
        <v>0</v>
      </c>
      <c r="JZ18" s="81">
        <v>0</v>
      </c>
      <c r="KA18" s="81">
        <v>3</v>
      </c>
      <c r="KB18" s="81">
        <v>0</v>
      </c>
      <c r="KC18" s="81">
        <v>0</v>
      </c>
      <c r="KD18" s="81">
        <v>0</v>
      </c>
      <c r="KE18" s="81">
        <v>0</v>
      </c>
      <c r="KF18" s="81">
        <v>0</v>
      </c>
      <c r="KG18" s="81">
        <v>0</v>
      </c>
      <c r="KH18" s="81">
        <v>0</v>
      </c>
      <c r="KI18" s="81">
        <v>1</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1</v>
      </c>
      <c r="MB18" s="81">
        <v>0</v>
      </c>
      <c r="MC18" s="81">
        <v>0</v>
      </c>
      <c r="MD18" s="81">
        <v>0</v>
      </c>
      <c r="ME18" s="81">
        <v>0</v>
      </c>
      <c r="MF18" s="81">
        <v>1</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4</v>
      </c>
      <c r="NG18" s="81">
        <v>1</v>
      </c>
      <c r="NH18" s="81">
        <v>0</v>
      </c>
      <c r="NI18" s="81">
        <v>0</v>
      </c>
      <c r="NJ18" s="81">
        <v>0</v>
      </c>
      <c r="NK18" s="81">
        <v>1</v>
      </c>
      <c r="NL18" s="81">
        <v>0</v>
      </c>
      <c r="NM18" s="81">
        <v>2</v>
      </c>
      <c r="NN18" s="81">
        <v>0</v>
      </c>
      <c r="NO18" s="81">
        <v>0</v>
      </c>
      <c r="NP18" s="81">
        <v>0</v>
      </c>
      <c r="NQ18" s="81">
        <v>0</v>
      </c>
      <c r="NR18" s="81">
        <v>0</v>
      </c>
      <c r="NS18" s="81">
        <v>0</v>
      </c>
      <c r="NT18" s="81">
        <v>0</v>
      </c>
      <c r="NU18" s="81">
        <v>3</v>
      </c>
      <c r="NV18" s="81">
        <v>0</v>
      </c>
      <c r="NW18" s="81">
        <v>0</v>
      </c>
      <c r="NX18" s="81">
        <v>1</v>
      </c>
      <c r="NY18" s="81">
        <v>0</v>
      </c>
      <c r="NZ18" s="81">
        <v>0</v>
      </c>
      <c r="OA18" s="81">
        <v>0</v>
      </c>
      <c r="OB18" s="81">
        <v>3</v>
      </c>
      <c r="OC18" s="81">
        <v>0</v>
      </c>
      <c r="OD18" s="81">
        <v>0</v>
      </c>
      <c r="OE18" s="81">
        <v>0</v>
      </c>
      <c r="OF18" s="81">
        <v>0</v>
      </c>
      <c r="OG18" s="81">
        <v>0</v>
      </c>
      <c r="OH18" s="81">
        <v>0</v>
      </c>
      <c r="OI18" s="81">
        <v>0</v>
      </c>
      <c r="OJ18" s="81">
        <v>1</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1</v>
      </c>
      <c r="QC18" s="81">
        <v>0</v>
      </c>
      <c r="QD18" s="81">
        <v>0</v>
      </c>
      <c r="QE18" s="81">
        <v>0</v>
      </c>
      <c r="QF18" s="81">
        <v>0</v>
      </c>
      <c r="QG18" s="81">
        <v>1</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15</v>
      </c>
      <c r="QY18" s="81">
        <v>0</v>
      </c>
      <c r="QZ18" s="81">
        <v>1</v>
      </c>
      <c r="RA18" s="81">
        <v>0</v>
      </c>
      <c r="RB18" s="81">
        <v>0</v>
      </c>
      <c r="RC18" s="81">
        <v>0</v>
      </c>
      <c r="RD18" s="81">
        <v>0</v>
      </c>
      <c r="RE18" s="81">
        <v>0</v>
      </c>
      <c r="RF18" s="81">
        <v>0</v>
      </c>
      <c r="RG18" s="81">
        <v>0</v>
      </c>
      <c r="RH18" s="81">
        <v>0</v>
      </c>
      <c r="RI18" s="81">
        <v>1</v>
      </c>
      <c r="RJ18" s="81">
        <v>0</v>
      </c>
      <c r="RK18" s="81">
        <v>1</v>
      </c>
      <c r="RL18" s="81">
        <v>0</v>
      </c>
      <c r="RM18" s="81">
        <v>0</v>
      </c>
      <c r="RN18" s="81">
        <v>0</v>
      </c>
      <c r="RO18" s="81">
        <v>0</v>
      </c>
      <c r="RP18" s="81">
        <v>0</v>
      </c>
      <c r="RQ18" s="81">
        <v>0</v>
      </c>
      <c r="RR18" s="81">
        <v>0</v>
      </c>
      <c r="RS18" s="81">
        <v>15</v>
      </c>
      <c r="RT18" s="81">
        <v>0</v>
      </c>
      <c r="RU18" s="81">
        <v>1</v>
      </c>
      <c r="RV18" s="81">
        <v>0</v>
      </c>
      <c r="RW18" s="81">
        <v>0</v>
      </c>
      <c r="RX18" s="81">
        <v>0</v>
      </c>
      <c r="RY18" s="81">
        <v>0</v>
      </c>
      <c r="RZ18" s="81">
        <v>0</v>
      </c>
      <c r="SA18" s="81">
        <v>0</v>
      </c>
      <c r="SB18" s="81">
        <v>0</v>
      </c>
      <c r="SC18" s="81">
        <v>0</v>
      </c>
      <c r="SD18" s="81">
        <v>1</v>
      </c>
      <c r="SE18" s="81">
        <v>0</v>
      </c>
      <c r="SF18" s="81">
        <v>1</v>
      </c>
      <c r="SG18" s="81">
        <v>0</v>
      </c>
      <c r="SH18" s="81">
        <v>0</v>
      </c>
    </row>
    <row r="19" spans="1:502">
      <c r="A19" s="18" t="s">
        <v>2266</v>
      </c>
      <c r="B19" s="80">
        <v>11</v>
      </c>
      <c r="C19" s="80">
        <v>11</v>
      </c>
      <c r="D19" s="80">
        <v>1</v>
      </c>
      <c r="E19" s="80">
        <v>2014</v>
      </c>
      <c r="F19" s="80" t="s">
        <v>90</v>
      </c>
      <c r="G19" s="182" t="s">
        <v>2255</v>
      </c>
      <c r="H19" s="80" t="s">
        <v>2256</v>
      </c>
      <c r="I19" s="173"/>
      <c r="J19" s="83">
        <v>0</v>
      </c>
      <c r="K19" s="83">
        <v>0</v>
      </c>
      <c r="L19" s="83">
        <v>0</v>
      </c>
      <c r="M19" s="83">
        <v>0</v>
      </c>
      <c r="N19" s="83">
        <v>0</v>
      </c>
      <c r="O19" s="83">
        <v>0</v>
      </c>
      <c r="P19" s="83">
        <v>0</v>
      </c>
      <c r="Q19" s="83">
        <v>0</v>
      </c>
      <c r="R19" s="83">
        <v>48.381999999999998</v>
      </c>
      <c r="S19" s="83">
        <v>33.11</v>
      </c>
      <c r="T19" s="83">
        <v>0</v>
      </c>
      <c r="U19" s="83">
        <v>0</v>
      </c>
      <c r="V19" s="83">
        <v>0</v>
      </c>
      <c r="W19" s="83">
        <v>7.3719999999999999</v>
      </c>
      <c r="X19" s="83">
        <v>0</v>
      </c>
      <c r="Y19" s="83">
        <v>5.4880000000000004</v>
      </c>
      <c r="Z19" s="83">
        <v>0</v>
      </c>
      <c r="AA19" s="83">
        <v>0</v>
      </c>
      <c r="AB19" s="83">
        <v>0</v>
      </c>
      <c r="AC19" s="83">
        <v>0</v>
      </c>
      <c r="AD19" s="83">
        <v>0</v>
      </c>
      <c r="AE19" s="83">
        <v>0</v>
      </c>
      <c r="AF19" s="83">
        <v>0</v>
      </c>
      <c r="AG19" s="83">
        <v>24.712</v>
      </c>
      <c r="AH19" s="83">
        <v>0</v>
      </c>
      <c r="AI19" s="83">
        <v>0</v>
      </c>
      <c r="AJ19" s="83">
        <v>12.861000000000001</v>
      </c>
      <c r="AK19" s="83">
        <v>0</v>
      </c>
      <c r="AL19" s="83">
        <v>0</v>
      </c>
      <c r="AM19" s="83">
        <v>0</v>
      </c>
      <c r="AN19" s="83">
        <v>31.067</v>
      </c>
      <c r="AO19" s="83">
        <v>0</v>
      </c>
      <c r="AP19" s="83">
        <v>0</v>
      </c>
      <c r="AQ19" s="83">
        <v>0</v>
      </c>
      <c r="AR19" s="83">
        <v>0</v>
      </c>
      <c r="AS19" s="83">
        <v>0</v>
      </c>
      <c r="AT19" s="83">
        <v>0</v>
      </c>
      <c r="AU19" s="83">
        <v>0</v>
      </c>
      <c r="AV19" s="83">
        <v>64.316000000000003</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3.5910000000000002</v>
      </c>
      <c r="CO19" s="83">
        <v>0</v>
      </c>
      <c r="CP19" s="83">
        <v>0</v>
      </c>
      <c r="CQ19" s="83">
        <v>0</v>
      </c>
      <c r="CR19" s="83">
        <v>0</v>
      </c>
      <c r="CS19" s="83">
        <v>8.6219999999999999</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48.381999999999998</v>
      </c>
      <c r="DT19" s="83">
        <v>33.11</v>
      </c>
      <c r="DU19" s="83">
        <v>0</v>
      </c>
      <c r="DV19" s="83">
        <v>0</v>
      </c>
      <c r="DW19" s="83">
        <v>0</v>
      </c>
      <c r="DX19" s="83">
        <v>7.3719999999999999</v>
      </c>
      <c r="DY19" s="83">
        <v>0</v>
      </c>
      <c r="DZ19" s="83">
        <v>5.4880000000000004</v>
      </c>
      <c r="EA19" s="83">
        <v>0</v>
      </c>
      <c r="EB19" s="83">
        <v>0</v>
      </c>
      <c r="EC19" s="83">
        <v>0</v>
      </c>
      <c r="ED19" s="83">
        <v>0</v>
      </c>
      <c r="EE19" s="83">
        <v>0</v>
      </c>
      <c r="EF19" s="83">
        <v>0</v>
      </c>
      <c r="EG19" s="83">
        <v>0</v>
      </c>
      <c r="EH19" s="83">
        <v>24.712</v>
      </c>
      <c r="EI19" s="83">
        <v>0</v>
      </c>
      <c r="EJ19" s="83">
        <v>0</v>
      </c>
      <c r="EK19" s="83">
        <v>12.861000000000001</v>
      </c>
      <c r="EL19" s="83">
        <v>0</v>
      </c>
      <c r="EM19" s="83">
        <v>0</v>
      </c>
      <c r="EN19" s="83">
        <v>0</v>
      </c>
      <c r="EO19" s="83">
        <v>31.067</v>
      </c>
      <c r="EP19" s="83">
        <v>0</v>
      </c>
      <c r="EQ19" s="83">
        <v>0</v>
      </c>
      <c r="ER19" s="83">
        <v>0</v>
      </c>
      <c r="ES19" s="83">
        <v>0</v>
      </c>
      <c r="ET19" s="83">
        <v>0</v>
      </c>
      <c r="EU19" s="83">
        <v>0</v>
      </c>
      <c r="EV19" s="83">
        <v>0</v>
      </c>
      <c r="EW19" s="83">
        <v>64.316000000000003</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3.5910000000000002</v>
      </c>
      <c r="GP19" s="83">
        <v>0</v>
      </c>
      <c r="GQ19" s="83">
        <v>0</v>
      </c>
      <c r="GR19" s="83">
        <v>0</v>
      </c>
      <c r="GS19" s="83">
        <v>0</v>
      </c>
      <c r="GT19" s="83">
        <v>8.6219999999999999</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162.99199999999999</v>
      </c>
      <c r="HL19" s="83">
        <v>0</v>
      </c>
      <c r="HM19" s="83">
        <v>64.316000000000003</v>
      </c>
      <c r="HN19" s="83">
        <v>0</v>
      </c>
      <c r="HO19" s="83">
        <v>0</v>
      </c>
      <c r="HP19" s="83">
        <v>0</v>
      </c>
      <c r="HQ19" s="83">
        <v>0</v>
      </c>
      <c r="HR19" s="83">
        <v>0</v>
      </c>
      <c r="HS19" s="83">
        <v>0</v>
      </c>
      <c r="HT19" s="83">
        <v>0</v>
      </c>
      <c r="HU19" s="83">
        <v>0</v>
      </c>
      <c r="HV19" s="83">
        <v>3.5910000000000002</v>
      </c>
      <c r="HW19" s="83">
        <v>0</v>
      </c>
      <c r="HX19" s="83">
        <v>8.6219999999999999</v>
      </c>
      <c r="HY19" s="83">
        <v>0</v>
      </c>
      <c r="HZ19" s="83">
        <v>0</v>
      </c>
      <c r="IA19" s="83">
        <v>0</v>
      </c>
      <c r="IB19" s="83">
        <v>0</v>
      </c>
      <c r="IC19" s="83">
        <v>0</v>
      </c>
      <c r="ID19" s="83">
        <v>0</v>
      </c>
      <c r="IE19" s="83">
        <v>0</v>
      </c>
      <c r="IF19" s="83">
        <v>162.99199999999999</v>
      </c>
      <c r="IG19" s="83">
        <v>0</v>
      </c>
      <c r="IH19" s="83">
        <v>64.316000000000003</v>
      </c>
      <c r="II19" s="83">
        <v>0</v>
      </c>
      <c r="IJ19" s="83">
        <v>0</v>
      </c>
      <c r="IK19" s="83">
        <v>0</v>
      </c>
      <c r="IL19" s="83">
        <v>0</v>
      </c>
      <c r="IM19" s="83">
        <v>0</v>
      </c>
      <c r="IN19" s="83">
        <v>0</v>
      </c>
      <c r="IO19" s="83">
        <v>0</v>
      </c>
      <c r="IP19" s="83">
        <v>0</v>
      </c>
      <c r="IQ19" s="83">
        <v>3.5910000000000002</v>
      </c>
      <c r="IR19" s="83">
        <v>0</v>
      </c>
      <c r="IS19" s="83">
        <v>8.6219999999999999</v>
      </c>
      <c r="IT19" s="83">
        <v>0</v>
      </c>
      <c r="IU19" s="83">
        <v>0</v>
      </c>
      <c r="IV19" s="84">
        <v>0</v>
      </c>
      <c r="IW19" s="81">
        <v>0</v>
      </c>
      <c r="IX19" s="81">
        <v>0</v>
      </c>
      <c r="IY19" s="81">
        <v>0</v>
      </c>
      <c r="IZ19" s="81">
        <v>0</v>
      </c>
      <c r="JA19" s="81">
        <v>0</v>
      </c>
      <c r="JB19" s="81">
        <v>0</v>
      </c>
      <c r="JC19" s="81">
        <v>0</v>
      </c>
      <c r="JD19" s="81">
        <v>0</v>
      </c>
      <c r="JE19" s="81">
        <v>4</v>
      </c>
      <c r="JF19" s="81">
        <v>1</v>
      </c>
      <c r="JG19" s="81">
        <v>0</v>
      </c>
      <c r="JH19" s="81">
        <v>0</v>
      </c>
      <c r="JI19" s="81">
        <v>0</v>
      </c>
      <c r="JJ19" s="81">
        <v>1</v>
      </c>
      <c r="JK19" s="81">
        <v>0</v>
      </c>
      <c r="JL19" s="81">
        <v>1</v>
      </c>
      <c r="JM19" s="81">
        <v>0</v>
      </c>
      <c r="JN19" s="81">
        <v>0</v>
      </c>
      <c r="JO19" s="81">
        <v>0</v>
      </c>
      <c r="JP19" s="81">
        <v>0</v>
      </c>
      <c r="JQ19" s="81">
        <v>0</v>
      </c>
      <c r="JR19" s="81">
        <v>0</v>
      </c>
      <c r="JS19" s="81">
        <v>0</v>
      </c>
      <c r="JT19" s="81">
        <v>3</v>
      </c>
      <c r="JU19" s="81">
        <v>0</v>
      </c>
      <c r="JV19" s="81">
        <v>0</v>
      </c>
      <c r="JW19" s="81">
        <v>1</v>
      </c>
      <c r="JX19" s="81">
        <v>0</v>
      </c>
      <c r="JY19" s="81">
        <v>0</v>
      </c>
      <c r="JZ19" s="81">
        <v>0</v>
      </c>
      <c r="KA19" s="81">
        <v>3</v>
      </c>
      <c r="KB19" s="81">
        <v>0</v>
      </c>
      <c r="KC19" s="81">
        <v>0</v>
      </c>
      <c r="KD19" s="81">
        <v>0</v>
      </c>
      <c r="KE19" s="81">
        <v>0</v>
      </c>
      <c r="KF19" s="81">
        <v>0</v>
      </c>
      <c r="KG19" s="81">
        <v>0</v>
      </c>
      <c r="KH19" s="81">
        <v>0</v>
      </c>
      <c r="KI19" s="81">
        <v>1</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1</v>
      </c>
      <c r="MB19" s="81">
        <v>0</v>
      </c>
      <c r="MC19" s="81">
        <v>0</v>
      </c>
      <c r="MD19" s="81">
        <v>0</v>
      </c>
      <c r="ME19" s="81">
        <v>0</v>
      </c>
      <c r="MF19" s="81">
        <v>1</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4</v>
      </c>
      <c r="NG19" s="81">
        <v>1</v>
      </c>
      <c r="NH19" s="81">
        <v>0</v>
      </c>
      <c r="NI19" s="81">
        <v>0</v>
      </c>
      <c r="NJ19" s="81">
        <v>0</v>
      </c>
      <c r="NK19" s="81">
        <v>1</v>
      </c>
      <c r="NL19" s="81">
        <v>0</v>
      </c>
      <c r="NM19" s="81">
        <v>1</v>
      </c>
      <c r="NN19" s="81">
        <v>0</v>
      </c>
      <c r="NO19" s="81">
        <v>0</v>
      </c>
      <c r="NP19" s="81">
        <v>0</v>
      </c>
      <c r="NQ19" s="81">
        <v>0</v>
      </c>
      <c r="NR19" s="81">
        <v>0</v>
      </c>
      <c r="NS19" s="81">
        <v>0</v>
      </c>
      <c r="NT19" s="81">
        <v>0</v>
      </c>
      <c r="NU19" s="81">
        <v>3</v>
      </c>
      <c r="NV19" s="81">
        <v>0</v>
      </c>
      <c r="NW19" s="81">
        <v>0</v>
      </c>
      <c r="NX19" s="81">
        <v>1</v>
      </c>
      <c r="NY19" s="81">
        <v>0</v>
      </c>
      <c r="NZ19" s="81">
        <v>0</v>
      </c>
      <c r="OA19" s="81">
        <v>0</v>
      </c>
      <c r="OB19" s="81">
        <v>3</v>
      </c>
      <c r="OC19" s="81">
        <v>0</v>
      </c>
      <c r="OD19" s="81">
        <v>0</v>
      </c>
      <c r="OE19" s="81">
        <v>0</v>
      </c>
      <c r="OF19" s="81">
        <v>0</v>
      </c>
      <c r="OG19" s="81">
        <v>0</v>
      </c>
      <c r="OH19" s="81">
        <v>0</v>
      </c>
      <c r="OI19" s="81">
        <v>0</v>
      </c>
      <c r="OJ19" s="81">
        <v>1</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1</v>
      </c>
      <c r="QC19" s="81">
        <v>0</v>
      </c>
      <c r="QD19" s="81">
        <v>0</v>
      </c>
      <c r="QE19" s="81">
        <v>0</v>
      </c>
      <c r="QF19" s="81">
        <v>0</v>
      </c>
      <c r="QG19" s="81">
        <v>1</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14</v>
      </c>
      <c r="QY19" s="81">
        <v>0</v>
      </c>
      <c r="QZ19" s="81">
        <v>1</v>
      </c>
      <c r="RA19" s="81">
        <v>0</v>
      </c>
      <c r="RB19" s="81">
        <v>0</v>
      </c>
      <c r="RC19" s="81">
        <v>0</v>
      </c>
      <c r="RD19" s="81">
        <v>0</v>
      </c>
      <c r="RE19" s="81">
        <v>0</v>
      </c>
      <c r="RF19" s="81">
        <v>0</v>
      </c>
      <c r="RG19" s="81">
        <v>0</v>
      </c>
      <c r="RH19" s="81">
        <v>0</v>
      </c>
      <c r="RI19" s="81">
        <v>1</v>
      </c>
      <c r="RJ19" s="81">
        <v>0</v>
      </c>
      <c r="RK19" s="81">
        <v>1</v>
      </c>
      <c r="RL19" s="81">
        <v>0</v>
      </c>
      <c r="RM19" s="81">
        <v>0</v>
      </c>
      <c r="RN19" s="81">
        <v>0</v>
      </c>
      <c r="RO19" s="81">
        <v>0</v>
      </c>
      <c r="RP19" s="81">
        <v>0</v>
      </c>
      <c r="RQ19" s="81">
        <v>0</v>
      </c>
      <c r="RR19" s="81">
        <v>0</v>
      </c>
      <c r="RS19" s="81">
        <v>14</v>
      </c>
      <c r="RT19" s="81">
        <v>0</v>
      </c>
      <c r="RU19" s="81">
        <v>1</v>
      </c>
      <c r="RV19" s="81">
        <v>0</v>
      </c>
      <c r="RW19" s="81">
        <v>0</v>
      </c>
      <c r="RX19" s="81">
        <v>0</v>
      </c>
      <c r="RY19" s="81">
        <v>0</v>
      </c>
      <c r="RZ19" s="81">
        <v>0</v>
      </c>
      <c r="SA19" s="81">
        <v>0</v>
      </c>
      <c r="SB19" s="81">
        <v>0</v>
      </c>
      <c r="SC19" s="81">
        <v>0</v>
      </c>
      <c r="SD19" s="81">
        <v>1</v>
      </c>
      <c r="SE19" s="81">
        <v>0</v>
      </c>
      <c r="SF19" s="81">
        <v>1</v>
      </c>
      <c r="SG19" s="81">
        <v>0</v>
      </c>
      <c r="SH19" s="81">
        <v>0</v>
      </c>
    </row>
    <row r="20" spans="1:502">
      <c r="A20" s="18" t="s">
        <v>2267</v>
      </c>
      <c r="B20" s="80">
        <v>12</v>
      </c>
      <c r="C20" s="80">
        <v>12</v>
      </c>
      <c r="D20" s="80">
        <v>1</v>
      </c>
      <c r="E20" s="80">
        <v>2015</v>
      </c>
      <c r="F20" s="80" t="s">
        <v>91</v>
      </c>
      <c r="G20" s="182" t="s">
        <v>2255</v>
      </c>
      <c r="H20" s="80" t="s">
        <v>2256</v>
      </c>
      <c r="I20" s="173"/>
      <c r="J20" s="83">
        <v>0</v>
      </c>
      <c r="K20" s="83">
        <v>0</v>
      </c>
      <c r="L20" s="83">
        <v>0</v>
      </c>
      <c r="M20" s="83">
        <v>0</v>
      </c>
      <c r="N20" s="83">
        <v>0</v>
      </c>
      <c r="O20" s="83">
        <v>0</v>
      </c>
      <c r="P20" s="83">
        <v>0</v>
      </c>
      <c r="Q20" s="83">
        <v>0</v>
      </c>
      <c r="R20" s="83">
        <v>62.536999999999999</v>
      </c>
      <c r="S20" s="83">
        <v>7.5090000000000003</v>
      </c>
      <c r="T20" s="83">
        <v>0</v>
      </c>
      <c r="U20" s="83">
        <v>0</v>
      </c>
      <c r="V20" s="83">
        <v>0</v>
      </c>
      <c r="W20" s="83">
        <v>8.7050000000000001</v>
      </c>
      <c r="X20" s="83">
        <v>0</v>
      </c>
      <c r="Y20" s="83">
        <v>4.577</v>
      </c>
      <c r="Z20" s="83">
        <v>0</v>
      </c>
      <c r="AA20" s="83">
        <v>0</v>
      </c>
      <c r="AB20" s="83">
        <v>0</v>
      </c>
      <c r="AC20" s="83">
        <v>0</v>
      </c>
      <c r="AD20" s="83">
        <v>0</v>
      </c>
      <c r="AE20" s="83">
        <v>0</v>
      </c>
      <c r="AF20" s="83">
        <v>0</v>
      </c>
      <c r="AG20" s="83">
        <v>22.706</v>
      </c>
      <c r="AH20" s="83">
        <v>0</v>
      </c>
      <c r="AI20" s="83">
        <v>0</v>
      </c>
      <c r="AJ20" s="83">
        <v>12.551</v>
      </c>
      <c r="AK20" s="83">
        <v>0</v>
      </c>
      <c r="AL20" s="83">
        <v>0</v>
      </c>
      <c r="AM20" s="83">
        <v>0</v>
      </c>
      <c r="AN20" s="83">
        <v>30.863</v>
      </c>
      <c r="AO20" s="83">
        <v>0</v>
      </c>
      <c r="AP20" s="83">
        <v>0</v>
      </c>
      <c r="AQ20" s="83">
        <v>0</v>
      </c>
      <c r="AR20" s="83">
        <v>0</v>
      </c>
      <c r="AS20" s="83">
        <v>0</v>
      </c>
      <c r="AT20" s="83">
        <v>0</v>
      </c>
      <c r="AU20" s="83">
        <v>0</v>
      </c>
      <c r="AV20" s="83">
        <v>58.283999999999999</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4.5789999999999997</v>
      </c>
      <c r="CO20" s="83">
        <v>0</v>
      </c>
      <c r="CP20" s="83">
        <v>0</v>
      </c>
      <c r="CQ20" s="83">
        <v>0</v>
      </c>
      <c r="CR20" s="83">
        <v>0</v>
      </c>
      <c r="CS20" s="83">
        <v>7.7869999999999999</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62.536999999999999</v>
      </c>
      <c r="DT20" s="83">
        <v>7.5090000000000003</v>
      </c>
      <c r="DU20" s="83">
        <v>0</v>
      </c>
      <c r="DV20" s="83">
        <v>0</v>
      </c>
      <c r="DW20" s="83">
        <v>0</v>
      </c>
      <c r="DX20" s="83">
        <v>8.7050000000000001</v>
      </c>
      <c r="DY20" s="83">
        <v>0</v>
      </c>
      <c r="DZ20" s="83">
        <v>4.577</v>
      </c>
      <c r="EA20" s="83">
        <v>0</v>
      </c>
      <c r="EB20" s="83">
        <v>0</v>
      </c>
      <c r="EC20" s="83">
        <v>0</v>
      </c>
      <c r="ED20" s="83">
        <v>0</v>
      </c>
      <c r="EE20" s="83">
        <v>0</v>
      </c>
      <c r="EF20" s="83">
        <v>0</v>
      </c>
      <c r="EG20" s="83">
        <v>0</v>
      </c>
      <c r="EH20" s="83">
        <v>22.706</v>
      </c>
      <c r="EI20" s="83">
        <v>0</v>
      </c>
      <c r="EJ20" s="83">
        <v>0</v>
      </c>
      <c r="EK20" s="83">
        <v>12.551</v>
      </c>
      <c r="EL20" s="83">
        <v>0</v>
      </c>
      <c r="EM20" s="83">
        <v>0</v>
      </c>
      <c r="EN20" s="83">
        <v>0</v>
      </c>
      <c r="EO20" s="83">
        <v>30.863</v>
      </c>
      <c r="EP20" s="83">
        <v>0</v>
      </c>
      <c r="EQ20" s="83">
        <v>0</v>
      </c>
      <c r="ER20" s="83">
        <v>0</v>
      </c>
      <c r="ES20" s="83">
        <v>0</v>
      </c>
      <c r="ET20" s="83">
        <v>0</v>
      </c>
      <c r="EU20" s="83">
        <v>0</v>
      </c>
      <c r="EV20" s="83">
        <v>0</v>
      </c>
      <c r="EW20" s="83">
        <v>58.283999999999999</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4.5789999999999997</v>
      </c>
      <c r="GP20" s="83">
        <v>0</v>
      </c>
      <c r="GQ20" s="83">
        <v>0</v>
      </c>
      <c r="GR20" s="83">
        <v>0</v>
      </c>
      <c r="GS20" s="83">
        <v>0</v>
      </c>
      <c r="GT20" s="83">
        <v>7.7869999999999999</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149.44800000000001</v>
      </c>
      <c r="HL20" s="83">
        <v>0</v>
      </c>
      <c r="HM20" s="83">
        <v>58.283999999999999</v>
      </c>
      <c r="HN20" s="83">
        <v>0</v>
      </c>
      <c r="HO20" s="83">
        <v>0</v>
      </c>
      <c r="HP20" s="83">
        <v>0</v>
      </c>
      <c r="HQ20" s="83">
        <v>0</v>
      </c>
      <c r="HR20" s="83">
        <v>0</v>
      </c>
      <c r="HS20" s="83">
        <v>0</v>
      </c>
      <c r="HT20" s="83">
        <v>0</v>
      </c>
      <c r="HU20" s="83">
        <v>0</v>
      </c>
      <c r="HV20" s="83">
        <v>4.5789999999999997</v>
      </c>
      <c r="HW20" s="83">
        <v>0</v>
      </c>
      <c r="HX20" s="83">
        <v>7.7869999999999999</v>
      </c>
      <c r="HY20" s="83">
        <v>0</v>
      </c>
      <c r="HZ20" s="83">
        <v>0</v>
      </c>
      <c r="IA20" s="83">
        <v>0</v>
      </c>
      <c r="IB20" s="83">
        <v>0</v>
      </c>
      <c r="IC20" s="83">
        <v>0</v>
      </c>
      <c r="ID20" s="83">
        <v>0</v>
      </c>
      <c r="IE20" s="83">
        <v>0</v>
      </c>
      <c r="IF20" s="83">
        <v>149.44800000000001</v>
      </c>
      <c r="IG20" s="83">
        <v>0</v>
      </c>
      <c r="IH20" s="83">
        <v>58.283999999999999</v>
      </c>
      <c r="II20" s="83">
        <v>0</v>
      </c>
      <c r="IJ20" s="83">
        <v>0</v>
      </c>
      <c r="IK20" s="83">
        <v>0</v>
      </c>
      <c r="IL20" s="83">
        <v>0</v>
      </c>
      <c r="IM20" s="83">
        <v>0</v>
      </c>
      <c r="IN20" s="83">
        <v>0</v>
      </c>
      <c r="IO20" s="83">
        <v>0</v>
      </c>
      <c r="IP20" s="83">
        <v>0</v>
      </c>
      <c r="IQ20" s="83">
        <v>4.5789999999999997</v>
      </c>
      <c r="IR20" s="83">
        <v>0</v>
      </c>
      <c r="IS20" s="83">
        <v>7.7869999999999999</v>
      </c>
      <c r="IT20" s="83">
        <v>0</v>
      </c>
      <c r="IU20" s="83">
        <v>0</v>
      </c>
      <c r="IV20" s="84">
        <v>0</v>
      </c>
      <c r="IW20" s="81">
        <v>0</v>
      </c>
      <c r="IX20" s="81">
        <v>0</v>
      </c>
      <c r="IY20" s="81">
        <v>0</v>
      </c>
      <c r="IZ20" s="81">
        <v>0</v>
      </c>
      <c r="JA20" s="81">
        <v>0</v>
      </c>
      <c r="JB20" s="81">
        <v>0</v>
      </c>
      <c r="JC20" s="81">
        <v>0</v>
      </c>
      <c r="JD20" s="81">
        <v>0</v>
      </c>
      <c r="JE20" s="81">
        <v>5</v>
      </c>
      <c r="JF20" s="81">
        <v>1</v>
      </c>
      <c r="JG20" s="81">
        <v>0</v>
      </c>
      <c r="JH20" s="81">
        <v>0</v>
      </c>
      <c r="JI20" s="81">
        <v>0</v>
      </c>
      <c r="JJ20" s="81">
        <v>1</v>
      </c>
      <c r="JK20" s="81">
        <v>0</v>
      </c>
      <c r="JL20" s="81">
        <v>1</v>
      </c>
      <c r="JM20" s="81">
        <v>0</v>
      </c>
      <c r="JN20" s="81">
        <v>0</v>
      </c>
      <c r="JO20" s="81">
        <v>0</v>
      </c>
      <c r="JP20" s="81">
        <v>0</v>
      </c>
      <c r="JQ20" s="81">
        <v>0</v>
      </c>
      <c r="JR20" s="81">
        <v>0</v>
      </c>
      <c r="JS20" s="81">
        <v>0</v>
      </c>
      <c r="JT20" s="81">
        <v>2</v>
      </c>
      <c r="JU20" s="81">
        <v>0</v>
      </c>
      <c r="JV20" s="81">
        <v>0</v>
      </c>
      <c r="JW20" s="81">
        <v>1</v>
      </c>
      <c r="JX20" s="81">
        <v>0</v>
      </c>
      <c r="JY20" s="81">
        <v>0</v>
      </c>
      <c r="JZ20" s="81">
        <v>0</v>
      </c>
      <c r="KA20" s="81">
        <v>3</v>
      </c>
      <c r="KB20" s="81">
        <v>0</v>
      </c>
      <c r="KC20" s="81">
        <v>0</v>
      </c>
      <c r="KD20" s="81">
        <v>0</v>
      </c>
      <c r="KE20" s="81">
        <v>0</v>
      </c>
      <c r="KF20" s="81">
        <v>0</v>
      </c>
      <c r="KG20" s="81">
        <v>0</v>
      </c>
      <c r="KH20" s="81">
        <v>0</v>
      </c>
      <c r="KI20" s="81">
        <v>1</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1</v>
      </c>
      <c r="MB20" s="81">
        <v>0</v>
      </c>
      <c r="MC20" s="81">
        <v>0</v>
      </c>
      <c r="MD20" s="81">
        <v>0</v>
      </c>
      <c r="ME20" s="81">
        <v>0</v>
      </c>
      <c r="MF20" s="81">
        <v>1</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5</v>
      </c>
      <c r="NG20" s="81">
        <v>1</v>
      </c>
      <c r="NH20" s="81">
        <v>0</v>
      </c>
      <c r="NI20" s="81">
        <v>0</v>
      </c>
      <c r="NJ20" s="81">
        <v>0</v>
      </c>
      <c r="NK20" s="81">
        <v>1</v>
      </c>
      <c r="NL20" s="81">
        <v>0</v>
      </c>
      <c r="NM20" s="81">
        <v>1</v>
      </c>
      <c r="NN20" s="81">
        <v>0</v>
      </c>
      <c r="NO20" s="81">
        <v>0</v>
      </c>
      <c r="NP20" s="81">
        <v>0</v>
      </c>
      <c r="NQ20" s="81">
        <v>0</v>
      </c>
      <c r="NR20" s="81">
        <v>0</v>
      </c>
      <c r="NS20" s="81">
        <v>0</v>
      </c>
      <c r="NT20" s="81">
        <v>0</v>
      </c>
      <c r="NU20" s="81">
        <v>2</v>
      </c>
      <c r="NV20" s="81">
        <v>0</v>
      </c>
      <c r="NW20" s="81">
        <v>0</v>
      </c>
      <c r="NX20" s="81">
        <v>1</v>
      </c>
      <c r="NY20" s="81">
        <v>0</v>
      </c>
      <c r="NZ20" s="81">
        <v>0</v>
      </c>
      <c r="OA20" s="81">
        <v>0</v>
      </c>
      <c r="OB20" s="81">
        <v>3</v>
      </c>
      <c r="OC20" s="81">
        <v>0</v>
      </c>
      <c r="OD20" s="81">
        <v>0</v>
      </c>
      <c r="OE20" s="81">
        <v>0</v>
      </c>
      <c r="OF20" s="81">
        <v>0</v>
      </c>
      <c r="OG20" s="81">
        <v>0</v>
      </c>
      <c r="OH20" s="81">
        <v>0</v>
      </c>
      <c r="OI20" s="81">
        <v>0</v>
      </c>
      <c r="OJ20" s="81">
        <v>1</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1</v>
      </c>
      <c r="QC20" s="81">
        <v>0</v>
      </c>
      <c r="QD20" s="81">
        <v>0</v>
      </c>
      <c r="QE20" s="81">
        <v>0</v>
      </c>
      <c r="QF20" s="81">
        <v>0</v>
      </c>
      <c r="QG20" s="81">
        <v>1</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14</v>
      </c>
      <c r="QY20" s="81">
        <v>0</v>
      </c>
      <c r="QZ20" s="81">
        <v>1</v>
      </c>
      <c r="RA20" s="81">
        <v>0</v>
      </c>
      <c r="RB20" s="81">
        <v>0</v>
      </c>
      <c r="RC20" s="81">
        <v>0</v>
      </c>
      <c r="RD20" s="81">
        <v>0</v>
      </c>
      <c r="RE20" s="81">
        <v>0</v>
      </c>
      <c r="RF20" s="81">
        <v>0</v>
      </c>
      <c r="RG20" s="81">
        <v>0</v>
      </c>
      <c r="RH20" s="81">
        <v>0</v>
      </c>
      <c r="RI20" s="81">
        <v>1</v>
      </c>
      <c r="RJ20" s="81">
        <v>0</v>
      </c>
      <c r="RK20" s="81">
        <v>1</v>
      </c>
      <c r="RL20" s="81">
        <v>0</v>
      </c>
      <c r="RM20" s="81">
        <v>0</v>
      </c>
      <c r="RN20" s="81">
        <v>0</v>
      </c>
      <c r="RO20" s="81">
        <v>0</v>
      </c>
      <c r="RP20" s="81">
        <v>0</v>
      </c>
      <c r="RQ20" s="81">
        <v>0</v>
      </c>
      <c r="RR20" s="81">
        <v>0</v>
      </c>
      <c r="RS20" s="81">
        <v>14</v>
      </c>
      <c r="RT20" s="81">
        <v>0</v>
      </c>
      <c r="RU20" s="81">
        <v>1</v>
      </c>
      <c r="RV20" s="81">
        <v>0</v>
      </c>
      <c r="RW20" s="81">
        <v>0</v>
      </c>
      <c r="RX20" s="81">
        <v>0</v>
      </c>
      <c r="RY20" s="81">
        <v>0</v>
      </c>
      <c r="RZ20" s="81">
        <v>0</v>
      </c>
      <c r="SA20" s="81">
        <v>0</v>
      </c>
      <c r="SB20" s="81">
        <v>0</v>
      </c>
      <c r="SC20" s="81">
        <v>0</v>
      </c>
      <c r="SD20" s="81">
        <v>1</v>
      </c>
      <c r="SE20" s="81">
        <v>0</v>
      </c>
      <c r="SF20" s="81">
        <v>1</v>
      </c>
      <c r="SG20" s="81">
        <v>0</v>
      </c>
      <c r="SH20" s="81">
        <v>0</v>
      </c>
    </row>
    <row r="21" spans="1:502">
      <c r="A21" s="18" t="s">
        <v>2268</v>
      </c>
      <c r="B21" s="80">
        <v>13</v>
      </c>
      <c r="C21" s="80">
        <v>13</v>
      </c>
      <c r="D21" s="80">
        <v>1</v>
      </c>
      <c r="E21" s="80">
        <v>2016</v>
      </c>
      <c r="F21" s="80" t="s">
        <v>92</v>
      </c>
      <c r="G21" s="182" t="s">
        <v>2255</v>
      </c>
      <c r="H21" s="80" t="s">
        <v>2256</v>
      </c>
      <c r="I21" s="173"/>
      <c r="J21" s="83">
        <v>0</v>
      </c>
      <c r="K21" s="83">
        <v>0</v>
      </c>
      <c r="L21" s="83">
        <v>0</v>
      </c>
      <c r="M21" s="83">
        <v>0</v>
      </c>
      <c r="N21" s="83">
        <v>0</v>
      </c>
      <c r="O21" s="83">
        <v>0</v>
      </c>
      <c r="P21" s="83">
        <v>0</v>
      </c>
      <c r="Q21" s="83">
        <v>0</v>
      </c>
      <c r="R21" s="83">
        <v>56.438000000000002</v>
      </c>
      <c r="S21" s="83">
        <v>33.979999999999997</v>
      </c>
      <c r="T21" s="83">
        <v>0</v>
      </c>
      <c r="U21" s="83">
        <v>0</v>
      </c>
      <c r="V21" s="83">
        <v>0</v>
      </c>
      <c r="W21" s="83">
        <v>8.6980000000000004</v>
      </c>
      <c r="X21" s="83">
        <v>0</v>
      </c>
      <c r="Y21" s="83">
        <v>4.4219999999999997</v>
      </c>
      <c r="Z21" s="83">
        <v>0</v>
      </c>
      <c r="AA21" s="83">
        <v>0</v>
      </c>
      <c r="AB21" s="83">
        <v>0</v>
      </c>
      <c r="AC21" s="83">
        <v>0</v>
      </c>
      <c r="AD21" s="83">
        <v>0</v>
      </c>
      <c r="AE21" s="83">
        <v>0</v>
      </c>
      <c r="AF21" s="83">
        <v>0</v>
      </c>
      <c r="AG21" s="83">
        <v>23.332999999999998</v>
      </c>
      <c r="AH21" s="83">
        <v>0</v>
      </c>
      <c r="AI21" s="83">
        <v>0</v>
      </c>
      <c r="AJ21" s="83">
        <v>12.146000000000001</v>
      </c>
      <c r="AK21" s="83">
        <v>0</v>
      </c>
      <c r="AL21" s="83">
        <v>0</v>
      </c>
      <c r="AM21" s="83">
        <v>0</v>
      </c>
      <c r="AN21" s="83">
        <v>33.664999999999999</v>
      </c>
      <c r="AO21" s="83">
        <v>0</v>
      </c>
      <c r="AP21" s="83">
        <v>0</v>
      </c>
      <c r="AQ21" s="83">
        <v>0</v>
      </c>
      <c r="AR21" s="83">
        <v>0</v>
      </c>
      <c r="AS21" s="83">
        <v>0</v>
      </c>
      <c r="AT21" s="83">
        <v>0</v>
      </c>
      <c r="AU21" s="83">
        <v>0</v>
      </c>
      <c r="AV21" s="83">
        <v>56.701999999999998</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4.6920000000000002</v>
      </c>
      <c r="CO21" s="83">
        <v>0</v>
      </c>
      <c r="CP21" s="83">
        <v>0</v>
      </c>
      <c r="CQ21" s="83">
        <v>0</v>
      </c>
      <c r="CR21" s="83">
        <v>0</v>
      </c>
      <c r="CS21" s="83">
        <v>6.1280000000000001</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56.438000000000002</v>
      </c>
      <c r="DT21" s="83">
        <v>33.979999999999997</v>
      </c>
      <c r="DU21" s="83">
        <v>0</v>
      </c>
      <c r="DV21" s="83">
        <v>0</v>
      </c>
      <c r="DW21" s="83">
        <v>0</v>
      </c>
      <c r="DX21" s="83">
        <v>8.6980000000000004</v>
      </c>
      <c r="DY21" s="83">
        <v>0</v>
      </c>
      <c r="DZ21" s="83">
        <v>4.4219999999999997</v>
      </c>
      <c r="EA21" s="83">
        <v>0</v>
      </c>
      <c r="EB21" s="83">
        <v>0</v>
      </c>
      <c r="EC21" s="83">
        <v>0</v>
      </c>
      <c r="ED21" s="83">
        <v>0</v>
      </c>
      <c r="EE21" s="83">
        <v>0</v>
      </c>
      <c r="EF21" s="83">
        <v>0</v>
      </c>
      <c r="EG21" s="83">
        <v>0</v>
      </c>
      <c r="EH21" s="83">
        <v>23.332999999999998</v>
      </c>
      <c r="EI21" s="83">
        <v>0</v>
      </c>
      <c r="EJ21" s="83">
        <v>0</v>
      </c>
      <c r="EK21" s="83">
        <v>12.146000000000001</v>
      </c>
      <c r="EL21" s="83">
        <v>0</v>
      </c>
      <c r="EM21" s="83">
        <v>0</v>
      </c>
      <c r="EN21" s="83">
        <v>0</v>
      </c>
      <c r="EO21" s="83">
        <v>33.664999999999999</v>
      </c>
      <c r="EP21" s="83">
        <v>0</v>
      </c>
      <c r="EQ21" s="83">
        <v>0</v>
      </c>
      <c r="ER21" s="83">
        <v>0</v>
      </c>
      <c r="ES21" s="83">
        <v>0</v>
      </c>
      <c r="ET21" s="83">
        <v>0</v>
      </c>
      <c r="EU21" s="83">
        <v>0</v>
      </c>
      <c r="EV21" s="83">
        <v>0</v>
      </c>
      <c r="EW21" s="83">
        <v>56.701999999999998</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4.6920000000000002</v>
      </c>
      <c r="GP21" s="83">
        <v>0</v>
      </c>
      <c r="GQ21" s="83">
        <v>0</v>
      </c>
      <c r="GR21" s="83">
        <v>0</v>
      </c>
      <c r="GS21" s="83">
        <v>0</v>
      </c>
      <c r="GT21" s="83">
        <v>6.1280000000000001</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172.68199999999999</v>
      </c>
      <c r="HL21" s="83">
        <v>0</v>
      </c>
      <c r="HM21" s="83">
        <v>56.701999999999998</v>
      </c>
      <c r="HN21" s="83">
        <v>0</v>
      </c>
      <c r="HO21" s="83">
        <v>0</v>
      </c>
      <c r="HP21" s="83">
        <v>0</v>
      </c>
      <c r="HQ21" s="83">
        <v>0</v>
      </c>
      <c r="HR21" s="83">
        <v>0</v>
      </c>
      <c r="HS21" s="83">
        <v>0</v>
      </c>
      <c r="HT21" s="83">
        <v>0</v>
      </c>
      <c r="HU21" s="83">
        <v>0</v>
      </c>
      <c r="HV21" s="83">
        <v>4.6920000000000002</v>
      </c>
      <c r="HW21" s="83">
        <v>0</v>
      </c>
      <c r="HX21" s="83">
        <v>6.1280000000000001</v>
      </c>
      <c r="HY21" s="83">
        <v>0</v>
      </c>
      <c r="HZ21" s="83">
        <v>0</v>
      </c>
      <c r="IA21" s="83">
        <v>0</v>
      </c>
      <c r="IB21" s="83">
        <v>0</v>
      </c>
      <c r="IC21" s="83">
        <v>0</v>
      </c>
      <c r="ID21" s="83">
        <v>0</v>
      </c>
      <c r="IE21" s="83">
        <v>0</v>
      </c>
      <c r="IF21" s="83">
        <v>172.68199999999999</v>
      </c>
      <c r="IG21" s="83">
        <v>0</v>
      </c>
      <c r="IH21" s="83">
        <v>56.701999999999998</v>
      </c>
      <c r="II21" s="83">
        <v>0</v>
      </c>
      <c r="IJ21" s="83">
        <v>0</v>
      </c>
      <c r="IK21" s="83">
        <v>0</v>
      </c>
      <c r="IL21" s="83">
        <v>0</v>
      </c>
      <c r="IM21" s="83">
        <v>0</v>
      </c>
      <c r="IN21" s="83">
        <v>0</v>
      </c>
      <c r="IO21" s="83">
        <v>0</v>
      </c>
      <c r="IP21" s="83">
        <v>0</v>
      </c>
      <c r="IQ21" s="83">
        <v>4.6920000000000002</v>
      </c>
      <c r="IR21" s="83">
        <v>0</v>
      </c>
      <c r="IS21" s="83">
        <v>6.1280000000000001</v>
      </c>
      <c r="IT21" s="83">
        <v>0</v>
      </c>
      <c r="IU21" s="83">
        <v>0</v>
      </c>
      <c r="IV21" s="84">
        <v>0</v>
      </c>
      <c r="IW21" s="81">
        <v>0</v>
      </c>
      <c r="IX21" s="81">
        <v>0</v>
      </c>
      <c r="IY21" s="81">
        <v>0</v>
      </c>
      <c r="IZ21" s="81">
        <v>0</v>
      </c>
      <c r="JA21" s="81">
        <v>0</v>
      </c>
      <c r="JB21" s="81">
        <v>0</v>
      </c>
      <c r="JC21" s="81">
        <v>0</v>
      </c>
      <c r="JD21" s="81">
        <v>0</v>
      </c>
      <c r="JE21" s="81">
        <v>5</v>
      </c>
      <c r="JF21" s="81">
        <v>1</v>
      </c>
      <c r="JG21" s="81">
        <v>0</v>
      </c>
      <c r="JH21" s="81">
        <v>0</v>
      </c>
      <c r="JI21" s="81">
        <v>0</v>
      </c>
      <c r="JJ21" s="81">
        <v>1</v>
      </c>
      <c r="JK21" s="81">
        <v>0</v>
      </c>
      <c r="JL21" s="81">
        <v>1</v>
      </c>
      <c r="JM21" s="81">
        <v>0</v>
      </c>
      <c r="JN21" s="81">
        <v>0</v>
      </c>
      <c r="JO21" s="81">
        <v>0</v>
      </c>
      <c r="JP21" s="81">
        <v>0</v>
      </c>
      <c r="JQ21" s="81">
        <v>0</v>
      </c>
      <c r="JR21" s="81">
        <v>0</v>
      </c>
      <c r="JS21" s="81">
        <v>0</v>
      </c>
      <c r="JT21" s="81">
        <v>2</v>
      </c>
      <c r="JU21" s="81">
        <v>0</v>
      </c>
      <c r="JV21" s="81">
        <v>0</v>
      </c>
      <c r="JW21" s="81">
        <v>1</v>
      </c>
      <c r="JX21" s="81">
        <v>0</v>
      </c>
      <c r="JY21" s="81">
        <v>0</v>
      </c>
      <c r="JZ21" s="81">
        <v>0</v>
      </c>
      <c r="KA21" s="81">
        <v>3</v>
      </c>
      <c r="KB21" s="81">
        <v>0</v>
      </c>
      <c r="KC21" s="81">
        <v>0</v>
      </c>
      <c r="KD21" s="81">
        <v>0</v>
      </c>
      <c r="KE21" s="81">
        <v>0</v>
      </c>
      <c r="KF21" s="81">
        <v>0</v>
      </c>
      <c r="KG21" s="81">
        <v>0</v>
      </c>
      <c r="KH21" s="81">
        <v>0</v>
      </c>
      <c r="KI21" s="81">
        <v>1</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1</v>
      </c>
      <c r="MB21" s="81">
        <v>0</v>
      </c>
      <c r="MC21" s="81">
        <v>0</v>
      </c>
      <c r="MD21" s="81">
        <v>0</v>
      </c>
      <c r="ME21" s="81">
        <v>0</v>
      </c>
      <c r="MF21" s="81">
        <v>1</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5</v>
      </c>
      <c r="NG21" s="81">
        <v>1</v>
      </c>
      <c r="NH21" s="81">
        <v>0</v>
      </c>
      <c r="NI21" s="81">
        <v>0</v>
      </c>
      <c r="NJ21" s="81">
        <v>0</v>
      </c>
      <c r="NK21" s="81">
        <v>1</v>
      </c>
      <c r="NL21" s="81">
        <v>0</v>
      </c>
      <c r="NM21" s="81">
        <v>1</v>
      </c>
      <c r="NN21" s="81">
        <v>0</v>
      </c>
      <c r="NO21" s="81">
        <v>0</v>
      </c>
      <c r="NP21" s="81">
        <v>0</v>
      </c>
      <c r="NQ21" s="81">
        <v>0</v>
      </c>
      <c r="NR21" s="81">
        <v>0</v>
      </c>
      <c r="NS21" s="81">
        <v>0</v>
      </c>
      <c r="NT21" s="81">
        <v>0</v>
      </c>
      <c r="NU21" s="81">
        <v>2</v>
      </c>
      <c r="NV21" s="81">
        <v>0</v>
      </c>
      <c r="NW21" s="81">
        <v>0</v>
      </c>
      <c r="NX21" s="81">
        <v>1</v>
      </c>
      <c r="NY21" s="81">
        <v>0</v>
      </c>
      <c r="NZ21" s="81">
        <v>0</v>
      </c>
      <c r="OA21" s="81">
        <v>0</v>
      </c>
      <c r="OB21" s="81">
        <v>3</v>
      </c>
      <c r="OC21" s="81">
        <v>0</v>
      </c>
      <c r="OD21" s="81">
        <v>0</v>
      </c>
      <c r="OE21" s="81">
        <v>0</v>
      </c>
      <c r="OF21" s="81">
        <v>0</v>
      </c>
      <c r="OG21" s="81">
        <v>0</v>
      </c>
      <c r="OH21" s="81">
        <v>0</v>
      </c>
      <c r="OI21" s="81">
        <v>0</v>
      </c>
      <c r="OJ21" s="81">
        <v>1</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1</v>
      </c>
      <c r="QC21" s="81">
        <v>0</v>
      </c>
      <c r="QD21" s="81">
        <v>0</v>
      </c>
      <c r="QE21" s="81">
        <v>0</v>
      </c>
      <c r="QF21" s="81">
        <v>0</v>
      </c>
      <c r="QG21" s="81">
        <v>1</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14</v>
      </c>
      <c r="QY21" s="81">
        <v>0</v>
      </c>
      <c r="QZ21" s="81">
        <v>1</v>
      </c>
      <c r="RA21" s="81">
        <v>0</v>
      </c>
      <c r="RB21" s="81">
        <v>0</v>
      </c>
      <c r="RC21" s="81">
        <v>0</v>
      </c>
      <c r="RD21" s="81">
        <v>0</v>
      </c>
      <c r="RE21" s="81">
        <v>0</v>
      </c>
      <c r="RF21" s="81">
        <v>0</v>
      </c>
      <c r="RG21" s="81">
        <v>0</v>
      </c>
      <c r="RH21" s="81">
        <v>0</v>
      </c>
      <c r="RI21" s="81">
        <v>1</v>
      </c>
      <c r="RJ21" s="81">
        <v>0</v>
      </c>
      <c r="RK21" s="81">
        <v>1</v>
      </c>
      <c r="RL21" s="81">
        <v>0</v>
      </c>
      <c r="RM21" s="81">
        <v>0</v>
      </c>
      <c r="RN21" s="81">
        <v>0</v>
      </c>
      <c r="RO21" s="81">
        <v>0</v>
      </c>
      <c r="RP21" s="81">
        <v>0</v>
      </c>
      <c r="RQ21" s="81">
        <v>0</v>
      </c>
      <c r="RR21" s="81">
        <v>0</v>
      </c>
      <c r="RS21" s="81">
        <v>14</v>
      </c>
      <c r="RT21" s="81">
        <v>0</v>
      </c>
      <c r="RU21" s="81">
        <v>1</v>
      </c>
      <c r="RV21" s="81">
        <v>0</v>
      </c>
      <c r="RW21" s="81">
        <v>0</v>
      </c>
      <c r="RX21" s="81">
        <v>0</v>
      </c>
      <c r="RY21" s="81">
        <v>0</v>
      </c>
      <c r="RZ21" s="81">
        <v>0</v>
      </c>
      <c r="SA21" s="81">
        <v>0</v>
      </c>
      <c r="SB21" s="81">
        <v>0</v>
      </c>
      <c r="SC21" s="81">
        <v>0</v>
      </c>
      <c r="SD21" s="81">
        <v>1</v>
      </c>
      <c r="SE21" s="81">
        <v>0</v>
      </c>
      <c r="SF21" s="81">
        <v>1</v>
      </c>
      <c r="SG21" s="81">
        <v>0</v>
      </c>
      <c r="SH21" s="81">
        <v>0</v>
      </c>
    </row>
    <row r="22" spans="1:502">
      <c r="A22" s="18" t="s">
        <v>2269</v>
      </c>
      <c r="B22" s="80">
        <v>14</v>
      </c>
      <c r="C22" s="80">
        <v>14</v>
      </c>
      <c r="D22" s="80">
        <v>1</v>
      </c>
      <c r="E22" s="80">
        <v>2017</v>
      </c>
      <c r="F22" s="80" t="s">
        <v>71</v>
      </c>
      <c r="G22" s="182" t="s">
        <v>2255</v>
      </c>
      <c r="H22" s="80" t="s">
        <v>2256</v>
      </c>
      <c r="I22" s="173"/>
      <c r="J22" s="83">
        <v>0</v>
      </c>
      <c r="K22" s="83">
        <v>0</v>
      </c>
      <c r="L22" s="83">
        <v>0</v>
      </c>
      <c r="M22" s="83">
        <v>0</v>
      </c>
      <c r="N22" s="83">
        <v>0</v>
      </c>
      <c r="O22" s="83">
        <v>0</v>
      </c>
      <c r="P22" s="83">
        <v>0</v>
      </c>
      <c r="Q22" s="83">
        <v>0</v>
      </c>
      <c r="R22" s="83">
        <v>63.542000000000002</v>
      </c>
      <c r="S22" s="83">
        <v>32.953000000000003</v>
      </c>
      <c r="T22" s="83">
        <v>0</v>
      </c>
      <c r="U22" s="83">
        <v>0</v>
      </c>
      <c r="V22" s="83">
        <v>0</v>
      </c>
      <c r="W22" s="83">
        <v>8.5009999999999994</v>
      </c>
      <c r="X22" s="83">
        <v>0</v>
      </c>
      <c r="Y22" s="83">
        <v>4.3689999999999998</v>
      </c>
      <c r="Z22" s="83">
        <v>0</v>
      </c>
      <c r="AA22" s="83">
        <v>0</v>
      </c>
      <c r="AB22" s="83">
        <v>0</v>
      </c>
      <c r="AC22" s="83">
        <v>0</v>
      </c>
      <c r="AD22" s="83">
        <v>0</v>
      </c>
      <c r="AE22" s="83">
        <v>0</v>
      </c>
      <c r="AF22" s="83">
        <v>0</v>
      </c>
      <c r="AG22" s="83">
        <v>22.594999999999999</v>
      </c>
      <c r="AH22" s="83">
        <v>0</v>
      </c>
      <c r="AI22" s="83">
        <v>0</v>
      </c>
      <c r="AJ22" s="83">
        <v>14.85</v>
      </c>
      <c r="AK22" s="83">
        <v>0</v>
      </c>
      <c r="AL22" s="83">
        <v>0</v>
      </c>
      <c r="AM22" s="83">
        <v>0</v>
      </c>
      <c r="AN22" s="83">
        <v>27.864999999999998</v>
      </c>
      <c r="AO22" s="83">
        <v>0</v>
      </c>
      <c r="AP22" s="83">
        <v>0</v>
      </c>
      <c r="AQ22" s="83">
        <v>0</v>
      </c>
      <c r="AR22" s="83">
        <v>0</v>
      </c>
      <c r="AS22" s="83">
        <v>0</v>
      </c>
      <c r="AT22" s="83">
        <v>0</v>
      </c>
      <c r="AU22" s="83">
        <v>0</v>
      </c>
      <c r="AV22" s="83">
        <v>53.902000000000001</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63.542000000000002</v>
      </c>
      <c r="DT22" s="83">
        <v>32.953000000000003</v>
      </c>
      <c r="DU22" s="83">
        <v>0</v>
      </c>
      <c r="DV22" s="83">
        <v>0</v>
      </c>
      <c r="DW22" s="83">
        <v>0</v>
      </c>
      <c r="DX22" s="83">
        <v>8.5009999999999994</v>
      </c>
      <c r="DY22" s="83">
        <v>0</v>
      </c>
      <c r="DZ22" s="83">
        <v>4.3689999999999998</v>
      </c>
      <c r="EA22" s="83">
        <v>0</v>
      </c>
      <c r="EB22" s="83">
        <v>0</v>
      </c>
      <c r="EC22" s="83">
        <v>0</v>
      </c>
      <c r="ED22" s="83">
        <v>0</v>
      </c>
      <c r="EE22" s="83">
        <v>0</v>
      </c>
      <c r="EF22" s="83">
        <v>0</v>
      </c>
      <c r="EG22" s="83">
        <v>0</v>
      </c>
      <c r="EH22" s="83">
        <v>22.594999999999999</v>
      </c>
      <c r="EI22" s="83">
        <v>0</v>
      </c>
      <c r="EJ22" s="83">
        <v>0</v>
      </c>
      <c r="EK22" s="83">
        <v>14.85</v>
      </c>
      <c r="EL22" s="83">
        <v>0</v>
      </c>
      <c r="EM22" s="83">
        <v>0</v>
      </c>
      <c r="EN22" s="83">
        <v>0</v>
      </c>
      <c r="EO22" s="83">
        <v>27.864999999999998</v>
      </c>
      <c r="EP22" s="83">
        <v>0</v>
      </c>
      <c r="EQ22" s="83">
        <v>0</v>
      </c>
      <c r="ER22" s="83">
        <v>0</v>
      </c>
      <c r="ES22" s="83">
        <v>0</v>
      </c>
      <c r="ET22" s="83">
        <v>0</v>
      </c>
      <c r="EU22" s="83">
        <v>0</v>
      </c>
      <c r="EV22" s="83">
        <v>0</v>
      </c>
      <c r="EW22" s="83">
        <v>53.902000000000001</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174.67500000000001</v>
      </c>
      <c r="HL22" s="83">
        <v>0</v>
      </c>
      <c r="HM22" s="83">
        <v>53.902000000000001</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174.67500000000001</v>
      </c>
      <c r="IG22" s="83">
        <v>0</v>
      </c>
      <c r="IH22" s="83">
        <v>53.902000000000001</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5</v>
      </c>
      <c r="JF22" s="81">
        <v>2</v>
      </c>
      <c r="JG22" s="81">
        <v>0</v>
      </c>
      <c r="JH22" s="81">
        <v>0</v>
      </c>
      <c r="JI22" s="81">
        <v>0</v>
      </c>
      <c r="JJ22" s="81">
        <v>1</v>
      </c>
      <c r="JK22" s="81">
        <v>0</v>
      </c>
      <c r="JL22" s="81">
        <v>1</v>
      </c>
      <c r="JM22" s="81">
        <v>0</v>
      </c>
      <c r="JN22" s="81">
        <v>0</v>
      </c>
      <c r="JO22" s="81">
        <v>0</v>
      </c>
      <c r="JP22" s="81">
        <v>0</v>
      </c>
      <c r="JQ22" s="81">
        <v>0</v>
      </c>
      <c r="JR22" s="81">
        <v>0</v>
      </c>
      <c r="JS22" s="81">
        <v>0</v>
      </c>
      <c r="JT22" s="81">
        <v>2</v>
      </c>
      <c r="JU22" s="81">
        <v>0</v>
      </c>
      <c r="JV22" s="81">
        <v>0</v>
      </c>
      <c r="JW22" s="81">
        <v>2</v>
      </c>
      <c r="JX22" s="81">
        <v>0</v>
      </c>
      <c r="JY22" s="81">
        <v>0</v>
      </c>
      <c r="JZ22" s="81">
        <v>0</v>
      </c>
      <c r="KA22" s="81">
        <v>2</v>
      </c>
      <c r="KB22" s="81">
        <v>0</v>
      </c>
      <c r="KC22" s="81">
        <v>0</v>
      </c>
      <c r="KD22" s="81">
        <v>0</v>
      </c>
      <c r="KE22" s="81">
        <v>0</v>
      </c>
      <c r="KF22" s="81">
        <v>0</v>
      </c>
      <c r="KG22" s="81">
        <v>0</v>
      </c>
      <c r="KH22" s="81">
        <v>0</v>
      </c>
      <c r="KI22" s="81">
        <v>1</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5</v>
      </c>
      <c r="NG22" s="81">
        <v>2</v>
      </c>
      <c r="NH22" s="81">
        <v>0</v>
      </c>
      <c r="NI22" s="81">
        <v>0</v>
      </c>
      <c r="NJ22" s="81">
        <v>0</v>
      </c>
      <c r="NK22" s="81">
        <v>1</v>
      </c>
      <c r="NL22" s="81">
        <v>0</v>
      </c>
      <c r="NM22" s="81">
        <v>1</v>
      </c>
      <c r="NN22" s="81">
        <v>0</v>
      </c>
      <c r="NO22" s="81">
        <v>0</v>
      </c>
      <c r="NP22" s="81">
        <v>0</v>
      </c>
      <c r="NQ22" s="81">
        <v>0</v>
      </c>
      <c r="NR22" s="81">
        <v>0</v>
      </c>
      <c r="NS22" s="81">
        <v>0</v>
      </c>
      <c r="NT22" s="81">
        <v>0</v>
      </c>
      <c r="NU22" s="81">
        <v>2</v>
      </c>
      <c r="NV22" s="81">
        <v>0</v>
      </c>
      <c r="NW22" s="81">
        <v>0</v>
      </c>
      <c r="NX22" s="81">
        <v>2</v>
      </c>
      <c r="NY22" s="81">
        <v>0</v>
      </c>
      <c r="NZ22" s="81">
        <v>0</v>
      </c>
      <c r="OA22" s="81">
        <v>0</v>
      </c>
      <c r="OB22" s="81">
        <v>2</v>
      </c>
      <c r="OC22" s="81">
        <v>0</v>
      </c>
      <c r="OD22" s="81">
        <v>0</v>
      </c>
      <c r="OE22" s="81">
        <v>0</v>
      </c>
      <c r="OF22" s="81">
        <v>0</v>
      </c>
      <c r="OG22" s="81">
        <v>0</v>
      </c>
      <c r="OH22" s="81">
        <v>0</v>
      </c>
      <c r="OI22" s="81">
        <v>0</v>
      </c>
      <c r="OJ22" s="81">
        <v>1</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15</v>
      </c>
      <c r="QY22" s="81">
        <v>0</v>
      </c>
      <c r="QZ22" s="81">
        <v>1</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15</v>
      </c>
      <c r="RT22" s="81">
        <v>0</v>
      </c>
      <c r="RU22" s="81">
        <v>1</v>
      </c>
      <c r="RV22" s="81">
        <v>0</v>
      </c>
      <c r="RW22" s="81">
        <v>0</v>
      </c>
      <c r="RX22" s="81">
        <v>0</v>
      </c>
      <c r="RY22" s="81">
        <v>0</v>
      </c>
      <c r="RZ22" s="81">
        <v>0</v>
      </c>
      <c r="SA22" s="81">
        <v>0</v>
      </c>
      <c r="SB22" s="81">
        <v>0</v>
      </c>
      <c r="SC22" s="81">
        <v>0</v>
      </c>
      <c r="SD22" s="81">
        <v>0</v>
      </c>
      <c r="SE22" s="81">
        <v>0</v>
      </c>
      <c r="SF22" s="81">
        <v>0</v>
      </c>
      <c r="SG22" s="81">
        <v>0</v>
      </c>
      <c r="SH22" s="81">
        <v>0</v>
      </c>
    </row>
    <row r="23" spans="1:502">
      <c r="A23" s="18" t="s">
        <v>2270</v>
      </c>
      <c r="B23" s="80">
        <v>15</v>
      </c>
      <c r="C23" s="80">
        <v>15</v>
      </c>
      <c r="D23" s="80">
        <v>1</v>
      </c>
      <c r="E23" s="80">
        <v>2018</v>
      </c>
      <c r="F23" s="80" t="s">
        <v>93</v>
      </c>
      <c r="G23" s="182" t="s">
        <v>2255</v>
      </c>
      <c r="H23" s="80" t="s">
        <v>2256</v>
      </c>
      <c r="I23" s="173"/>
      <c r="J23" s="83">
        <v>0</v>
      </c>
      <c r="K23" s="83">
        <v>0</v>
      </c>
      <c r="L23" s="83">
        <v>0</v>
      </c>
      <c r="M23" s="83">
        <v>0</v>
      </c>
      <c r="N23" s="83">
        <v>0</v>
      </c>
      <c r="O23" s="83">
        <v>0</v>
      </c>
      <c r="P23" s="83">
        <v>0</v>
      </c>
      <c r="Q23" s="83">
        <v>0</v>
      </c>
      <c r="R23" s="83">
        <v>62.49</v>
      </c>
      <c r="S23" s="83">
        <v>31.588999999999999</v>
      </c>
      <c r="T23" s="83">
        <v>0</v>
      </c>
      <c r="U23" s="83">
        <v>0</v>
      </c>
      <c r="V23" s="83">
        <v>0</v>
      </c>
      <c r="W23" s="83">
        <v>8.9009999999999998</v>
      </c>
      <c r="X23" s="83">
        <v>0</v>
      </c>
      <c r="Y23" s="83">
        <v>7.5810000000000004</v>
      </c>
      <c r="Z23" s="83">
        <v>0</v>
      </c>
      <c r="AA23" s="83">
        <v>0</v>
      </c>
      <c r="AB23" s="83">
        <v>0</v>
      </c>
      <c r="AC23" s="83">
        <v>0</v>
      </c>
      <c r="AD23" s="83">
        <v>0</v>
      </c>
      <c r="AE23" s="83">
        <v>0</v>
      </c>
      <c r="AF23" s="83">
        <v>0</v>
      </c>
      <c r="AG23" s="83">
        <v>23.67</v>
      </c>
      <c r="AH23" s="83">
        <v>0</v>
      </c>
      <c r="AI23" s="83">
        <v>4.4420000000000002</v>
      </c>
      <c r="AJ23" s="83">
        <v>16.579000000000001</v>
      </c>
      <c r="AK23" s="83">
        <v>0</v>
      </c>
      <c r="AL23" s="83">
        <v>0</v>
      </c>
      <c r="AM23" s="83">
        <v>0</v>
      </c>
      <c r="AN23" s="83">
        <v>33.476999999999997</v>
      </c>
      <c r="AO23" s="83">
        <v>0</v>
      </c>
      <c r="AP23" s="83">
        <v>0</v>
      </c>
      <c r="AQ23" s="83">
        <v>0</v>
      </c>
      <c r="AR23" s="83">
        <v>0</v>
      </c>
      <c r="AS23" s="83">
        <v>0</v>
      </c>
      <c r="AT23" s="83">
        <v>0</v>
      </c>
      <c r="AU23" s="83">
        <v>0</v>
      </c>
      <c r="AV23" s="83">
        <v>47.902999999999999</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4.3979999999999997</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62.49</v>
      </c>
      <c r="DT23" s="83">
        <v>31.588999999999999</v>
      </c>
      <c r="DU23" s="83">
        <v>0</v>
      </c>
      <c r="DV23" s="83">
        <v>0</v>
      </c>
      <c r="DW23" s="83">
        <v>0</v>
      </c>
      <c r="DX23" s="83">
        <v>8.9009999999999998</v>
      </c>
      <c r="DY23" s="83">
        <v>0</v>
      </c>
      <c r="DZ23" s="83">
        <v>7.5810000000000004</v>
      </c>
      <c r="EA23" s="83">
        <v>0</v>
      </c>
      <c r="EB23" s="83">
        <v>0</v>
      </c>
      <c r="EC23" s="83">
        <v>0</v>
      </c>
      <c r="ED23" s="83">
        <v>0</v>
      </c>
      <c r="EE23" s="83">
        <v>0</v>
      </c>
      <c r="EF23" s="83">
        <v>0</v>
      </c>
      <c r="EG23" s="83">
        <v>0</v>
      </c>
      <c r="EH23" s="83">
        <v>23.67</v>
      </c>
      <c r="EI23" s="83">
        <v>0</v>
      </c>
      <c r="EJ23" s="83">
        <v>4.4420000000000002</v>
      </c>
      <c r="EK23" s="83">
        <v>16.579000000000001</v>
      </c>
      <c r="EL23" s="83">
        <v>0</v>
      </c>
      <c r="EM23" s="83">
        <v>0</v>
      </c>
      <c r="EN23" s="83">
        <v>0</v>
      </c>
      <c r="EO23" s="83">
        <v>33.476999999999997</v>
      </c>
      <c r="EP23" s="83">
        <v>0</v>
      </c>
      <c r="EQ23" s="83">
        <v>0</v>
      </c>
      <c r="ER23" s="83">
        <v>0</v>
      </c>
      <c r="ES23" s="83">
        <v>0</v>
      </c>
      <c r="ET23" s="83">
        <v>0</v>
      </c>
      <c r="EU23" s="83">
        <v>0</v>
      </c>
      <c r="EV23" s="83">
        <v>0</v>
      </c>
      <c r="EW23" s="83">
        <v>47.902999999999999</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4.3979999999999997</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188.72900000000001</v>
      </c>
      <c r="HL23" s="83">
        <v>0</v>
      </c>
      <c r="HM23" s="83">
        <v>47.902999999999999</v>
      </c>
      <c r="HN23" s="83">
        <v>0</v>
      </c>
      <c r="HO23" s="83">
        <v>0</v>
      </c>
      <c r="HP23" s="83">
        <v>0</v>
      </c>
      <c r="HQ23" s="83">
        <v>0</v>
      </c>
      <c r="HR23" s="83">
        <v>0</v>
      </c>
      <c r="HS23" s="83">
        <v>0</v>
      </c>
      <c r="HT23" s="83">
        <v>0</v>
      </c>
      <c r="HU23" s="83">
        <v>0</v>
      </c>
      <c r="HV23" s="83">
        <v>4.3979999999999997</v>
      </c>
      <c r="HW23" s="83">
        <v>0</v>
      </c>
      <c r="HX23" s="83">
        <v>0</v>
      </c>
      <c r="HY23" s="83">
        <v>0</v>
      </c>
      <c r="HZ23" s="83">
        <v>0</v>
      </c>
      <c r="IA23" s="83">
        <v>0</v>
      </c>
      <c r="IB23" s="83">
        <v>0</v>
      </c>
      <c r="IC23" s="83">
        <v>0</v>
      </c>
      <c r="ID23" s="83">
        <v>0</v>
      </c>
      <c r="IE23" s="83">
        <v>0</v>
      </c>
      <c r="IF23" s="83">
        <v>188.72900000000001</v>
      </c>
      <c r="IG23" s="83">
        <v>0</v>
      </c>
      <c r="IH23" s="83">
        <v>47.902999999999999</v>
      </c>
      <c r="II23" s="83">
        <v>0</v>
      </c>
      <c r="IJ23" s="83">
        <v>0</v>
      </c>
      <c r="IK23" s="83">
        <v>0</v>
      </c>
      <c r="IL23" s="83">
        <v>0</v>
      </c>
      <c r="IM23" s="83">
        <v>0</v>
      </c>
      <c r="IN23" s="83">
        <v>0</v>
      </c>
      <c r="IO23" s="83">
        <v>0</v>
      </c>
      <c r="IP23" s="83">
        <v>0</v>
      </c>
      <c r="IQ23" s="83">
        <v>4.3979999999999997</v>
      </c>
      <c r="IR23" s="83">
        <v>0</v>
      </c>
      <c r="IS23" s="83">
        <v>0</v>
      </c>
      <c r="IT23" s="83">
        <v>0</v>
      </c>
      <c r="IU23" s="83">
        <v>0</v>
      </c>
      <c r="IV23" s="84">
        <v>0</v>
      </c>
      <c r="IW23" s="81">
        <v>0</v>
      </c>
      <c r="IX23" s="81">
        <v>0</v>
      </c>
      <c r="IY23" s="81">
        <v>0</v>
      </c>
      <c r="IZ23" s="81">
        <v>0</v>
      </c>
      <c r="JA23" s="81">
        <v>0</v>
      </c>
      <c r="JB23" s="81">
        <v>0</v>
      </c>
      <c r="JC23" s="81">
        <v>0</v>
      </c>
      <c r="JD23" s="81">
        <v>0</v>
      </c>
      <c r="JE23" s="81">
        <v>5</v>
      </c>
      <c r="JF23" s="81">
        <v>1</v>
      </c>
      <c r="JG23" s="81">
        <v>0</v>
      </c>
      <c r="JH23" s="81">
        <v>0</v>
      </c>
      <c r="JI23" s="81">
        <v>0</v>
      </c>
      <c r="JJ23" s="81">
        <v>1</v>
      </c>
      <c r="JK23" s="81">
        <v>0</v>
      </c>
      <c r="JL23" s="81">
        <v>2</v>
      </c>
      <c r="JM23" s="81">
        <v>0</v>
      </c>
      <c r="JN23" s="81">
        <v>0</v>
      </c>
      <c r="JO23" s="81">
        <v>0</v>
      </c>
      <c r="JP23" s="81">
        <v>0</v>
      </c>
      <c r="JQ23" s="81">
        <v>0</v>
      </c>
      <c r="JR23" s="81">
        <v>0</v>
      </c>
      <c r="JS23" s="81">
        <v>0</v>
      </c>
      <c r="JT23" s="81">
        <v>2</v>
      </c>
      <c r="JU23" s="81">
        <v>0</v>
      </c>
      <c r="JV23" s="81">
        <v>1</v>
      </c>
      <c r="JW23" s="81">
        <v>2</v>
      </c>
      <c r="JX23" s="81">
        <v>0</v>
      </c>
      <c r="JY23" s="81">
        <v>0</v>
      </c>
      <c r="JZ23" s="81">
        <v>0</v>
      </c>
      <c r="KA23" s="81">
        <v>3</v>
      </c>
      <c r="KB23" s="81">
        <v>0</v>
      </c>
      <c r="KC23" s="81">
        <v>0</v>
      </c>
      <c r="KD23" s="81">
        <v>0</v>
      </c>
      <c r="KE23" s="81">
        <v>0</v>
      </c>
      <c r="KF23" s="81">
        <v>0</v>
      </c>
      <c r="KG23" s="81">
        <v>0</v>
      </c>
      <c r="KH23" s="81">
        <v>0</v>
      </c>
      <c r="KI23" s="81">
        <v>1</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1</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5</v>
      </c>
      <c r="NG23" s="81">
        <v>1</v>
      </c>
      <c r="NH23" s="81">
        <v>0</v>
      </c>
      <c r="NI23" s="81">
        <v>0</v>
      </c>
      <c r="NJ23" s="81">
        <v>0</v>
      </c>
      <c r="NK23" s="81">
        <v>1</v>
      </c>
      <c r="NL23" s="81">
        <v>0</v>
      </c>
      <c r="NM23" s="81">
        <v>2</v>
      </c>
      <c r="NN23" s="81">
        <v>0</v>
      </c>
      <c r="NO23" s="81">
        <v>0</v>
      </c>
      <c r="NP23" s="81">
        <v>0</v>
      </c>
      <c r="NQ23" s="81">
        <v>0</v>
      </c>
      <c r="NR23" s="81">
        <v>0</v>
      </c>
      <c r="NS23" s="81">
        <v>0</v>
      </c>
      <c r="NT23" s="81">
        <v>0</v>
      </c>
      <c r="NU23" s="81">
        <v>2</v>
      </c>
      <c r="NV23" s="81">
        <v>0</v>
      </c>
      <c r="NW23" s="81">
        <v>1</v>
      </c>
      <c r="NX23" s="81">
        <v>2</v>
      </c>
      <c r="NY23" s="81">
        <v>0</v>
      </c>
      <c r="NZ23" s="81">
        <v>0</v>
      </c>
      <c r="OA23" s="81">
        <v>0</v>
      </c>
      <c r="OB23" s="81">
        <v>3</v>
      </c>
      <c r="OC23" s="81">
        <v>0</v>
      </c>
      <c r="OD23" s="81">
        <v>0</v>
      </c>
      <c r="OE23" s="81">
        <v>0</v>
      </c>
      <c r="OF23" s="81">
        <v>0</v>
      </c>
      <c r="OG23" s="81">
        <v>0</v>
      </c>
      <c r="OH23" s="81">
        <v>0</v>
      </c>
      <c r="OI23" s="81">
        <v>0</v>
      </c>
      <c r="OJ23" s="81">
        <v>1</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1</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17</v>
      </c>
      <c r="QY23" s="81">
        <v>0</v>
      </c>
      <c r="QZ23" s="81">
        <v>1</v>
      </c>
      <c r="RA23" s="81">
        <v>0</v>
      </c>
      <c r="RB23" s="81">
        <v>0</v>
      </c>
      <c r="RC23" s="81">
        <v>0</v>
      </c>
      <c r="RD23" s="81">
        <v>0</v>
      </c>
      <c r="RE23" s="81">
        <v>0</v>
      </c>
      <c r="RF23" s="81">
        <v>0</v>
      </c>
      <c r="RG23" s="81">
        <v>0</v>
      </c>
      <c r="RH23" s="81">
        <v>0</v>
      </c>
      <c r="RI23" s="81">
        <v>1</v>
      </c>
      <c r="RJ23" s="81">
        <v>0</v>
      </c>
      <c r="RK23" s="81">
        <v>0</v>
      </c>
      <c r="RL23" s="81">
        <v>0</v>
      </c>
      <c r="RM23" s="81">
        <v>0</v>
      </c>
      <c r="RN23" s="81">
        <v>0</v>
      </c>
      <c r="RO23" s="81">
        <v>0</v>
      </c>
      <c r="RP23" s="81">
        <v>0</v>
      </c>
      <c r="RQ23" s="81">
        <v>0</v>
      </c>
      <c r="RR23" s="81">
        <v>0</v>
      </c>
      <c r="RS23" s="81">
        <v>17</v>
      </c>
      <c r="RT23" s="81">
        <v>0</v>
      </c>
      <c r="RU23" s="81">
        <v>1</v>
      </c>
      <c r="RV23" s="81">
        <v>0</v>
      </c>
      <c r="RW23" s="81">
        <v>0</v>
      </c>
      <c r="RX23" s="81">
        <v>0</v>
      </c>
      <c r="RY23" s="81">
        <v>0</v>
      </c>
      <c r="RZ23" s="81">
        <v>0</v>
      </c>
      <c r="SA23" s="81">
        <v>0</v>
      </c>
      <c r="SB23" s="81">
        <v>0</v>
      </c>
      <c r="SC23" s="81">
        <v>0</v>
      </c>
      <c r="SD23" s="81">
        <v>1</v>
      </c>
      <c r="SE23" s="81">
        <v>0</v>
      </c>
      <c r="SF23" s="81">
        <v>0</v>
      </c>
      <c r="SG23" s="81">
        <v>0</v>
      </c>
      <c r="SH23" s="81">
        <v>0</v>
      </c>
    </row>
    <row r="24" spans="1:502">
      <c r="A24" s="18" t="s">
        <v>2271</v>
      </c>
      <c r="B24" s="80">
        <v>16</v>
      </c>
      <c r="C24" s="80">
        <v>16</v>
      </c>
      <c r="D24" s="80">
        <v>1</v>
      </c>
      <c r="E24" s="80">
        <v>2019</v>
      </c>
      <c r="F24" s="80" t="s">
        <v>73</v>
      </c>
      <c r="G24" s="182" t="s">
        <v>2255</v>
      </c>
      <c r="H24" s="80" t="s">
        <v>2256</v>
      </c>
      <c r="I24" s="173"/>
      <c r="J24" s="83">
        <v>0</v>
      </c>
      <c r="K24" s="83">
        <v>0</v>
      </c>
      <c r="L24" s="83">
        <v>0</v>
      </c>
      <c r="M24" s="83">
        <v>0</v>
      </c>
      <c r="N24" s="83">
        <v>0</v>
      </c>
      <c r="O24" s="83">
        <v>0</v>
      </c>
      <c r="P24" s="83">
        <v>0</v>
      </c>
      <c r="Q24" s="83">
        <v>0</v>
      </c>
      <c r="R24" s="83">
        <v>46.02</v>
      </c>
      <c r="S24" s="83">
        <v>31.946000000000002</v>
      </c>
      <c r="T24" s="83">
        <v>0</v>
      </c>
      <c r="U24" s="83">
        <v>0</v>
      </c>
      <c r="V24" s="83">
        <v>0</v>
      </c>
      <c r="W24" s="83">
        <v>8.7309999999999999</v>
      </c>
      <c r="X24" s="83">
        <v>0</v>
      </c>
      <c r="Y24" s="83">
        <v>6.7030000000000003</v>
      </c>
      <c r="Z24" s="83">
        <v>0</v>
      </c>
      <c r="AA24" s="83">
        <v>0</v>
      </c>
      <c r="AB24" s="83">
        <v>0</v>
      </c>
      <c r="AC24" s="83">
        <v>0</v>
      </c>
      <c r="AD24" s="83">
        <v>0</v>
      </c>
      <c r="AE24" s="83">
        <v>0</v>
      </c>
      <c r="AF24" s="83">
        <v>0</v>
      </c>
      <c r="AG24" s="83">
        <v>19.375</v>
      </c>
      <c r="AH24" s="83">
        <v>0</v>
      </c>
      <c r="AI24" s="83">
        <v>5.4640000000000004</v>
      </c>
      <c r="AJ24" s="83">
        <v>16.245000000000001</v>
      </c>
      <c r="AK24" s="83">
        <v>0</v>
      </c>
      <c r="AL24" s="83">
        <v>0</v>
      </c>
      <c r="AM24" s="83">
        <v>0</v>
      </c>
      <c r="AN24" s="83">
        <v>31.617000000000001</v>
      </c>
      <c r="AO24" s="83">
        <v>0</v>
      </c>
      <c r="AP24" s="83">
        <v>0</v>
      </c>
      <c r="AQ24" s="83">
        <v>0</v>
      </c>
      <c r="AR24" s="83">
        <v>0</v>
      </c>
      <c r="AS24" s="83">
        <v>0</v>
      </c>
      <c r="AT24" s="83">
        <v>0</v>
      </c>
      <c r="AU24" s="83">
        <v>0</v>
      </c>
      <c r="AV24" s="83">
        <v>46.121000000000002</v>
      </c>
      <c r="AW24" s="83">
        <v>0</v>
      </c>
      <c r="AX24" s="83">
        <v>0</v>
      </c>
      <c r="AY24" s="83">
        <v>0</v>
      </c>
      <c r="AZ24" s="83">
        <v>0</v>
      </c>
      <c r="BA24" s="83">
        <v>0</v>
      </c>
      <c r="BB24" s="83">
        <v>0</v>
      </c>
      <c r="BC24" s="83">
        <v>0</v>
      </c>
      <c r="BD24" s="83">
        <v>0</v>
      </c>
      <c r="BE24" s="83">
        <v>0</v>
      </c>
      <c r="BF24" s="83">
        <v>0</v>
      </c>
      <c r="BG24" s="83">
        <v>0</v>
      </c>
      <c r="BH24" s="83">
        <v>0</v>
      </c>
      <c r="BI24" s="83">
        <v>14.455</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4.149</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46.02</v>
      </c>
      <c r="DT24" s="83">
        <v>31.946000000000002</v>
      </c>
      <c r="DU24" s="83">
        <v>0</v>
      </c>
      <c r="DV24" s="83">
        <v>0</v>
      </c>
      <c r="DW24" s="83">
        <v>0</v>
      </c>
      <c r="DX24" s="83">
        <v>8.7309999999999999</v>
      </c>
      <c r="DY24" s="83">
        <v>0</v>
      </c>
      <c r="DZ24" s="83">
        <v>6.7030000000000003</v>
      </c>
      <c r="EA24" s="83">
        <v>0</v>
      </c>
      <c r="EB24" s="83">
        <v>0</v>
      </c>
      <c r="EC24" s="83">
        <v>0</v>
      </c>
      <c r="ED24" s="83">
        <v>0</v>
      </c>
      <c r="EE24" s="83">
        <v>0</v>
      </c>
      <c r="EF24" s="83">
        <v>0</v>
      </c>
      <c r="EG24" s="83">
        <v>0</v>
      </c>
      <c r="EH24" s="83">
        <v>19.375</v>
      </c>
      <c r="EI24" s="83">
        <v>0</v>
      </c>
      <c r="EJ24" s="83">
        <v>5.4640000000000004</v>
      </c>
      <c r="EK24" s="83">
        <v>16.245000000000001</v>
      </c>
      <c r="EL24" s="83">
        <v>0</v>
      </c>
      <c r="EM24" s="83">
        <v>0</v>
      </c>
      <c r="EN24" s="83">
        <v>0</v>
      </c>
      <c r="EO24" s="83">
        <v>31.617000000000001</v>
      </c>
      <c r="EP24" s="83">
        <v>0</v>
      </c>
      <c r="EQ24" s="83">
        <v>0</v>
      </c>
      <c r="ER24" s="83">
        <v>0</v>
      </c>
      <c r="ES24" s="83">
        <v>0</v>
      </c>
      <c r="ET24" s="83">
        <v>0</v>
      </c>
      <c r="EU24" s="83">
        <v>0</v>
      </c>
      <c r="EV24" s="83">
        <v>0</v>
      </c>
      <c r="EW24" s="83">
        <v>46.121000000000002</v>
      </c>
      <c r="EX24" s="83">
        <v>0</v>
      </c>
      <c r="EY24" s="83">
        <v>0</v>
      </c>
      <c r="EZ24" s="83">
        <v>0</v>
      </c>
      <c r="FA24" s="83">
        <v>0</v>
      </c>
      <c r="FB24" s="83">
        <v>0</v>
      </c>
      <c r="FC24" s="83">
        <v>0</v>
      </c>
      <c r="FD24" s="83">
        <v>0</v>
      </c>
      <c r="FE24" s="83">
        <v>0</v>
      </c>
      <c r="FF24" s="83">
        <v>0</v>
      </c>
      <c r="FG24" s="83">
        <v>0</v>
      </c>
      <c r="FH24" s="83">
        <v>0</v>
      </c>
      <c r="FI24" s="83">
        <v>0</v>
      </c>
      <c r="FJ24" s="83">
        <v>14.455</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4.149</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166.101</v>
      </c>
      <c r="HL24" s="83">
        <v>0</v>
      </c>
      <c r="HM24" s="83">
        <v>46.121000000000002</v>
      </c>
      <c r="HN24" s="83">
        <v>0</v>
      </c>
      <c r="HO24" s="83">
        <v>14.455</v>
      </c>
      <c r="HP24" s="83">
        <v>0</v>
      </c>
      <c r="HQ24" s="83">
        <v>0</v>
      </c>
      <c r="HR24" s="83">
        <v>0</v>
      </c>
      <c r="HS24" s="83">
        <v>0</v>
      </c>
      <c r="HT24" s="83">
        <v>0</v>
      </c>
      <c r="HU24" s="83">
        <v>0</v>
      </c>
      <c r="HV24" s="83">
        <v>4.149</v>
      </c>
      <c r="HW24" s="83">
        <v>0</v>
      </c>
      <c r="HX24" s="83">
        <v>0</v>
      </c>
      <c r="HY24" s="83">
        <v>0</v>
      </c>
      <c r="HZ24" s="83">
        <v>0</v>
      </c>
      <c r="IA24" s="83">
        <v>0</v>
      </c>
      <c r="IB24" s="83">
        <v>0</v>
      </c>
      <c r="IC24" s="83">
        <v>0</v>
      </c>
      <c r="ID24" s="83">
        <v>0</v>
      </c>
      <c r="IE24" s="83">
        <v>0</v>
      </c>
      <c r="IF24" s="83">
        <v>166.101</v>
      </c>
      <c r="IG24" s="83">
        <v>0</v>
      </c>
      <c r="IH24" s="83">
        <v>46.121000000000002</v>
      </c>
      <c r="II24" s="83">
        <v>0</v>
      </c>
      <c r="IJ24" s="83">
        <v>14.455</v>
      </c>
      <c r="IK24" s="83">
        <v>0</v>
      </c>
      <c r="IL24" s="83">
        <v>0</v>
      </c>
      <c r="IM24" s="83">
        <v>0</v>
      </c>
      <c r="IN24" s="83">
        <v>0</v>
      </c>
      <c r="IO24" s="83">
        <v>0</v>
      </c>
      <c r="IP24" s="83">
        <v>0</v>
      </c>
      <c r="IQ24" s="83">
        <v>4.149</v>
      </c>
      <c r="IR24" s="83">
        <v>0</v>
      </c>
      <c r="IS24" s="83">
        <v>0</v>
      </c>
      <c r="IT24" s="83">
        <v>0</v>
      </c>
      <c r="IU24" s="83">
        <v>0</v>
      </c>
      <c r="IV24" s="84">
        <v>0</v>
      </c>
      <c r="IW24" s="81">
        <v>0</v>
      </c>
      <c r="IX24" s="81">
        <v>0</v>
      </c>
      <c r="IY24" s="81">
        <v>0</v>
      </c>
      <c r="IZ24" s="81">
        <v>0</v>
      </c>
      <c r="JA24" s="81">
        <v>0</v>
      </c>
      <c r="JB24" s="81">
        <v>0</v>
      </c>
      <c r="JC24" s="81">
        <v>0</v>
      </c>
      <c r="JD24" s="81">
        <v>0</v>
      </c>
      <c r="JE24" s="81">
        <v>4</v>
      </c>
      <c r="JF24" s="81">
        <v>1</v>
      </c>
      <c r="JG24" s="81">
        <v>0</v>
      </c>
      <c r="JH24" s="81">
        <v>0</v>
      </c>
      <c r="JI24" s="81">
        <v>0</v>
      </c>
      <c r="JJ24" s="81">
        <v>1</v>
      </c>
      <c r="JK24" s="81">
        <v>0</v>
      </c>
      <c r="JL24" s="81">
        <v>2</v>
      </c>
      <c r="JM24" s="81">
        <v>0</v>
      </c>
      <c r="JN24" s="81">
        <v>0</v>
      </c>
      <c r="JO24" s="81">
        <v>0</v>
      </c>
      <c r="JP24" s="81">
        <v>0</v>
      </c>
      <c r="JQ24" s="81">
        <v>0</v>
      </c>
      <c r="JR24" s="81">
        <v>0</v>
      </c>
      <c r="JS24" s="81">
        <v>0</v>
      </c>
      <c r="JT24" s="81">
        <v>1</v>
      </c>
      <c r="JU24" s="81">
        <v>0</v>
      </c>
      <c r="JV24" s="81">
        <v>1</v>
      </c>
      <c r="JW24" s="81">
        <v>2</v>
      </c>
      <c r="JX24" s="81">
        <v>0</v>
      </c>
      <c r="JY24" s="81">
        <v>0</v>
      </c>
      <c r="JZ24" s="81">
        <v>0</v>
      </c>
      <c r="KA24" s="81">
        <v>3</v>
      </c>
      <c r="KB24" s="81">
        <v>0</v>
      </c>
      <c r="KC24" s="81">
        <v>0</v>
      </c>
      <c r="KD24" s="81">
        <v>0</v>
      </c>
      <c r="KE24" s="81">
        <v>0</v>
      </c>
      <c r="KF24" s="81">
        <v>0</v>
      </c>
      <c r="KG24" s="81">
        <v>0</v>
      </c>
      <c r="KH24" s="81">
        <v>0</v>
      </c>
      <c r="KI24" s="81">
        <v>1</v>
      </c>
      <c r="KJ24" s="81">
        <v>0</v>
      </c>
      <c r="KK24" s="81">
        <v>0</v>
      </c>
      <c r="KL24" s="81">
        <v>0</v>
      </c>
      <c r="KM24" s="81">
        <v>0</v>
      </c>
      <c r="KN24" s="81">
        <v>0</v>
      </c>
      <c r="KO24" s="81">
        <v>0</v>
      </c>
      <c r="KP24" s="81">
        <v>0</v>
      </c>
      <c r="KQ24" s="81">
        <v>0</v>
      </c>
      <c r="KR24" s="81">
        <v>0</v>
      </c>
      <c r="KS24" s="81">
        <v>0</v>
      </c>
      <c r="KT24" s="81">
        <v>0</v>
      </c>
      <c r="KU24" s="81">
        <v>0</v>
      </c>
      <c r="KV24" s="81">
        <v>1</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1</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4</v>
      </c>
      <c r="NG24" s="81">
        <v>1</v>
      </c>
      <c r="NH24" s="81">
        <v>0</v>
      </c>
      <c r="NI24" s="81">
        <v>0</v>
      </c>
      <c r="NJ24" s="81">
        <v>0</v>
      </c>
      <c r="NK24" s="81">
        <v>1</v>
      </c>
      <c r="NL24" s="81">
        <v>0</v>
      </c>
      <c r="NM24" s="81">
        <v>2</v>
      </c>
      <c r="NN24" s="81">
        <v>0</v>
      </c>
      <c r="NO24" s="81">
        <v>0</v>
      </c>
      <c r="NP24" s="81">
        <v>0</v>
      </c>
      <c r="NQ24" s="81">
        <v>0</v>
      </c>
      <c r="NR24" s="81">
        <v>0</v>
      </c>
      <c r="NS24" s="81">
        <v>0</v>
      </c>
      <c r="NT24" s="81">
        <v>0</v>
      </c>
      <c r="NU24" s="81">
        <v>1</v>
      </c>
      <c r="NV24" s="81">
        <v>0</v>
      </c>
      <c r="NW24" s="81">
        <v>1</v>
      </c>
      <c r="NX24" s="81">
        <v>2</v>
      </c>
      <c r="NY24" s="81">
        <v>0</v>
      </c>
      <c r="NZ24" s="81">
        <v>0</v>
      </c>
      <c r="OA24" s="81">
        <v>0</v>
      </c>
      <c r="OB24" s="81">
        <v>3</v>
      </c>
      <c r="OC24" s="81">
        <v>0</v>
      </c>
      <c r="OD24" s="81">
        <v>0</v>
      </c>
      <c r="OE24" s="81">
        <v>0</v>
      </c>
      <c r="OF24" s="81">
        <v>0</v>
      </c>
      <c r="OG24" s="81">
        <v>0</v>
      </c>
      <c r="OH24" s="81">
        <v>0</v>
      </c>
      <c r="OI24" s="81">
        <v>0</v>
      </c>
      <c r="OJ24" s="81">
        <v>1</v>
      </c>
      <c r="OK24" s="81">
        <v>0</v>
      </c>
      <c r="OL24" s="81">
        <v>0</v>
      </c>
      <c r="OM24" s="81">
        <v>0</v>
      </c>
      <c r="ON24" s="81">
        <v>0</v>
      </c>
      <c r="OO24" s="81">
        <v>0</v>
      </c>
      <c r="OP24" s="81">
        <v>0</v>
      </c>
      <c r="OQ24" s="81">
        <v>0</v>
      </c>
      <c r="OR24" s="81">
        <v>0</v>
      </c>
      <c r="OS24" s="81">
        <v>0</v>
      </c>
      <c r="OT24" s="81">
        <v>0</v>
      </c>
      <c r="OU24" s="81">
        <v>0</v>
      </c>
      <c r="OV24" s="81">
        <v>0</v>
      </c>
      <c r="OW24" s="81">
        <v>1</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1</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15</v>
      </c>
      <c r="QY24" s="81">
        <v>0</v>
      </c>
      <c r="QZ24" s="81">
        <v>1</v>
      </c>
      <c r="RA24" s="81">
        <v>0</v>
      </c>
      <c r="RB24" s="81">
        <v>1</v>
      </c>
      <c r="RC24" s="81">
        <v>0</v>
      </c>
      <c r="RD24" s="81">
        <v>0</v>
      </c>
      <c r="RE24" s="81">
        <v>0</v>
      </c>
      <c r="RF24" s="81">
        <v>0</v>
      </c>
      <c r="RG24" s="81">
        <v>0</v>
      </c>
      <c r="RH24" s="81">
        <v>0</v>
      </c>
      <c r="RI24" s="81">
        <v>1</v>
      </c>
      <c r="RJ24" s="81">
        <v>0</v>
      </c>
      <c r="RK24" s="81">
        <v>0</v>
      </c>
      <c r="RL24" s="81">
        <v>0</v>
      </c>
      <c r="RM24" s="81">
        <v>0</v>
      </c>
      <c r="RN24" s="81">
        <v>0</v>
      </c>
      <c r="RO24" s="81">
        <v>0</v>
      </c>
      <c r="RP24" s="81">
        <v>0</v>
      </c>
      <c r="RQ24" s="81">
        <v>0</v>
      </c>
      <c r="RR24" s="81">
        <v>0</v>
      </c>
      <c r="RS24" s="81">
        <v>15</v>
      </c>
      <c r="RT24" s="81">
        <v>0</v>
      </c>
      <c r="RU24" s="81">
        <v>1</v>
      </c>
      <c r="RV24" s="81">
        <v>0</v>
      </c>
      <c r="RW24" s="81">
        <v>1</v>
      </c>
      <c r="RX24" s="81">
        <v>0</v>
      </c>
      <c r="RY24" s="81">
        <v>0</v>
      </c>
      <c r="RZ24" s="81">
        <v>0</v>
      </c>
      <c r="SA24" s="81">
        <v>0</v>
      </c>
      <c r="SB24" s="81">
        <v>0</v>
      </c>
      <c r="SC24" s="81">
        <v>0</v>
      </c>
      <c r="SD24" s="81">
        <v>1</v>
      </c>
      <c r="SE24" s="81">
        <v>0</v>
      </c>
      <c r="SF24" s="81">
        <v>0</v>
      </c>
      <c r="SG24" s="81">
        <v>0</v>
      </c>
      <c r="SH24" s="81">
        <v>0</v>
      </c>
    </row>
    <row r="25" spans="1:502">
      <c r="A25" s="18" t="s">
        <v>2272</v>
      </c>
      <c r="B25" s="80">
        <v>17</v>
      </c>
      <c r="C25" s="80">
        <v>17</v>
      </c>
      <c r="D25" s="80">
        <v>1</v>
      </c>
      <c r="E25" s="80">
        <v>2020</v>
      </c>
      <c r="F25" s="80" t="s">
        <v>218</v>
      </c>
      <c r="G25" s="182" t="s">
        <v>2255</v>
      </c>
      <c r="H25" s="80" t="s">
        <v>2256</v>
      </c>
      <c r="I25" s="173"/>
      <c r="J25" s="83">
        <v>0</v>
      </c>
      <c r="K25" s="83">
        <v>0</v>
      </c>
      <c r="L25" s="83">
        <v>0</v>
      </c>
      <c r="M25" s="83">
        <v>0</v>
      </c>
      <c r="N25" s="83">
        <v>0</v>
      </c>
      <c r="O25" s="83">
        <v>0</v>
      </c>
      <c r="P25" s="83">
        <v>0</v>
      </c>
      <c r="Q25" s="83">
        <v>0</v>
      </c>
      <c r="R25" s="83">
        <v>59.234000000000002</v>
      </c>
      <c r="S25" s="83">
        <v>36.639000000000003</v>
      </c>
      <c r="T25" s="83">
        <v>0</v>
      </c>
      <c r="U25" s="83">
        <v>0</v>
      </c>
      <c r="V25" s="83">
        <v>0</v>
      </c>
      <c r="W25" s="83">
        <v>7.8159999999999998</v>
      </c>
      <c r="X25" s="83">
        <v>0</v>
      </c>
      <c r="Y25" s="83">
        <v>6.2460000000000004</v>
      </c>
      <c r="Z25" s="83">
        <v>0</v>
      </c>
      <c r="AA25" s="83">
        <v>0</v>
      </c>
      <c r="AB25" s="83">
        <v>0</v>
      </c>
      <c r="AC25" s="83">
        <v>0</v>
      </c>
      <c r="AD25" s="83">
        <v>0</v>
      </c>
      <c r="AE25" s="83">
        <v>0</v>
      </c>
      <c r="AF25" s="83">
        <v>0</v>
      </c>
      <c r="AG25" s="83">
        <v>17.815999999999999</v>
      </c>
      <c r="AH25" s="83">
        <v>0</v>
      </c>
      <c r="AI25" s="83">
        <v>5.1950000000000003</v>
      </c>
      <c r="AJ25" s="83">
        <v>15.14</v>
      </c>
      <c r="AK25" s="83">
        <v>0</v>
      </c>
      <c r="AL25" s="83">
        <v>0</v>
      </c>
      <c r="AM25" s="83">
        <v>0</v>
      </c>
      <c r="AN25" s="83">
        <v>27.698</v>
      </c>
      <c r="AO25" s="83">
        <v>0</v>
      </c>
      <c r="AP25" s="83">
        <v>0</v>
      </c>
      <c r="AQ25" s="83">
        <v>0</v>
      </c>
      <c r="AR25" s="83">
        <v>0</v>
      </c>
      <c r="AS25" s="83">
        <v>0</v>
      </c>
      <c r="AT25" s="83">
        <v>0</v>
      </c>
      <c r="AU25" s="83">
        <v>0</v>
      </c>
      <c r="AV25" s="83">
        <v>42.866999999999997</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4.3600000000000003</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59.234000000000002</v>
      </c>
      <c r="DT25" s="83">
        <v>36.639000000000003</v>
      </c>
      <c r="DU25" s="83">
        <v>0</v>
      </c>
      <c r="DV25" s="83">
        <v>0</v>
      </c>
      <c r="DW25" s="83">
        <v>0</v>
      </c>
      <c r="DX25" s="83">
        <v>7.8159999999999998</v>
      </c>
      <c r="DY25" s="83">
        <v>0</v>
      </c>
      <c r="DZ25" s="83">
        <v>6.2460000000000004</v>
      </c>
      <c r="EA25" s="83">
        <v>0</v>
      </c>
      <c r="EB25" s="83">
        <v>0</v>
      </c>
      <c r="EC25" s="83">
        <v>0</v>
      </c>
      <c r="ED25" s="83">
        <v>0</v>
      </c>
      <c r="EE25" s="83">
        <v>0</v>
      </c>
      <c r="EF25" s="83">
        <v>0</v>
      </c>
      <c r="EG25" s="83">
        <v>0</v>
      </c>
      <c r="EH25" s="83">
        <v>17.815999999999999</v>
      </c>
      <c r="EI25" s="83">
        <v>0</v>
      </c>
      <c r="EJ25" s="83">
        <v>5.1950000000000003</v>
      </c>
      <c r="EK25" s="83">
        <v>15.14</v>
      </c>
      <c r="EL25" s="83">
        <v>0</v>
      </c>
      <c r="EM25" s="83">
        <v>0</v>
      </c>
      <c r="EN25" s="83">
        <v>0</v>
      </c>
      <c r="EO25" s="83">
        <v>27.698</v>
      </c>
      <c r="EP25" s="83">
        <v>0</v>
      </c>
      <c r="EQ25" s="83">
        <v>0</v>
      </c>
      <c r="ER25" s="83">
        <v>0</v>
      </c>
      <c r="ES25" s="83">
        <v>0</v>
      </c>
      <c r="ET25" s="83">
        <v>0</v>
      </c>
      <c r="EU25" s="83">
        <v>0</v>
      </c>
      <c r="EV25" s="83">
        <v>0</v>
      </c>
      <c r="EW25" s="83">
        <v>42.866999999999997</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4.3600000000000003</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175.78399999999999</v>
      </c>
      <c r="HL25" s="83">
        <v>0</v>
      </c>
      <c r="HM25" s="83">
        <v>42.866999999999997</v>
      </c>
      <c r="HN25" s="83">
        <v>0</v>
      </c>
      <c r="HO25" s="83">
        <v>0</v>
      </c>
      <c r="HP25" s="83">
        <v>0</v>
      </c>
      <c r="HQ25" s="83">
        <v>0</v>
      </c>
      <c r="HR25" s="83">
        <v>0</v>
      </c>
      <c r="HS25" s="83">
        <v>0</v>
      </c>
      <c r="HT25" s="83">
        <v>0</v>
      </c>
      <c r="HU25" s="83">
        <v>0</v>
      </c>
      <c r="HV25" s="83">
        <v>4.3600000000000003</v>
      </c>
      <c r="HW25" s="83">
        <v>0</v>
      </c>
      <c r="HX25" s="83">
        <v>0</v>
      </c>
      <c r="HY25" s="83">
        <v>0</v>
      </c>
      <c r="HZ25" s="83">
        <v>0</v>
      </c>
      <c r="IA25" s="83">
        <v>0</v>
      </c>
      <c r="IB25" s="83">
        <v>0</v>
      </c>
      <c r="IC25" s="83">
        <v>0</v>
      </c>
      <c r="ID25" s="83">
        <v>0</v>
      </c>
      <c r="IE25" s="83">
        <v>0</v>
      </c>
      <c r="IF25" s="83">
        <v>175.78399999999999</v>
      </c>
      <c r="IG25" s="83">
        <v>0</v>
      </c>
      <c r="IH25" s="83">
        <v>42.866999999999997</v>
      </c>
      <c r="II25" s="83">
        <v>0</v>
      </c>
      <c r="IJ25" s="83">
        <v>0</v>
      </c>
      <c r="IK25" s="83">
        <v>0</v>
      </c>
      <c r="IL25" s="83">
        <v>0</v>
      </c>
      <c r="IM25" s="83">
        <v>0</v>
      </c>
      <c r="IN25" s="83">
        <v>0</v>
      </c>
      <c r="IO25" s="83">
        <v>0</v>
      </c>
      <c r="IP25" s="83">
        <v>0</v>
      </c>
      <c r="IQ25" s="83">
        <v>4.3600000000000003</v>
      </c>
      <c r="IR25" s="83">
        <v>0</v>
      </c>
      <c r="IS25" s="83">
        <v>0</v>
      </c>
      <c r="IT25" s="83">
        <v>0</v>
      </c>
      <c r="IU25" s="83">
        <v>0</v>
      </c>
      <c r="IV25" s="84">
        <v>0</v>
      </c>
      <c r="IW25" s="81">
        <v>0</v>
      </c>
      <c r="IX25" s="81">
        <v>0</v>
      </c>
      <c r="IY25" s="81">
        <v>0</v>
      </c>
      <c r="IZ25" s="81">
        <v>0</v>
      </c>
      <c r="JA25" s="81">
        <v>0</v>
      </c>
      <c r="JB25" s="81">
        <v>0</v>
      </c>
      <c r="JC25" s="81">
        <v>0</v>
      </c>
      <c r="JD25" s="81">
        <v>0</v>
      </c>
      <c r="JE25" s="81">
        <v>5</v>
      </c>
      <c r="JF25" s="81">
        <v>1</v>
      </c>
      <c r="JG25" s="81">
        <v>0</v>
      </c>
      <c r="JH25" s="81">
        <v>0</v>
      </c>
      <c r="JI25" s="81">
        <v>0</v>
      </c>
      <c r="JJ25" s="81">
        <v>1</v>
      </c>
      <c r="JK25" s="81">
        <v>0</v>
      </c>
      <c r="JL25" s="81">
        <v>2</v>
      </c>
      <c r="JM25" s="81">
        <v>0</v>
      </c>
      <c r="JN25" s="81">
        <v>0</v>
      </c>
      <c r="JO25" s="81">
        <v>0</v>
      </c>
      <c r="JP25" s="81">
        <v>0</v>
      </c>
      <c r="JQ25" s="81">
        <v>0</v>
      </c>
      <c r="JR25" s="81">
        <v>0</v>
      </c>
      <c r="JS25" s="81">
        <v>0</v>
      </c>
      <c r="JT25" s="81">
        <v>1</v>
      </c>
      <c r="JU25" s="81">
        <v>0</v>
      </c>
      <c r="JV25" s="81">
        <v>1</v>
      </c>
      <c r="JW25" s="81">
        <v>2</v>
      </c>
      <c r="JX25" s="81">
        <v>0</v>
      </c>
      <c r="JY25" s="81">
        <v>0</v>
      </c>
      <c r="JZ25" s="81">
        <v>0</v>
      </c>
      <c r="KA25" s="81">
        <v>3</v>
      </c>
      <c r="KB25" s="81">
        <v>0</v>
      </c>
      <c r="KC25" s="81">
        <v>0</v>
      </c>
      <c r="KD25" s="81">
        <v>0</v>
      </c>
      <c r="KE25" s="81">
        <v>0</v>
      </c>
      <c r="KF25" s="81">
        <v>0</v>
      </c>
      <c r="KG25" s="81">
        <v>0</v>
      </c>
      <c r="KH25" s="81">
        <v>0</v>
      </c>
      <c r="KI25" s="81">
        <v>1</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1</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5</v>
      </c>
      <c r="NG25" s="81">
        <v>1</v>
      </c>
      <c r="NH25" s="81">
        <v>0</v>
      </c>
      <c r="NI25" s="81">
        <v>0</v>
      </c>
      <c r="NJ25" s="81">
        <v>0</v>
      </c>
      <c r="NK25" s="81">
        <v>1</v>
      </c>
      <c r="NL25" s="81">
        <v>0</v>
      </c>
      <c r="NM25" s="81">
        <v>2</v>
      </c>
      <c r="NN25" s="81">
        <v>0</v>
      </c>
      <c r="NO25" s="81">
        <v>0</v>
      </c>
      <c r="NP25" s="81">
        <v>0</v>
      </c>
      <c r="NQ25" s="81">
        <v>0</v>
      </c>
      <c r="NR25" s="81">
        <v>0</v>
      </c>
      <c r="NS25" s="81">
        <v>0</v>
      </c>
      <c r="NT25" s="81">
        <v>0</v>
      </c>
      <c r="NU25" s="81">
        <v>1</v>
      </c>
      <c r="NV25" s="81">
        <v>0</v>
      </c>
      <c r="NW25" s="81">
        <v>1</v>
      </c>
      <c r="NX25" s="81">
        <v>2</v>
      </c>
      <c r="NY25" s="81">
        <v>0</v>
      </c>
      <c r="NZ25" s="81">
        <v>0</v>
      </c>
      <c r="OA25" s="81">
        <v>0</v>
      </c>
      <c r="OB25" s="81">
        <v>3</v>
      </c>
      <c r="OC25" s="81">
        <v>0</v>
      </c>
      <c r="OD25" s="81">
        <v>0</v>
      </c>
      <c r="OE25" s="81">
        <v>0</v>
      </c>
      <c r="OF25" s="81">
        <v>0</v>
      </c>
      <c r="OG25" s="81">
        <v>0</v>
      </c>
      <c r="OH25" s="81">
        <v>0</v>
      </c>
      <c r="OI25" s="81">
        <v>0</v>
      </c>
      <c r="OJ25" s="81">
        <v>1</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1</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16</v>
      </c>
      <c r="QY25" s="81">
        <v>0</v>
      </c>
      <c r="QZ25" s="81">
        <v>1</v>
      </c>
      <c r="RA25" s="81">
        <v>0</v>
      </c>
      <c r="RB25" s="81">
        <v>0</v>
      </c>
      <c r="RC25" s="81">
        <v>0</v>
      </c>
      <c r="RD25" s="81">
        <v>0</v>
      </c>
      <c r="RE25" s="81">
        <v>0</v>
      </c>
      <c r="RF25" s="81">
        <v>0</v>
      </c>
      <c r="RG25" s="81">
        <v>0</v>
      </c>
      <c r="RH25" s="81">
        <v>0</v>
      </c>
      <c r="RI25" s="81">
        <v>1</v>
      </c>
      <c r="RJ25" s="81">
        <v>0</v>
      </c>
      <c r="RK25" s="81">
        <v>0</v>
      </c>
      <c r="RL25" s="81">
        <v>0</v>
      </c>
      <c r="RM25" s="81">
        <v>0</v>
      </c>
      <c r="RN25" s="81">
        <v>0</v>
      </c>
      <c r="RO25" s="81">
        <v>0</v>
      </c>
      <c r="RP25" s="81">
        <v>0</v>
      </c>
      <c r="RQ25" s="81">
        <v>0</v>
      </c>
      <c r="RR25" s="81">
        <v>0</v>
      </c>
      <c r="RS25" s="81">
        <v>16</v>
      </c>
      <c r="RT25" s="81">
        <v>0</v>
      </c>
      <c r="RU25" s="81">
        <v>1</v>
      </c>
      <c r="RV25" s="81">
        <v>0</v>
      </c>
      <c r="RW25" s="81">
        <v>0</v>
      </c>
      <c r="RX25" s="81">
        <v>0</v>
      </c>
      <c r="RY25" s="81">
        <v>0</v>
      </c>
      <c r="RZ25" s="81">
        <v>0</v>
      </c>
      <c r="SA25" s="81">
        <v>0</v>
      </c>
      <c r="SB25" s="81">
        <v>0</v>
      </c>
      <c r="SC25" s="81">
        <v>0</v>
      </c>
      <c r="SD25" s="81">
        <v>1</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2312</v>
      </c>
      <c r="B10" s="80">
        <v>2</v>
      </c>
      <c r="C10" s="80">
        <v>18</v>
      </c>
      <c r="D10" s="80">
        <v>2</v>
      </c>
      <c r="E10" s="80">
        <v>2022</v>
      </c>
      <c r="F10" s="80" t="s">
        <v>568</v>
      </c>
      <c r="G10" s="182" t="s">
        <v>2309</v>
      </c>
      <c r="H10" s="80" t="s">
        <v>2310</v>
      </c>
      <c r="I10" s="173"/>
      <c r="J10" s="83">
        <v>380108</v>
      </c>
      <c r="K10" s="81">
        <v>542523769</v>
      </c>
      <c r="L10" s="81">
        <v>877939</v>
      </c>
      <c r="M10" s="81">
        <v>1244729419</v>
      </c>
      <c r="N10" s="81">
        <v>21100</v>
      </c>
      <c r="O10" s="81">
        <v>36709285</v>
      </c>
      <c r="P10" s="81">
        <v>22668</v>
      </c>
      <c r="Q10" s="81">
        <v>155309365</v>
      </c>
      <c r="R10" s="81">
        <v>0</v>
      </c>
      <c r="S10" s="81">
        <v>0</v>
      </c>
      <c r="T10" s="81">
        <v>0</v>
      </c>
      <c r="U10" s="81">
        <v>0</v>
      </c>
      <c r="V10" s="81">
        <v>4</v>
      </c>
      <c r="W10" s="81">
        <v>0</v>
      </c>
      <c r="X10" s="81">
        <v>0</v>
      </c>
      <c r="Y10" s="81">
        <v>25754.000000000004</v>
      </c>
      <c r="Z10" s="81">
        <v>1979297592.0000002</v>
      </c>
      <c r="AA10" s="81">
        <v>822076706</v>
      </c>
      <c r="AB10" s="81">
        <v>4084481722.9999995</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2378</v>
      </c>
      <c r="B11" s="80">
        <v>3</v>
      </c>
      <c r="C11" s="80">
        <v>18</v>
      </c>
      <c r="D11" s="80">
        <v>3</v>
      </c>
      <c r="E11" s="80">
        <v>2022</v>
      </c>
      <c r="F11" s="80" t="s">
        <v>568</v>
      </c>
      <c r="G11" s="182" t="s">
        <v>2375</v>
      </c>
      <c r="H11" s="80" t="s">
        <v>2376</v>
      </c>
      <c r="I11" s="173"/>
      <c r="J11" s="83">
        <v>986930</v>
      </c>
      <c r="K11" s="81">
        <v>1406006635.9999998</v>
      </c>
      <c r="L11" s="81">
        <v>1233839</v>
      </c>
      <c r="M11" s="81">
        <v>1745203060</v>
      </c>
      <c r="N11" s="81">
        <v>0</v>
      </c>
      <c r="O11" s="81">
        <v>0</v>
      </c>
      <c r="P11" s="81">
        <v>0</v>
      </c>
      <c r="Q11" s="81">
        <v>0</v>
      </c>
      <c r="R11" s="81">
        <v>0</v>
      </c>
      <c r="S11" s="81">
        <v>0</v>
      </c>
      <c r="T11" s="81">
        <v>0</v>
      </c>
      <c r="U11" s="81">
        <v>0</v>
      </c>
      <c r="V11" s="81">
        <v>0</v>
      </c>
      <c r="W11" s="81">
        <v>0</v>
      </c>
      <c r="X11" s="81">
        <v>0</v>
      </c>
      <c r="Y11" s="81">
        <v>0</v>
      </c>
      <c r="Z11" s="81">
        <v>3151209696</v>
      </c>
      <c r="AA11" s="81">
        <v>2268087837</v>
      </c>
      <c r="AB11" s="81">
        <v>10754182593</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2327</v>
      </c>
      <c r="B12" s="80">
        <v>4</v>
      </c>
      <c r="C12" s="80">
        <v>18</v>
      </c>
      <c r="D12" s="80">
        <v>4</v>
      </c>
      <c r="E12" s="80">
        <v>2022</v>
      </c>
      <c r="F12" s="80" t="s">
        <v>568</v>
      </c>
      <c r="G12" s="182" t="s">
        <v>2324</v>
      </c>
      <c r="H12" s="80" t="s">
        <v>2325</v>
      </c>
      <c r="I12" s="173"/>
      <c r="J12" s="83">
        <v>105901</v>
      </c>
      <c r="K12" s="81">
        <v>151386695</v>
      </c>
      <c r="L12" s="81">
        <v>267524</v>
      </c>
      <c r="M12" s="81">
        <v>380049916.00000006</v>
      </c>
      <c r="N12" s="81">
        <v>0</v>
      </c>
      <c r="O12" s="81">
        <v>0</v>
      </c>
      <c r="P12" s="81">
        <v>0</v>
      </c>
      <c r="Q12" s="81">
        <v>0</v>
      </c>
      <c r="R12" s="81">
        <v>0</v>
      </c>
      <c r="S12" s="81">
        <v>0</v>
      </c>
      <c r="T12" s="81">
        <v>0</v>
      </c>
      <c r="U12" s="81">
        <v>0</v>
      </c>
      <c r="V12" s="81">
        <v>0</v>
      </c>
      <c r="W12" s="81">
        <v>0</v>
      </c>
      <c r="X12" s="81">
        <v>0</v>
      </c>
      <c r="Y12" s="81">
        <v>0</v>
      </c>
      <c r="Z12" s="81">
        <v>531436611.00000006</v>
      </c>
      <c r="AA12" s="81">
        <v>217611184.99999997</v>
      </c>
      <c r="AB12" s="81">
        <v>1406735509</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2335</v>
      </c>
      <c r="B13" s="80">
        <v>5</v>
      </c>
      <c r="C13" s="80">
        <v>18</v>
      </c>
      <c r="D13" s="80">
        <v>5</v>
      </c>
      <c r="E13" s="80">
        <v>2022</v>
      </c>
      <c r="F13" s="80" t="s">
        <v>568</v>
      </c>
      <c r="G13" s="182" t="s">
        <v>2332</v>
      </c>
      <c r="H13" s="80" t="s">
        <v>2333</v>
      </c>
      <c r="I13" s="173"/>
      <c r="J13" s="83">
        <v>13172</v>
      </c>
      <c r="K13" s="81">
        <v>18325899</v>
      </c>
      <c r="L13" s="81">
        <v>12319</v>
      </c>
      <c r="M13" s="81">
        <v>17035389</v>
      </c>
      <c r="N13" s="81">
        <v>100</v>
      </c>
      <c r="O13" s="81">
        <v>161796</v>
      </c>
      <c r="P13" s="81">
        <v>3448</v>
      </c>
      <c r="Q13" s="81">
        <v>18824825</v>
      </c>
      <c r="R13" s="81">
        <v>0</v>
      </c>
      <c r="S13" s="81">
        <v>0</v>
      </c>
      <c r="T13" s="81">
        <v>0</v>
      </c>
      <c r="U13" s="81">
        <v>0</v>
      </c>
      <c r="V13" s="81">
        <v>0</v>
      </c>
      <c r="W13" s="81">
        <v>0</v>
      </c>
      <c r="X13" s="81">
        <v>0</v>
      </c>
      <c r="Y13" s="81">
        <v>0</v>
      </c>
      <c r="Z13" s="81">
        <v>54347909</v>
      </c>
      <c r="AA13" s="81">
        <v>5632270</v>
      </c>
      <c r="AB13" s="81">
        <v>66639971.999999993</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2291</v>
      </c>
      <c r="B14" s="80">
        <v>6</v>
      </c>
      <c r="C14" s="80">
        <v>18</v>
      </c>
      <c r="D14" s="80">
        <v>6</v>
      </c>
      <c r="E14" s="80">
        <v>2022</v>
      </c>
      <c r="F14" s="80" t="s">
        <v>568</v>
      </c>
      <c r="G14" s="182" t="s">
        <v>2288</v>
      </c>
      <c r="H14" s="80" t="s">
        <v>2289</v>
      </c>
      <c r="I14" s="173"/>
      <c r="J14" s="83">
        <v>155400</v>
      </c>
      <c r="K14" s="81">
        <v>222005513</v>
      </c>
      <c r="L14" s="81">
        <v>202254</v>
      </c>
      <c r="M14" s="81">
        <v>287076874.00000006</v>
      </c>
      <c r="N14" s="81">
        <v>0</v>
      </c>
      <c r="O14" s="81">
        <v>0</v>
      </c>
      <c r="P14" s="81">
        <v>0</v>
      </c>
      <c r="Q14" s="81">
        <v>0</v>
      </c>
      <c r="R14" s="81">
        <v>0</v>
      </c>
      <c r="S14" s="81">
        <v>0</v>
      </c>
      <c r="T14" s="81">
        <v>0</v>
      </c>
      <c r="U14" s="81">
        <v>0</v>
      </c>
      <c r="V14" s="81">
        <v>0</v>
      </c>
      <c r="W14" s="81">
        <v>0</v>
      </c>
      <c r="X14" s="81">
        <v>0</v>
      </c>
      <c r="Y14" s="81">
        <v>0</v>
      </c>
      <c r="Z14" s="81">
        <v>509082387.00000006</v>
      </c>
      <c r="AA14" s="81">
        <v>335509891</v>
      </c>
      <c r="AB14" s="81">
        <v>1966798027</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2398</v>
      </c>
      <c r="B15" s="80">
        <v>7</v>
      </c>
      <c r="C15" s="80">
        <v>18</v>
      </c>
      <c r="D15" s="80">
        <v>7</v>
      </c>
      <c r="E15" s="80">
        <v>2022</v>
      </c>
      <c r="F15" s="80" t="s">
        <v>568</v>
      </c>
      <c r="G15" s="182" t="s">
        <v>2395</v>
      </c>
      <c r="H15" s="80" t="s">
        <v>2396</v>
      </c>
      <c r="I15" s="173"/>
      <c r="J15" s="83">
        <v>188689</v>
      </c>
      <c r="K15" s="81">
        <v>268251374</v>
      </c>
      <c r="L15" s="81">
        <v>40753</v>
      </c>
      <c r="M15" s="81">
        <v>57568810</v>
      </c>
      <c r="N15" s="81">
        <v>0</v>
      </c>
      <c r="O15" s="81">
        <v>0</v>
      </c>
      <c r="P15" s="81">
        <v>0</v>
      </c>
      <c r="Q15" s="81">
        <v>0</v>
      </c>
      <c r="R15" s="81">
        <v>0</v>
      </c>
      <c r="S15" s="81">
        <v>0</v>
      </c>
      <c r="T15" s="81">
        <v>0</v>
      </c>
      <c r="U15" s="81">
        <v>0</v>
      </c>
      <c r="V15" s="81">
        <v>0</v>
      </c>
      <c r="W15" s="81">
        <v>0</v>
      </c>
      <c r="X15" s="81">
        <v>0</v>
      </c>
      <c r="Y15" s="81">
        <v>0</v>
      </c>
      <c r="Z15" s="81">
        <v>325820184</v>
      </c>
      <c r="AA15" s="81">
        <v>357308403</v>
      </c>
      <c r="AB15" s="81">
        <v>2191724638</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2374</v>
      </c>
      <c r="B16" s="80">
        <v>8</v>
      </c>
      <c r="C16" s="80">
        <v>18</v>
      </c>
      <c r="D16" s="80">
        <v>8</v>
      </c>
      <c r="E16" s="80">
        <v>2022</v>
      </c>
      <c r="F16" s="80" t="s">
        <v>568</v>
      </c>
      <c r="G16" s="182" t="s">
        <v>2371</v>
      </c>
      <c r="H16" s="80" t="s">
        <v>2372</v>
      </c>
      <c r="I16" s="173"/>
      <c r="J16" s="83">
        <v>1132939</v>
      </c>
      <c r="K16" s="81">
        <v>1596427197</v>
      </c>
      <c r="L16" s="81">
        <v>1580191</v>
      </c>
      <c r="M16" s="81">
        <v>2212757247</v>
      </c>
      <c r="N16" s="81">
        <v>0</v>
      </c>
      <c r="O16" s="81">
        <v>0</v>
      </c>
      <c r="P16" s="81">
        <v>0</v>
      </c>
      <c r="Q16" s="81">
        <v>0</v>
      </c>
      <c r="R16" s="81">
        <v>0</v>
      </c>
      <c r="S16" s="81">
        <v>0</v>
      </c>
      <c r="T16" s="81">
        <v>0</v>
      </c>
      <c r="U16" s="81">
        <v>0</v>
      </c>
      <c r="V16" s="81">
        <v>0</v>
      </c>
      <c r="W16" s="81">
        <v>0</v>
      </c>
      <c r="X16" s="81">
        <v>0</v>
      </c>
      <c r="Y16" s="81">
        <v>0</v>
      </c>
      <c r="Z16" s="81">
        <v>3809184444</v>
      </c>
      <c r="AA16" s="81">
        <v>2490403633</v>
      </c>
      <c r="AB16" s="81">
        <v>12804448205</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2323</v>
      </c>
      <c r="B17" s="80">
        <v>9</v>
      </c>
      <c r="C17" s="80">
        <v>18</v>
      </c>
      <c r="D17" s="80">
        <v>9</v>
      </c>
      <c r="E17" s="80">
        <v>2022</v>
      </c>
      <c r="F17" s="80" t="s">
        <v>568</v>
      </c>
      <c r="G17" s="182" t="s">
        <v>2320</v>
      </c>
      <c r="H17" s="80" t="s">
        <v>2321</v>
      </c>
      <c r="I17" s="173"/>
      <c r="J17" s="83">
        <v>52012</v>
      </c>
      <c r="K17" s="81">
        <v>71848097</v>
      </c>
      <c r="L17" s="81">
        <v>174996</v>
      </c>
      <c r="M17" s="81">
        <v>240932297</v>
      </c>
      <c r="N17" s="81">
        <v>14600</v>
      </c>
      <c r="O17" s="81">
        <v>28786444</v>
      </c>
      <c r="P17" s="81">
        <v>28486</v>
      </c>
      <c r="Q17" s="81">
        <v>165497317</v>
      </c>
      <c r="R17" s="81">
        <v>0</v>
      </c>
      <c r="S17" s="81">
        <v>0</v>
      </c>
      <c r="T17" s="81">
        <v>0</v>
      </c>
      <c r="U17" s="81">
        <v>0</v>
      </c>
      <c r="V17" s="81">
        <v>665</v>
      </c>
      <c r="W17" s="81">
        <v>0</v>
      </c>
      <c r="X17" s="81">
        <v>0</v>
      </c>
      <c r="Y17" s="81">
        <v>4077535</v>
      </c>
      <c r="Z17" s="81">
        <v>511141690.00000006</v>
      </c>
      <c r="AA17" s="81">
        <v>15856602</v>
      </c>
      <c r="AB17" s="81">
        <v>249657220</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2319</v>
      </c>
      <c r="B18" s="80">
        <v>10</v>
      </c>
      <c r="C18" s="80">
        <v>18</v>
      </c>
      <c r="D18" s="80">
        <v>10</v>
      </c>
      <c r="E18" s="80">
        <v>2022</v>
      </c>
      <c r="F18" s="80" t="s">
        <v>568</v>
      </c>
      <c r="G18" s="182" t="s">
        <v>2316</v>
      </c>
      <c r="H18" s="80" t="s">
        <v>2317</v>
      </c>
      <c r="I18" s="173"/>
      <c r="J18" s="83">
        <v>31444</v>
      </c>
      <c r="K18" s="81">
        <v>44416949</v>
      </c>
      <c r="L18" s="81">
        <v>121455</v>
      </c>
      <c r="M18" s="81">
        <v>170914073</v>
      </c>
      <c r="N18" s="81">
        <v>33200</v>
      </c>
      <c r="O18" s="81">
        <v>63767900.000000007</v>
      </c>
      <c r="P18" s="81">
        <v>14816</v>
      </c>
      <c r="Q18" s="81">
        <v>86077970.000000015</v>
      </c>
      <c r="R18" s="81">
        <v>0</v>
      </c>
      <c r="S18" s="81">
        <v>0</v>
      </c>
      <c r="T18" s="81">
        <v>0</v>
      </c>
      <c r="U18" s="81">
        <v>0</v>
      </c>
      <c r="V18" s="81">
        <v>111</v>
      </c>
      <c r="W18" s="81">
        <v>0</v>
      </c>
      <c r="X18" s="81">
        <v>0</v>
      </c>
      <c r="Y18" s="81">
        <v>677954</v>
      </c>
      <c r="Z18" s="81">
        <v>365854846</v>
      </c>
      <c r="AA18" s="81">
        <v>34036598</v>
      </c>
      <c r="AB18" s="81">
        <v>253139265.99999997</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2343</v>
      </c>
      <c r="B19" s="80">
        <v>11</v>
      </c>
      <c r="C19" s="80">
        <v>18</v>
      </c>
      <c r="D19" s="80">
        <v>11</v>
      </c>
      <c r="E19" s="80">
        <v>2022</v>
      </c>
      <c r="F19" s="80" t="s">
        <v>568</v>
      </c>
      <c r="G19" s="182" t="s">
        <v>2340</v>
      </c>
      <c r="H19" s="80" t="s">
        <v>2341</v>
      </c>
      <c r="I19" s="173"/>
      <c r="J19" s="83">
        <v>23601</v>
      </c>
      <c r="K19" s="81">
        <v>31406978</v>
      </c>
      <c r="L19" s="81">
        <v>11461</v>
      </c>
      <c r="M19" s="81">
        <v>15159559</v>
      </c>
      <c r="N19" s="81">
        <v>0</v>
      </c>
      <c r="O19" s="81">
        <v>0</v>
      </c>
      <c r="P19" s="81">
        <v>2047.0000000000002</v>
      </c>
      <c r="Q19" s="81">
        <v>11175717</v>
      </c>
      <c r="R19" s="81">
        <v>0</v>
      </c>
      <c r="S19" s="81">
        <v>0</v>
      </c>
      <c r="T19" s="81">
        <v>0</v>
      </c>
      <c r="U19" s="81">
        <v>0</v>
      </c>
      <c r="V19" s="81">
        <v>0</v>
      </c>
      <c r="W19" s="81">
        <v>0</v>
      </c>
      <c r="X19" s="81">
        <v>0</v>
      </c>
      <c r="Y19" s="81">
        <v>0</v>
      </c>
      <c r="Z19" s="81">
        <v>57742253.999999993</v>
      </c>
      <c r="AA19" s="81">
        <v>8594961</v>
      </c>
      <c r="AB19" s="81">
        <v>116820926</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2386</v>
      </c>
      <c r="B20" s="80">
        <v>12</v>
      </c>
      <c r="C20" s="80">
        <v>18</v>
      </c>
      <c r="D20" s="80">
        <v>12</v>
      </c>
      <c r="E20" s="80">
        <v>2022</v>
      </c>
      <c r="F20" s="80" t="s">
        <v>568</v>
      </c>
      <c r="G20" s="182" t="s">
        <v>2383</v>
      </c>
      <c r="H20" s="80" t="s">
        <v>2384</v>
      </c>
      <c r="I20" s="173"/>
      <c r="J20" s="83">
        <v>89709</v>
      </c>
      <c r="K20" s="81">
        <v>126094510</v>
      </c>
      <c r="L20" s="81">
        <v>238930</v>
      </c>
      <c r="M20" s="81">
        <v>333880439</v>
      </c>
      <c r="N20" s="81">
        <v>0</v>
      </c>
      <c r="O20" s="81">
        <v>0</v>
      </c>
      <c r="P20" s="81">
        <v>788</v>
      </c>
      <c r="Q20" s="81">
        <v>4808745</v>
      </c>
      <c r="R20" s="81">
        <v>4.29087</v>
      </c>
      <c r="S20" s="81">
        <v>35734.392549999997</v>
      </c>
      <c r="T20" s="81">
        <v>0</v>
      </c>
      <c r="U20" s="81">
        <v>0</v>
      </c>
      <c r="V20" s="81">
        <v>0</v>
      </c>
      <c r="W20" s="81">
        <v>0</v>
      </c>
      <c r="X20" s="81">
        <v>0</v>
      </c>
      <c r="Y20" s="81">
        <v>0</v>
      </c>
      <c r="Z20" s="81">
        <v>464819428.39255005</v>
      </c>
      <c r="AA20" s="81">
        <v>213155565</v>
      </c>
      <c r="AB20" s="81">
        <v>1412370574</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1665</v>
      </c>
      <c r="B21" s="80">
        <v>13</v>
      </c>
      <c r="C21" s="80">
        <v>18</v>
      </c>
      <c r="D21" s="80">
        <v>13</v>
      </c>
      <c r="E21" s="80">
        <v>2022</v>
      </c>
      <c r="F21" s="80" t="s">
        <v>568</v>
      </c>
      <c r="G21" s="182" t="s">
        <v>1662</v>
      </c>
      <c r="H21" s="80" t="s">
        <v>1663</v>
      </c>
      <c r="I21" s="173"/>
      <c r="J21" s="83">
        <v>539240</v>
      </c>
      <c r="K21" s="81">
        <v>769722487</v>
      </c>
      <c r="L21" s="81">
        <v>406314</v>
      </c>
      <c r="M21" s="81">
        <v>575480091</v>
      </c>
      <c r="N21" s="81">
        <v>44000</v>
      </c>
      <c r="O21" s="81">
        <v>89604149</v>
      </c>
      <c r="P21" s="81">
        <v>16050</v>
      </c>
      <c r="Q21" s="81">
        <v>95283089</v>
      </c>
      <c r="R21" s="81">
        <v>0</v>
      </c>
      <c r="S21" s="81">
        <v>0</v>
      </c>
      <c r="T21" s="81">
        <v>5233</v>
      </c>
      <c r="U21" s="81">
        <v>1660</v>
      </c>
      <c r="V21" s="81">
        <v>1124</v>
      </c>
      <c r="W21" s="81">
        <v>35983034</v>
      </c>
      <c r="X21" s="81">
        <v>10177403</v>
      </c>
      <c r="Y21" s="81">
        <v>6892859.0000000009</v>
      </c>
      <c r="Z21" s="81">
        <v>1583143112</v>
      </c>
      <c r="AA21" s="81">
        <v>1220998397</v>
      </c>
      <c r="AB21" s="81">
        <v>6862569231.000001</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2358</v>
      </c>
      <c r="B22" s="80">
        <v>14</v>
      </c>
      <c r="C22" s="80">
        <v>18</v>
      </c>
      <c r="D22" s="80">
        <v>14</v>
      </c>
      <c r="E22" s="80">
        <v>2022</v>
      </c>
      <c r="F22" s="80" t="s">
        <v>568</v>
      </c>
      <c r="G22" s="182" t="s">
        <v>2355</v>
      </c>
      <c r="H22" s="80" t="s">
        <v>2356</v>
      </c>
      <c r="I22" s="173"/>
      <c r="J22" s="83">
        <v>42333</v>
      </c>
      <c r="K22" s="81">
        <v>58042301</v>
      </c>
      <c r="L22" s="81">
        <v>31918</v>
      </c>
      <c r="M22" s="81">
        <v>43533201.999999993</v>
      </c>
      <c r="N22" s="81">
        <v>0</v>
      </c>
      <c r="O22" s="81">
        <v>0</v>
      </c>
      <c r="P22" s="81">
        <v>4594</v>
      </c>
      <c r="Q22" s="81">
        <v>40459739</v>
      </c>
      <c r="R22" s="81">
        <v>0</v>
      </c>
      <c r="S22" s="81">
        <v>0</v>
      </c>
      <c r="T22" s="81">
        <v>186685</v>
      </c>
      <c r="U22" s="81">
        <v>6680</v>
      </c>
      <c r="V22" s="81">
        <v>3734</v>
      </c>
      <c r="W22" s="81">
        <v>1306787054</v>
      </c>
      <c r="X22" s="81">
        <v>40960043</v>
      </c>
      <c r="Y22" s="81">
        <v>22894925.999999996</v>
      </c>
      <c r="Z22" s="81">
        <v>1512677265</v>
      </c>
      <c r="AA22" s="81">
        <v>144988467</v>
      </c>
      <c r="AB22" s="81">
        <v>540966235</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2308</v>
      </c>
      <c r="B23" s="80">
        <v>15</v>
      </c>
      <c r="C23" s="80">
        <v>18</v>
      </c>
      <c r="D23" s="80">
        <v>15</v>
      </c>
      <c r="E23" s="80">
        <v>2022</v>
      </c>
      <c r="F23" s="80" t="s">
        <v>568</v>
      </c>
      <c r="G23" s="182" t="s">
        <v>2305</v>
      </c>
      <c r="H23" s="80" t="s">
        <v>2306</v>
      </c>
      <c r="I23" s="173"/>
      <c r="J23" s="83">
        <v>464891</v>
      </c>
      <c r="K23" s="81">
        <v>666124650</v>
      </c>
      <c r="L23" s="81">
        <v>865101</v>
      </c>
      <c r="M23" s="81">
        <v>1231057198.0000002</v>
      </c>
      <c r="N23" s="81">
        <v>71600</v>
      </c>
      <c r="O23" s="81">
        <v>139286652</v>
      </c>
      <c r="P23" s="81">
        <v>18380</v>
      </c>
      <c r="Q23" s="81">
        <v>108034966</v>
      </c>
      <c r="R23" s="81">
        <v>0</v>
      </c>
      <c r="S23" s="81">
        <v>0</v>
      </c>
      <c r="T23" s="81">
        <v>0</v>
      </c>
      <c r="U23" s="81">
        <v>92</v>
      </c>
      <c r="V23" s="81">
        <v>4796</v>
      </c>
      <c r="W23" s="81">
        <v>0</v>
      </c>
      <c r="X23" s="81">
        <v>561201.00000000012</v>
      </c>
      <c r="Y23" s="81">
        <v>29406374</v>
      </c>
      <c r="Z23" s="81">
        <v>2174471041</v>
      </c>
      <c r="AA23" s="81">
        <v>1141723622</v>
      </c>
      <c r="AB23" s="81">
        <v>5373857266</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2279</v>
      </c>
      <c r="B24" s="80">
        <v>16</v>
      </c>
      <c r="C24" s="80">
        <v>18</v>
      </c>
      <c r="D24" s="80">
        <v>16</v>
      </c>
      <c r="E24" s="80">
        <v>2022</v>
      </c>
      <c r="F24" s="80" t="s">
        <v>568</v>
      </c>
      <c r="G24" s="182" t="s">
        <v>2276</v>
      </c>
      <c r="H24" s="80" t="s">
        <v>2277</v>
      </c>
      <c r="I24" s="173"/>
      <c r="J24" s="83">
        <v>70896</v>
      </c>
      <c r="K24" s="81">
        <v>97833188</v>
      </c>
      <c r="L24" s="81">
        <v>120036</v>
      </c>
      <c r="M24" s="81">
        <v>164605950</v>
      </c>
      <c r="N24" s="81">
        <v>22400</v>
      </c>
      <c r="O24" s="81">
        <v>38493726</v>
      </c>
      <c r="P24" s="81">
        <v>9249</v>
      </c>
      <c r="Q24" s="81">
        <v>53685235</v>
      </c>
      <c r="R24" s="81">
        <v>425.61998</v>
      </c>
      <c r="S24" s="81">
        <v>3544563.20095</v>
      </c>
      <c r="T24" s="81">
        <v>0</v>
      </c>
      <c r="U24" s="81">
        <v>0</v>
      </c>
      <c r="V24" s="81">
        <v>0</v>
      </c>
      <c r="W24" s="81">
        <v>0</v>
      </c>
      <c r="X24" s="81">
        <v>0</v>
      </c>
      <c r="Y24" s="81">
        <v>0</v>
      </c>
      <c r="Z24" s="81">
        <v>358162662.20094997</v>
      </c>
      <c r="AA24" s="81">
        <v>93725234</v>
      </c>
      <c r="AB24" s="81">
        <v>628439835</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2331</v>
      </c>
      <c r="B25" s="80">
        <v>17</v>
      </c>
      <c r="C25" s="80">
        <v>18</v>
      </c>
      <c r="D25" s="80">
        <v>17</v>
      </c>
      <c r="E25" s="80">
        <v>2022</v>
      </c>
      <c r="F25" s="80" t="s">
        <v>568</v>
      </c>
      <c r="G25" s="182" t="s">
        <v>2328</v>
      </c>
      <c r="H25" s="80" t="s">
        <v>2329</v>
      </c>
      <c r="I25" s="173"/>
      <c r="J25" s="83">
        <v>73814</v>
      </c>
      <c r="K25" s="81">
        <v>90575295</v>
      </c>
      <c r="L25" s="81">
        <v>734508</v>
      </c>
      <c r="M25" s="81">
        <v>901642438</v>
      </c>
      <c r="N25" s="81">
        <v>0</v>
      </c>
      <c r="O25" s="81">
        <v>0</v>
      </c>
      <c r="P25" s="81">
        <v>3343</v>
      </c>
      <c r="Q25" s="81">
        <v>19421392</v>
      </c>
      <c r="R25" s="81">
        <v>0</v>
      </c>
      <c r="S25" s="81">
        <v>0</v>
      </c>
      <c r="T25" s="81">
        <v>0</v>
      </c>
      <c r="U25" s="81">
        <v>0</v>
      </c>
      <c r="V25" s="81">
        <v>1261</v>
      </c>
      <c r="W25" s="81">
        <v>0</v>
      </c>
      <c r="X25" s="81">
        <v>0</v>
      </c>
      <c r="Y25" s="81">
        <v>7731471</v>
      </c>
      <c r="Z25" s="81">
        <v>1019370596</v>
      </c>
      <c r="AA25" s="81">
        <v>54990741</v>
      </c>
      <c r="AB25" s="81">
        <v>462129537.00000006</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2366</v>
      </c>
      <c r="B26" s="80">
        <v>18</v>
      </c>
      <c r="C26" s="80">
        <v>18</v>
      </c>
      <c r="D26" s="80">
        <v>18</v>
      </c>
      <c r="E26" s="80">
        <v>2022</v>
      </c>
      <c r="F26" s="80" t="s">
        <v>568</v>
      </c>
      <c r="G26" s="182" t="s">
        <v>2363</v>
      </c>
      <c r="H26" s="80" t="s">
        <v>2364</v>
      </c>
      <c r="I26" s="173"/>
      <c r="J26" s="83">
        <v>72490</v>
      </c>
      <c r="K26" s="81">
        <v>103124968</v>
      </c>
      <c r="L26" s="81">
        <v>165059</v>
      </c>
      <c r="M26" s="81">
        <v>232924959</v>
      </c>
      <c r="N26" s="81">
        <v>9700</v>
      </c>
      <c r="O26" s="81">
        <v>17561039</v>
      </c>
      <c r="P26" s="81">
        <v>147</v>
      </c>
      <c r="Q26" s="81">
        <v>1007828.9999999999</v>
      </c>
      <c r="R26" s="81">
        <v>0</v>
      </c>
      <c r="S26" s="81">
        <v>0</v>
      </c>
      <c r="T26" s="81">
        <v>0</v>
      </c>
      <c r="U26" s="81">
        <v>0</v>
      </c>
      <c r="V26" s="81">
        <v>1935</v>
      </c>
      <c r="W26" s="81">
        <v>0</v>
      </c>
      <c r="X26" s="81">
        <v>0</v>
      </c>
      <c r="Y26" s="81">
        <v>11865420</v>
      </c>
      <c r="Z26" s="81">
        <v>366484215.00000006</v>
      </c>
      <c r="AA26" s="81">
        <v>180823356</v>
      </c>
      <c r="AB26" s="81">
        <v>1507045917</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1669</v>
      </c>
      <c r="B27" s="80">
        <v>19</v>
      </c>
      <c r="C27" s="80">
        <v>18</v>
      </c>
      <c r="D27" s="80">
        <v>19</v>
      </c>
      <c r="E27" s="80">
        <v>2022</v>
      </c>
      <c r="F27" s="80" t="s">
        <v>568</v>
      </c>
      <c r="G27" s="182" t="s">
        <v>1666</v>
      </c>
      <c r="H27" s="80" t="s">
        <v>1667</v>
      </c>
      <c r="I27" s="173"/>
      <c r="J27" s="83">
        <v>1489959</v>
      </c>
      <c r="K27" s="81">
        <v>2102440760</v>
      </c>
      <c r="L27" s="81">
        <v>1633673</v>
      </c>
      <c r="M27" s="81">
        <v>2286940660</v>
      </c>
      <c r="N27" s="81">
        <v>46800</v>
      </c>
      <c r="O27" s="81">
        <v>81924365.999999985</v>
      </c>
      <c r="P27" s="81">
        <v>28901</v>
      </c>
      <c r="Q27" s="81">
        <v>186117877.00000003</v>
      </c>
      <c r="R27" s="81">
        <v>1729.63662</v>
      </c>
      <c r="S27" s="81">
        <v>14404413.835929999</v>
      </c>
      <c r="T27" s="81">
        <v>0</v>
      </c>
      <c r="U27" s="81">
        <v>0</v>
      </c>
      <c r="V27" s="81">
        <v>4121</v>
      </c>
      <c r="W27" s="81">
        <v>0</v>
      </c>
      <c r="X27" s="81">
        <v>0</v>
      </c>
      <c r="Y27" s="81">
        <v>25272915</v>
      </c>
      <c r="Z27" s="81">
        <v>4697100991.8359299</v>
      </c>
      <c r="AA27" s="81">
        <v>3592089247</v>
      </c>
      <c r="AB27" s="81">
        <v>17859192871</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2315</v>
      </c>
      <c r="B28" s="80">
        <v>20</v>
      </c>
      <c r="C28" s="80">
        <v>18</v>
      </c>
      <c r="D28" s="80">
        <v>20</v>
      </c>
      <c r="E28" s="80">
        <v>2022</v>
      </c>
      <c r="F28" s="80" t="s">
        <v>568</v>
      </c>
      <c r="G28" s="182" t="s">
        <v>2313</v>
      </c>
      <c r="H28" s="80" t="s">
        <v>2275</v>
      </c>
      <c r="I28" s="173"/>
      <c r="J28" s="83">
        <v>34514</v>
      </c>
      <c r="K28" s="81">
        <v>50002753</v>
      </c>
      <c r="L28" s="81">
        <v>117281</v>
      </c>
      <c r="M28" s="81">
        <v>168892349</v>
      </c>
      <c r="N28" s="81">
        <v>126400</v>
      </c>
      <c r="O28" s="81">
        <v>252643560.99999997</v>
      </c>
      <c r="P28" s="81">
        <v>886</v>
      </c>
      <c r="Q28" s="81">
        <v>5418782</v>
      </c>
      <c r="R28" s="81">
        <v>0</v>
      </c>
      <c r="S28" s="81">
        <v>0</v>
      </c>
      <c r="T28" s="81">
        <v>0</v>
      </c>
      <c r="U28" s="81">
        <v>0</v>
      </c>
      <c r="V28" s="81">
        <v>87</v>
      </c>
      <c r="W28" s="81">
        <v>0</v>
      </c>
      <c r="X28" s="81">
        <v>0</v>
      </c>
      <c r="Y28" s="81">
        <v>534710</v>
      </c>
      <c r="Z28" s="81">
        <v>477492155</v>
      </c>
      <c r="AA28" s="81">
        <v>12524769.999999998</v>
      </c>
      <c r="AB28" s="81">
        <v>195263931</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2274</v>
      </c>
      <c r="B29" s="80">
        <v>21</v>
      </c>
      <c r="C29" s="80">
        <v>18</v>
      </c>
      <c r="D29" s="80">
        <v>21</v>
      </c>
      <c r="E29" s="80">
        <v>2022</v>
      </c>
      <c r="F29" s="80" t="s">
        <v>568</v>
      </c>
      <c r="G29" s="182" t="s">
        <v>2255</v>
      </c>
      <c r="H29" s="80" t="s">
        <v>2256</v>
      </c>
      <c r="I29" s="173"/>
      <c r="J29" s="83">
        <v>369858</v>
      </c>
      <c r="K29" s="81">
        <v>524319420.00000006</v>
      </c>
      <c r="L29" s="81">
        <v>313200</v>
      </c>
      <c r="M29" s="81">
        <v>440556150</v>
      </c>
      <c r="N29" s="81">
        <v>0</v>
      </c>
      <c r="O29" s="81">
        <v>0</v>
      </c>
      <c r="P29" s="81">
        <v>0</v>
      </c>
      <c r="Q29" s="81">
        <v>0</v>
      </c>
      <c r="R29" s="81">
        <v>0</v>
      </c>
      <c r="S29" s="81">
        <v>0</v>
      </c>
      <c r="T29" s="81">
        <v>0</v>
      </c>
      <c r="U29" s="81">
        <v>0</v>
      </c>
      <c r="V29" s="81">
        <v>0</v>
      </c>
      <c r="W29" s="81">
        <v>0</v>
      </c>
      <c r="X29" s="81">
        <v>0</v>
      </c>
      <c r="Y29" s="81">
        <v>0</v>
      </c>
      <c r="Z29" s="81">
        <v>964875570.00000012</v>
      </c>
      <c r="AA29" s="81">
        <v>771234996</v>
      </c>
      <c r="AB29" s="81">
        <v>4142232775</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2295</v>
      </c>
      <c r="B30" s="80">
        <v>22</v>
      </c>
      <c r="C30" s="80">
        <v>18</v>
      </c>
      <c r="D30" s="80">
        <v>22</v>
      </c>
      <c r="E30" s="80">
        <v>2022</v>
      </c>
      <c r="F30" s="80" t="s">
        <v>568</v>
      </c>
      <c r="G30" s="182" t="s">
        <v>2292</v>
      </c>
      <c r="H30" s="80" t="s">
        <v>2293</v>
      </c>
      <c r="I30" s="173"/>
      <c r="J30" s="83">
        <v>164471</v>
      </c>
      <c r="K30" s="81">
        <v>236876794</v>
      </c>
      <c r="L30" s="81">
        <v>231312</v>
      </c>
      <c r="M30" s="81">
        <v>330415465.00000006</v>
      </c>
      <c r="N30" s="81">
        <v>0</v>
      </c>
      <c r="O30" s="81">
        <v>0</v>
      </c>
      <c r="P30" s="81">
        <v>0</v>
      </c>
      <c r="Q30" s="81">
        <v>0</v>
      </c>
      <c r="R30" s="81">
        <v>0</v>
      </c>
      <c r="S30" s="81">
        <v>0</v>
      </c>
      <c r="T30" s="81">
        <v>0</v>
      </c>
      <c r="U30" s="81">
        <v>0</v>
      </c>
      <c r="V30" s="81">
        <v>0</v>
      </c>
      <c r="W30" s="81">
        <v>0</v>
      </c>
      <c r="X30" s="81">
        <v>0</v>
      </c>
      <c r="Y30" s="81">
        <v>0</v>
      </c>
      <c r="Z30" s="81">
        <v>567292259.00000012</v>
      </c>
      <c r="AA30" s="81">
        <v>349870185</v>
      </c>
      <c r="AB30" s="81">
        <v>1800104923</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2350</v>
      </c>
      <c r="B31" s="80">
        <v>23</v>
      </c>
      <c r="C31" s="80">
        <v>18</v>
      </c>
      <c r="D31" s="80">
        <v>23</v>
      </c>
      <c r="E31" s="80">
        <v>2022</v>
      </c>
      <c r="F31" s="80" t="s">
        <v>568</v>
      </c>
      <c r="G31" s="182" t="s">
        <v>2347</v>
      </c>
      <c r="H31" s="80" t="s">
        <v>2348</v>
      </c>
      <c r="I31" s="173"/>
      <c r="J31" s="83">
        <v>93133</v>
      </c>
      <c r="K31" s="81">
        <v>133377890.00000001</v>
      </c>
      <c r="L31" s="81">
        <v>116457</v>
      </c>
      <c r="M31" s="81">
        <v>165937638</v>
      </c>
      <c r="N31" s="81">
        <v>0</v>
      </c>
      <c r="O31" s="81">
        <v>0</v>
      </c>
      <c r="P31" s="81">
        <v>0</v>
      </c>
      <c r="Q31" s="81">
        <v>0</v>
      </c>
      <c r="R31" s="81">
        <v>0</v>
      </c>
      <c r="S31" s="81">
        <v>0</v>
      </c>
      <c r="T31" s="81">
        <v>0</v>
      </c>
      <c r="U31" s="81">
        <v>0</v>
      </c>
      <c r="V31" s="81">
        <v>0</v>
      </c>
      <c r="W31" s="81">
        <v>0</v>
      </c>
      <c r="X31" s="81">
        <v>0</v>
      </c>
      <c r="Y31" s="81">
        <v>0</v>
      </c>
      <c r="Z31" s="81">
        <v>299315528</v>
      </c>
      <c r="AA31" s="81">
        <v>171716677</v>
      </c>
      <c r="AB31" s="81">
        <v>976208236.00000012</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2283</v>
      </c>
      <c r="B32" s="80">
        <v>24</v>
      </c>
      <c r="C32" s="80">
        <v>18</v>
      </c>
      <c r="D32" s="80">
        <v>24</v>
      </c>
      <c r="E32" s="80">
        <v>2022</v>
      </c>
      <c r="F32" s="80" t="s">
        <v>568</v>
      </c>
      <c r="G32" s="182" t="s">
        <v>2280</v>
      </c>
      <c r="H32" s="80" t="s">
        <v>2281</v>
      </c>
      <c r="I32" s="173"/>
      <c r="J32" s="83">
        <v>133447</v>
      </c>
      <c r="K32" s="81">
        <v>194486239.99999997</v>
      </c>
      <c r="L32" s="81">
        <v>1337836</v>
      </c>
      <c r="M32" s="81">
        <v>1937026235</v>
      </c>
      <c r="N32" s="81">
        <v>200</v>
      </c>
      <c r="O32" s="81">
        <v>330737</v>
      </c>
      <c r="P32" s="81">
        <v>29289</v>
      </c>
      <c r="Q32" s="81">
        <v>257940029.99999997</v>
      </c>
      <c r="R32" s="81">
        <v>0</v>
      </c>
      <c r="S32" s="81">
        <v>0</v>
      </c>
      <c r="T32" s="81">
        <v>557379</v>
      </c>
      <c r="U32" s="81">
        <v>37082</v>
      </c>
      <c r="V32" s="81">
        <v>27852</v>
      </c>
      <c r="W32" s="81">
        <v>3895546178</v>
      </c>
      <c r="X32" s="81">
        <v>227387560</v>
      </c>
      <c r="Y32" s="81">
        <v>170785766</v>
      </c>
      <c r="Z32" s="81">
        <v>6683502746</v>
      </c>
      <c r="AA32" s="81">
        <v>310770823</v>
      </c>
      <c r="AB32" s="81">
        <v>1013292433</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2300</v>
      </c>
      <c r="B33" s="80">
        <v>25</v>
      </c>
      <c r="C33" s="80">
        <v>18</v>
      </c>
      <c r="D33" s="80">
        <v>25</v>
      </c>
      <c r="E33" s="80">
        <v>2022</v>
      </c>
      <c r="F33" s="80" t="s">
        <v>568</v>
      </c>
      <c r="G33" s="182" t="s">
        <v>2297</v>
      </c>
      <c r="H33" s="80" t="s">
        <v>2298</v>
      </c>
      <c r="I33" s="173"/>
      <c r="J33" s="83">
        <v>298038</v>
      </c>
      <c r="K33" s="81">
        <v>419716213</v>
      </c>
      <c r="L33" s="81">
        <v>504892</v>
      </c>
      <c r="M33" s="81">
        <v>706713002</v>
      </c>
      <c r="N33" s="81">
        <v>0</v>
      </c>
      <c r="O33" s="81">
        <v>0</v>
      </c>
      <c r="P33" s="81">
        <v>741</v>
      </c>
      <c r="Q33" s="81">
        <v>4524321</v>
      </c>
      <c r="R33" s="81">
        <v>252.73518000000001</v>
      </c>
      <c r="S33" s="81">
        <v>2104778.5134899998</v>
      </c>
      <c r="T33" s="81">
        <v>0</v>
      </c>
      <c r="U33" s="81">
        <v>0</v>
      </c>
      <c r="V33" s="81">
        <v>0</v>
      </c>
      <c r="W33" s="81">
        <v>0</v>
      </c>
      <c r="X33" s="81">
        <v>0</v>
      </c>
      <c r="Y33" s="81">
        <v>0</v>
      </c>
      <c r="Z33" s="81">
        <v>1133058314.5134897</v>
      </c>
      <c r="AA33" s="81">
        <v>698331421</v>
      </c>
      <c r="AB33" s="81">
        <v>3243835391.9999995</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2362</v>
      </c>
      <c r="B34" s="80">
        <v>26</v>
      </c>
      <c r="C34" s="80">
        <v>18</v>
      </c>
      <c r="D34" s="80">
        <v>26</v>
      </c>
      <c r="E34" s="80">
        <v>2022</v>
      </c>
      <c r="F34" s="80" t="s">
        <v>568</v>
      </c>
      <c r="G34" s="182" t="s">
        <v>2359</v>
      </c>
      <c r="H34" s="80" t="s">
        <v>2360</v>
      </c>
      <c r="I34" s="173"/>
      <c r="J34" s="83">
        <v>121497</v>
      </c>
      <c r="K34" s="81">
        <v>174259570</v>
      </c>
      <c r="L34" s="81">
        <v>272004</v>
      </c>
      <c r="M34" s="81">
        <v>387561251.99999994</v>
      </c>
      <c r="N34" s="81">
        <v>6900</v>
      </c>
      <c r="O34" s="81">
        <v>12166233</v>
      </c>
      <c r="P34" s="81">
        <v>26041</v>
      </c>
      <c r="Q34" s="81">
        <v>197728240</v>
      </c>
      <c r="R34" s="81">
        <v>0</v>
      </c>
      <c r="S34" s="81">
        <v>0</v>
      </c>
      <c r="T34" s="81">
        <v>26003</v>
      </c>
      <c r="U34" s="81">
        <v>3078</v>
      </c>
      <c r="V34" s="81">
        <v>3573</v>
      </c>
      <c r="W34" s="81">
        <v>181774133</v>
      </c>
      <c r="X34" s="81">
        <v>18876994</v>
      </c>
      <c r="Y34" s="81">
        <v>21911598</v>
      </c>
      <c r="Z34" s="81">
        <v>994278020</v>
      </c>
      <c r="AA34" s="81">
        <v>182128956</v>
      </c>
      <c r="AB34" s="81">
        <v>1036289249</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2339</v>
      </c>
      <c r="B35" s="80">
        <v>27</v>
      </c>
      <c r="C35" s="80">
        <v>18</v>
      </c>
      <c r="D35" s="80">
        <v>27</v>
      </c>
      <c r="E35" s="80">
        <v>2022</v>
      </c>
      <c r="F35" s="80" t="s">
        <v>568</v>
      </c>
      <c r="G35" s="182" t="s">
        <v>2336</v>
      </c>
      <c r="H35" s="80" t="s">
        <v>2337</v>
      </c>
      <c r="I35" s="173"/>
      <c r="J35" s="83">
        <v>74611</v>
      </c>
      <c r="K35" s="81">
        <v>107894202</v>
      </c>
      <c r="L35" s="81">
        <v>379541</v>
      </c>
      <c r="M35" s="81">
        <v>545723982</v>
      </c>
      <c r="N35" s="81">
        <v>0</v>
      </c>
      <c r="O35" s="81">
        <v>0</v>
      </c>
      <c r="P35" s="81">
        <v>6516</v>
      </c>
      <c r="Q35" s="81">
        <v>57385186.999999993</v>
      </c>
      <c r="R35" s="81">
        <v>0</v>
      </c>
      <c r="S35" s="81">
        <v>0</v>
      </c>
      <c r="T35" s="81">
        <v>73274</v>
      </c>
      <c r="U35" s="81">
        <v>6706</v>
      </c>
      <c r="V35" s="81">
        <v>7691</v>
      </c>
      <c r="W35" s="81">
        <v>512459873</v>
      </c>
      <c r="X35" s="81">
        <v>41118249.000000007</v>
      </c>
      <c r="Y35" s="81">
        <v>47160231</v>
      </c>
      <c r="Z35" s="81">
        <v>1311741724.0000002</v>
      </c>
      <c r="AA35" s="81">
        <v>23137526</v>
      </c>
      <c r="AB35" s="81">
        <v>325313583</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2346</v>
      </c>
      <c r="B36" s="80">
        <v>28</v>
      </c>
      <c r="C36" s="80">
        <v>18</v>
      </c>
      <c r="D36" s="80">
        <v>28</v>
      </c>
      <c r="E36" s="80">
        <v>2022</v>
      </c>
      <c r="F36" s="80" t="s">
        <v>568</v>
      </c>
      <c r="G36" s="182" t="s">
        <v>2344</v>
      </c>
      <c r="H36" s="80" t="s">
        <v>2296</v>
      </c>
      <c r="I36" s="173"/>
      <c r="J36" s="83">
        <v>23220</v>
      </c>
      <c r="K36" s="81">
        <v>32279857</v>
      </c>
      <c r="L36" s="81">
        <v>14087</v>
      </c>
      <c r="M36" s="81">
        <v>19422149</v>
      </c>
      <c r="N36" s="81">
        <v>4600</v>
      </c>
      <c r="O36" s="81">
        <v>8246945.9999999991</v>
      </c>
      <c r="P36" s="81">
        <v>6461</v>
      </c>
      <c r="Q36" s="81">
        <v>39438910.000000007</v>
      </c>
      <c r="R36" s="81">
        <v>0</v>
      </c>
      <c r="S36" s="81">
        <v>0</v>
      </c>
      <c r="T36" s="81">
        <v>0</v>
      </c>
      <c r="U36" s="81">
        <v>0</v>
      </c>
      <c r="V36" s="81">
        <v>0</v>
      </c>
      <c r="W36" s="81">
        <v>0</v>
      </c>
      <c r="X36" s="81">
        <v>0</v>
      </c>
      <c r="Y36" s="81">
        <v>0</v>
      </c>
      <c r="Z36" s="81">
        <v>99387862.000000015</v>
      </c>
      <c r="AA36" s="81">
        <v>9240201</v>
      </c>
      <c r="AB36" s="81">
        <v>122239081</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2304</v>
      </c>
      <c r="B37" s="80">
        <v>29</v>
      </c>
      <c r="C37" s="80">
        <v>18</v>
      </c>
      <c r="D37" s="80">
        <v>29</v>
      </c>
      <c r="E37" s="80">
        <v>2022</v>
      </c>
      <c r="F37" s="80" t="s">
        <v>568</v>
      </c>
      <c r="G37" s="182" t="s">
        <v>2301</v>
      </c>
      <c r="H37" s="80" t="s">
        <v>2302</v>
      </c>
      <c r="I37" s="173"/>
      <c r="J37" s="83">
        <v>309243</v>
      </c>
      <c r="K37" s="81">
        <v>445829678</v>
      </c>
      <c r="L37" s="81">
        <v>954525</v>
      </c>
      <c r="M37" s="81">
        <v>1367974884</v>
      </c>
      <c r="N37" s="81">
        <v>128500</v>
      </c>
      <c r="O37" s="81">
        <v>252816315</v>
      </c>
      <c r="P37" s="81">
        <v>60641</v>
      </c>
      <c r="Q37" s="81">
        <v>352303573</v>
      </c>
      <c r="R37" s="81">
        <v>0</v>
      </c>
      <c r="S37" s="81">
        <v>0</v>
      </c>
      <c r="T37" s="81">
        <v>0</v>
      </c>
      <c r="U37" s="81">
        <v>34</v>
      </c>
      <c r="V37" s="81">
        <v>1116</v>
      </c>
      <c r="W37" s="81">
        <v>0</v>
      </c>
      <c r="X37" s="81">
        <v>209224</v>
      </c>
      <c r="Y37" s="81">
        <v>6840859</v>
      </c>
      <c r="Z37" s="81">
        <v>2425974533.0000005</v>
      </c>
      <c r="AA37" s="81">
        <v>678543752</v>
      </c>
      <c r="AB37" s="81">
        <v>3426499102.9999995</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2382</v>
      </c>
      <c r="B38" s="80">
        <v>30</v>
      </c>
      <c r="C38" s="80">
        <v>18</v>
      </c>
      <c r="D38" s="80">
        <v>30</v>
      </c>
      <c r="E38" s="80">
        <v>2022</v>
      </c>
      <c r="F38" s="80" t="s">
        <v>568</v>
      </c>
      <c r="G38" s="182" t="s">
        <v>2379</v>
      </c>
      <c r="H38" s="80" t="s">
        <v>2380</v>
      </c>
      <c r="I38" s="173"/>
      <c r="J38" s="83">
        <v>125577</v>
      </c>
      <c r="K38" s="81">
        <v>178625940</v>
      </c>
      <c r="L38" s="81">
        <v>391186</v>
      </c>
      <c r="M38" s="81">
        <v>553161941</v>
      </c>
      <c r="N38" s="81">
        <v>21900</v>
      </c>
      <c r="O38" s="81">
        <v>37288410.000000007</v>
      </c>
      <c r="P38" s="81">
        <v>18379</v>
      </c>
      <c r="Q38" s="81">
        <v>115394780</v>
      </c>
      <c r="R38" s="81">
        <v>0</v>
      </c>
      <c r="S38" s="81">
        <v>0</v>
      </c>
      <c r="T38" s="81">
        <v>0</v>
      </c>
      <c r="U38" s="81">
        <v>0</v>
      </c>
      <c r="V38" s="81">
        <v>908</v>
      </c>
      <c r="W38" s="81">
        <v>0</v>
      </c>
      <c r="X38" s="81">
        <v>0</v>
      </c>
      <c r="Y38" s="81">
        <v>5567856</v>
      </c>
      <c r="Z38" s="81">
        <v>890038926.99999988</v>
      </c>
      <c r="AA38" s="81">
        <v>168110340</v>
      </c>
      <c r="AB38" s="81">
        <v>1171824517</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2394</v>
      </c>
      <c r="B39" s="80">
        <v>31</v>
      </c>
      <c r="C39" s="80">
        <v>18</v>
      </c>
      <c r="D39" s="80">
        <v>31</v>
      </c>
      <c r="E39" s="80">
        <v>2022</v>
      </c>
      <c r="F39" s="80" t="s">
        <v>568</v>
      </c>
      <c r="G39" s="182" t="s">
        <v>2391</v>
      </c>
      <c r="H39" s="80" t="s">
        <v>2392</v>
      </c>
      <c r="I39" s="173"/>
      <c r="J39" s="83">
        <v>348905</v>
      </c>
      <c r="K39" s="81">
        <v>495274262.99999994</v>
      </c>
      <c r="L39" s="81">
        <v>455253</v>
      </c>
      <c r="M39" s="81">
        <v>641702246</v>
      </c>
      <c r="N39" s="81">
        <v>0</v>
      </c>
      <c r="O39" s="81">
        <v>0</v>
      </c>
      <c r="P39" s="81">
        <v>1229</v>
      </c>
      <c r="Q39" s="81">
        <v>6711278</v>
      </c>
      <c r="R39" s="81">
        <v>0</v>
      </c>
      <c r="S39" s="81">
        <v>0</v>
      </c>
      <c r="T39" s="81">
        <v>0</v>
      </c>
      <c r="U39" s="81">
        <v>0</v>
      </c>
      <c r="V39" s="81">
        <v>0</v>
      </c>
      <c r="W39" s="81">
        <v>0</v>
      </c>
      <c r="X39" s="81">
        <v>0</v>
      </c>
      <c r="Y39" s="81">
        <v>0</v>
      </c>
      <c r="Z39" s="81">
        <v>1143687787</v>
      </c>
      <c r="AA39" s="81">
        <v>804408085</v>
      </c>
      <c r="AB39" s="81">
        <v>4163793085.9999995</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1673</v>
      </c>
      <c r="B40" s="80">
        <v>32</v>
      </c>
      <c r="C40" s="80">
        <v>18</v>
      </c>
      <c r="D40" s="80">
        <v>32</v>
      </c>
      <c r="E40" s="80">
        <v>2022</v>
      </c>
      <c r="F40" s="80" t="s">
        <v>568</v>
      </c>
      <c r="G40" s="182" t="s">
        <v>1670</v>
      </c>
      <c r="H40" s="80" t="s">
        <v>1671</v>
      </c>
      <c r="I40" s="173"/>
      <c r="J40" s="83">
        <v>1470069</v>
      </c>
      <c r="K40" s="81">
        <v>2088865466.0000002</v>
      </c>
      <c r="L40" s="81">
        <v>2540758</v>
      </c>
      <c r="M40" s="81">
        <v>3581818280</v>
      </c>
      <c r="N40" s="81">
        <v>1100</v>
      </c>
      <c r="O40" s="81">
        <v>2167324.0000000005</v>
      </c>
      <c r="P40" s="81">
        <v>16764</v>
      </c>
      <c r="Q40" s="81">
        <v>100323307</v>
      </c>
      <c r="R40" s="81">
        <v>0</v>
      </c>
      <c r="S40" s="81">
        <v>0</v>
      </c>
      <c r="T40" s="81">
        <v>25895</v>
      </c>
      <c r="U40" s="81">
        <v>5401</v>
      </c>
      <c r="V40" s="81">
        <v>7919</v>
      </c>
      <c r="W40" s="81">
        <v>179034829</v>
      </c>
      <c r="X40" s="81">
        <v>33120649</v>
      </c>
      <c r="Y40" s="81">
        <v>48561516.000000007</v>
      </c>
      <c r="Z40" s="81">
        <v>6033891371</v>
      </c>
      <c r="AA40" s="81">
        <v>3642046105</v>
      </c>
      <c r="AB40" s="81">
        <v>17539750606</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2390</v>
      </c>
      <c r="B41" s="80">
        <v>33</v>
      </c>
      <c r="C41" s="80">
        <v>18</v>
      </c>
      <c r="D41" s="80">
        <v>33</v>
      </c>
      <c r="E41" s="80">
        <v>2022</v>
      </c>
      <c r="F41" s="80" t="s">
        <v>568</v>
      </c>
      <c r="G41" s="182" t="s">
        <v>2387</v>
      </c>
      <c r="H41" s="80" t="s">
        <v>2388</v>
      </c>
      <c r="I41" s="173"/>
      <c r="J41" s="83">
        <v>252872</v>
      </c>
      <c r="K41" s="81">
        <v>361008731</v>
      </c>
      <c r="L41" s="81">
        <v>259557.00000000003</v>
      </c>
      <c r="M41" s="81">
        <v>367668281.00000006</v>
      </c>
      <c r="N41" s="81">
        <v>11400</v>
      </c>
      <c r="O41" s="81">
        <v>19296076</v>
      </c>
      <c r="P41" s="81">
        <v>13629</v>
      </c>
      <c r="Q41" s="81">
        <v>81548221</v>
      </c>
      <c r="R41" s="81">
        <v>0</v>
      </c>
      <c r="S41" s="81">
        <v>0</v>
      </c>
      <c r="T41" s="81">
        <v>0</v>
      </c>
      <c r="U41" s="81">
        <v>0</v>
      </c>
      <c r="V41" s="81">
        <v>14</v>
      </c>
      <c r="W41" s="81">
        <v>0</v>
      </c>
      <c r="X41" s="81">
        <v>0</v>
      </c>
      <c r="Y41" s="81">
        <v>86339</v>
      </c>
      <c r="Z41" s="81">
        <v>829607648</v>
      </c>
      <c r="AA41" s="81">
        <v>561984808</v>
      </c>
      <c r="AB41" s="81">
        <v>3358605098.0000005</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2287</v>
      </c>
      <c r="B42" s="80">
        <v>34</v>
      </c>
      <c r="C42" s="80">
        <v>18</v>
      </c>
      <c r="D42" s="80">
        <v>34</v>
      </c>
      <c r="E42" s="80">
        <v>2022</v>
      </c>
      <c r="F42" s="80" t="s">
        <v>568</v>
      </c>
      <c r="G42" s="182" t="s">
        <v>2284</v>
      </c>
      <c r="H42" s="80" t="s">
        <v>2285</v>
      </c>
      <c r="I42" s="173"/>
      <c r="J42" s="83">
        <v>166411</v>
      </c>
      <c r="K42" s="81">
        <v>236887469</v>
      </c>
      <c r="L42" s="81">
        <v>389671</v>
      </c>
      <c r="M42" s="81">
        <v>552026054</v>
      </c>
      <c r="N42" s="81">
        <v>315300</v>
      </c>
      <c r="O42" s="81">
        <v>733235164</v>
      </c>
      <c r="P42" s="81">
        <v>53621</v>
      </c>
      <c r="Q42" s="81">
        <v>310987259</v>
      </c>
      <c r="R42" s="81">
        <v>0</v>
      </c>
      <c r="S42" s="81">
        <v>0</v>
      </c>
      <c r="T42" s="81">
        <v>0</v>
      </c>
      <c r="U42" s="81">
        <v>0</v>
      </c>
      <c r="V42" s="81">
        <v>426</v>
      </c>
      <c r="W42" s="81">
        <v>0</v>
      </c>
      <c r="X42" s="81">
        <v>0</v>
      </c>
      <c r="Y42" s="81">
        <v>2614440</v>
      </c>
      <c r="Z42" s="81">
        <v>1835750386</v>
      </c>
      <c r="AA42" s="81">
        <v>335624581</v>
      </c>
      <c r="AB42" s="81">
        <v>1632247050.9999998</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2354</v>
      </c>
      <c r="B43" s="80">
        <v>35</v>
      </c>
      <c r="C43" s="80">
        <v>18</v>
      </c>
      <c r="D43" s="80">
        <v>35</v>
      </c>
      <c r="E43" s="80">
        <v>2022</v>
      </c>
      <c r="F43" s="80" t="s">
        <v>568</v>
      </c>
      <c r="G43" s="182" t="s">
        <v>2351</v>
      </c>
      <c r="H43" s="80" t="s">
        <v>2352</v>
      </c>
      <c r="I43" s="173"/>
      <c r="J43" s="83">
        <v>77732</v>
      </c>
      <c r="K43" s="81">
        <v>110631892.99999999</v>
      </c>
      <c r="L43" s="81">
        <v>92952</v>
      </c>
      <c r="M43" s="81">
        <v>131473953.99999999</v>
      </c>
      <c r="N43" s="81">
        <v>0</v>
      </c>
      <c r="O43" s="81">
        <v>0</v>
      </c>
      <c r="P43" s="81">
        <v>0</v>
      </c>
      <c r="Q43" s="81">
        <v>0</v>
      </c>
      <c r="R43" s="81">
        <v>0</v>
      </c>
      <c r="S43" s="81">
        <v>0</v>
      </c>
      <c r="T43" s="81">
        <v>0</v>
      </c>
      <c r="U43" s="81">
        <v>0</v>
      </c>
      <c r="V43" s="81">
        <v>0</v>
      </c>
      <c r="W43" s="81">
        <v>0</v>
      </c>
      <c r="X43" s="81">
        <v>0</v>
      </c>
      <c r="Y43" s="81">
        <v>0</v>
      </c>
      <c r="Z43" s="81">
        <v>242105846.99999997</v>
      </c>
      <c r="AA43" s="81">
        <v>152316671</v>
      </c>
      <c r="AB43" s="81">
        <v>691406207</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2370</v>
      </c>
      <c r="B44" s="80">
        <v>36</v>
      </c>
      <c r="C44" s="80">
        <v>18</v>
      </c>
      <c r="D44" s="80">
        <v>36</v>
      </c>
      <c r="E44" s="80">
        <v>2022</v>
      </c>
      <c r="F44" s="80" t="s">
        <v>568</v>
      </c>
      <c r="G44" s="182" t="s">
        <v>2367</v>
      </c>
      <c r="H44" s="80" t="s">
        <v>2368</v>
      </c>
      <c r="I44" s="173"/>
      <c r="J44" s="83">
        <v>90916</v>
      </c>
      <c r="K44" s="81">
        <v>129956814.00000001</v>
      </c>
      <c r="L44" s="81">
        <v>147381</v>
      </c>
      <c r="M44" s="81">
        <v>208956680</v>
      </c>
      <c r="N44" s="81">
        <v>5700</v>
      </c>
      <c r="O44" s="81">
        <v>10132496.999999998</v>
      </c>
      <c r="P44" s="81">
        <v>1881</v>
      </c>
      <c r="Q44" s="81">
        <v>12884763.000000002</v>
      </c>
      <c r="R44" s="81">
        <v>0</v>
      </c>
      <c r="S44" s="81">
        <v>0</v>
      </c>
      <c r="T44" s="81">
        <v>0</v>
      </c>
      <c r="U44" s="81">
        <v>0</v>
      </c>
      <c r="V44" s="81">
        <v>767</v>
      </c>
      <c r="W44" s="81">
        <v>0</v>
      </c>
      <c r="X44" s="81">
        <v>0</v>
      </c>
      <c r="Y44" s="81">
        <v>4704470.0000000009</v>
      </c>
      <c r="Z44" s="81">
        <v>366635224.00000006</v>
      </c>
      <c r="AA44" s="81">
        <v>206904762</v>
      </c>
      <c r="AB44" s="81">
        <v>1569785668</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2311</v>
      </c>
      <c r="B190" s="80">
        <v>182</v>
      </c>
      <c r="C190" s="80">
        <v>16</v>
      </c>
      <c r="D190" s="80">
        <v>2</v>
      </c>
      <c r="E190" s="80">
        <v>2021</v>
      </c>
      <c r="F190" s="80" t="s">
        <v>75</v>
      </c>
      <c r="G190" s="182" t="s">
        <v>2309</v>
      </c>
      <c r="H190" s="80" t="s">
        <v>2310</v>
      </c>
      <c r="I190" s="173"/>
      <c r="J190" s="83"/>
      <c r="K190" s="81"/>
      <c r="L190" s="81"/>
      <c r="M190" s="81"/>
      <c r="N190" s="81"/>
      <c r="O190" s="81"/>
      <c r="P190" s="81"/>
      <c r="Q190" s="81"/>
      <c r="R190" s="81"/>
      <c r="S190" s="81"/>
      <c r="T190" s="81"/>
      <c r="U190" s="81"/>
      <c r="V190" s="81"/>
      <c r="W190" s="81"/>
      <c r="X190" s="81"/>
      <c r="Y190" s="81"/>
      <c r="Z190" s="81"/>
      <c r="AA190" s="81"/>
      <c r="AB190" s="81"/>
      <c r="AC190" s="82"/>
      <c r="AD190" s="81">
        <v>263888387.51610079</v>
      </c>
      <c r="AE190" s="81">
        <v>2191258.7590310262</v>
      </c>
      <c r="AF190" s="81">
        <v>1490431.0301529479</v>
      </c>
      <c r="AG190" s="81">
        <v>90006023.558178708</v>
      </c>
      <c r="AH190" s="81">
        <v>98743057.718925983</v>
      </c>
      <c r="AI190" s="81">
        <v>0</v>
      </c>
      <c r="AJ190" s="81">
        <v>0</v>
      </c>
      <c r="AK190" s="81">
        <v>7361016.3004859723</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2377</v>
      </c>
      <c r="B191" s="80">
        <v>183</v>
      </c>
      <c r="C191" s="80">
        <v>16</v>
      </c>
      <c r="D191" s="80">
        <v>3</v>
      </c>
      <c r="E191" s="80">
        <v>2021</v>
      </c>
      <c r="F191" s="80" t="s">
        <v>75</v>
      </c>
      <c r="G191" s="182" t="s">
        <v>2375</v>
      </c>
      <c r="H191" s="80" t="s">
        <v>2376</v>
      </c>
      <c r="I191" s="173"/>
      <c r="J191" s="83"/>
      <c r="K191" s="81"/>
      <c r="L191" s="81"/>
      <c r="M191" s="81"/>
      <c r="N191" s="81"/>
      <c r="O191" s="81"/>
      <c r="P191" s="81"/>
      <c r="Q191" s="81"/>
      <c r="R191" s="81"/>
      <c r="S191" s="81"/>
      <c r="T191" s="81"/>
      <c r="U191" s="81"/>
      <c r="V191" s="81"/>
      <c r="W191" s="81"/>
      <c r="X191" s="81"/>
      <c r="Y191" s="81"/>
      <c r="Z191" s="81"/>
      <c r="AA191" s="81"/>
      <c r="AB191" s="81"/>
      <c r="AC191" s="82"/>
      <c r="AD191" s="81">
        <v>793737917.49004638</v>
      </c>
      <c r="AE191" s="81">
        <v>7675946.7275310727</v>
      </c>
      <c r="AF191" s="81">
        <v>2015230.6886575068</v>
      </c>
      <c r="AG191" s="81">
        <v>404732887.71168631</v>
      </c>
      <c r="AH191" s="81">
        <v>369926824.7752378</v>
      </c>
      <c r="AI191" s="81">
        <v>0</v>
      </c>
      <c r="AJ191" s="81">
        <v>0</v>
      </c>
      <c r="AK191" s="81">
        <v>27898301.659119204</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2326</v>
      </c>
      <c r="B192" s="80">
        <v>184</v>
      </c>
      <c r="C192" s="80">
        <v>16</v>
      </c>
      <c r="D192" s="80">
        <v>4</v>
      </c>
      <c r="E192" s="80">
        <v>2021</v>
      </c>
      <c r="F192" s="80" t="s">
        <v>75</v>
      </c>
      <c r="G192" s="182" t="s">
        <v>2324</v>
      </c>
      <c r="H192" s="80" t="s">
        <v>2325</v>
      </c>
      <c r="I192" s="173"/>
      <c r="J192" s="83"/>
      <c r="K192" s="81"/>
      <c r="L192" s="81"/>
      <c r="M192" s="81"/>
      <c r="N192" s="81"/>
      <c r="O192" s="81"/>
      <c r="P192" s="81"/>
      <c r="Q192" s="81"/>
      <c r="R192" s="81"/>
      <c r="S192" s="81"/>
      <c r="T192" s="81"/>
      <c r="U192" s="81"/>
      <c r="V192" s="81"/>
      <c r="W192" s="81"/>
      <c r="X192" s="81"/>
      <c r="Y192" s="81"/>
      <c r="Z192" s="81"/>
      <c r="AA192" s="81"/>
      <c r="AB192" s="81"/>
      <c r="AC192" s="82"/>
      <c r="AD192" s="81">
        <v>35973745.98562175</v>
      </c>
      <c r="AE192" s="81">
        <v>616495.93444380374</v>
      </c>
      <c r="AF192" s="81">
        <v>310681.39783469902</v>
      </c>
      <c r="AG192" s="81">
        <v>21982752.570915718</v>
      </c>
      <c r="AH192" s="81">
        <v>23052931.470357429</v>
      </c>
      <c r="AI192" s="81">
        <v>0</v>
      </c>
      <c r="AJ192" s="81">
        <v>0</v>
      </c>
      <c r="AK192" s="81">
        <v>1846095.3181289404</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2334</v>
      </c>
      <c r="B193" s="80">
        <v>185</v>
      </c>
      <c r="C193" s="80">
        <v>16</v>
      </c>
      <c r="D193" s="80">
        <v>5</v>
      </c>
      <c r="E193" s="80">
        <v>2021</v>
      </c>
      <c r="F193" s="80" t="s">
        <v>75</v>
      </c>
      <c r="G193" s="182" t="s">
        <v>2332</v>
      </c>
      <c r="H193" s="80" t="s">
        <v>2333</v>
      </c>
      <c r="I193" s="173"/>
      <c r="J193" s="83"/>
      <c r="K193" s="81"/>
      <c r="L193" s="81"/>
      <c r="M193" s="81"/>
      <c r="N193" s="81"/>
      <c r="O193" s="81"/>
      <c r="P193" s="81"/>
      <c r="Q193" s="81"/>
      <c r="R193" s="81"/>
      <c r="S193" s="81"/>
      <c r="T193" s="81"/>
      <c r="U193" s="81"/>
      <c r="V193" s="81"/>
      <c r="W193" s="81"/>
      <c r="X193" s="81"/>
      <c r="Y193" s="81"/>
      <c r="Z193" s="81"/>
      <c r="AA193" s="81"/>
      <c r="AB193" s="81"/>
      <c r="AC193" s="82"/>
      <c r="AD193" s="81">
        <v>252490.86845144859</v>
      </c>
      <c r="AE193" s="81">
        <v>60504.906032946245</v>
      </c>
      <c r="AF193" s="81">
        <v>503807.67216437671</v>
      </c>
      <c r="AG193" s="81">
        <v>2818301.6116558611</v>
      </c>
      <c r="AH193" s="81">
        <v>2287360.8753647646</v>
      </c>
      <c r="AI193" s="81">
        <v>0</v>
      </c>
      <c r="AJ193" s="81">
        <v>0</v>
      </c>
      <c r="AK193" s="81">
        <v>149378.30432527975</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2290</v>
      </c>
      <c r="B194" s="80">
        <v>186</v>
      </c>
      <c r="C194" s="80">
        <v>16</v>
      </c>
      <c r="D194" s="80">
        <v>6</v>
      </c>
      <c r="E194" s="80">
        <v>2021</v>
      </c>
      <c r="F194" s="80" t="s">
        <v>75</v>
      </c>
      <c r="G194" s="182" t="s">
        <v>2288</v>
      </c>
      <c r="H194" s="80" t="s">
        <v>2289</v>
      </c>
      <c r="I194" s="173"/>
      <c r="J194" s="83"/>
      <c r="K194" s="81"/>
      <c r="L194" s="81"/>
      <c r="M194" s="81"/>
      <c r="N194" s="81"/>
      <c r="O194" s="81"/>
      <c r="P194" s="81"/>
      <c r="Q194" s="81"/>
      <c r="R194" s="81"/>
      <c r="S194" s="81"/>
      <c r="T194" s="81"/>
      <c r="U194" s="81"/>
      <c r="V194" s="81"/>
      <c r="W194" s="81"/>
      <c r="X194" s="81"/>
      <c r="Y194" s="81"/>
      <c r="Z194" s="81"/>
      <c r="AA194" s="81"/>
      <c r="AB194" s="81"/>
      <c r="AC194" s="82"/>
      <c r="AD194" s="81">
        <v>177938545.01280424</v>
      </c>
      <c r="AE194" s="81">
        <v>876503.50361241051</v>
      </c>
      <c r="AF194" s="81">
        <v>293887.80876255309</v>
      </c>
      <c r="AG194" s="81">
        <v>37486508.469761044</v>
      </c>
      <c r="AH194" s="81">
        <v>41774223.094858587</v>
      </c>
      <c r="AI194" s="81">
        <v>0</v>
      </c>
      <c r="AJ194" s="81">
        <v>0</v>
      </c>
      <c r="AK194" s="81">
        <v>3413386.1385541074</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2397</v>
      </c>
      <c r="B195" s="80">
        <v>187</v>
      </c>
      <c r="C195" s="80">
        <v>16</v>
      </c>
      <c r="D195" s="80">
        <v>7</v>
      </c>
      <c r="E195" s="80">
        <v>2021</v>
      </c>
      <c r="F195" s="80" t="s">
        <v>75</v>
      </c>
      <c r="G195" s="182" t="s">
        <v>2395</v>
      </c>
      <c r="H195" s="80" t="s">
        <v>2396</v>
      </c>
      <c r="I195" s="173"/>
      <c r="J195" s="83"/>
      <c r="K195" s="81"/>
      <c r="L195" s="81"/>
      <c r="M195" s="81"/>
      <c r="N195" s="81"/>
      <c r="O195" s="81"/>
      <c r="P195" s="81"/>
      <c r="Q195" s="81"/>
      <c r="R195" s="81"/>
      <c r="S195" s="81"/>
      <c r="T195" s="81"/>
      <c r="U195" s="81"/>
      <c r="V195" s="81"/>
      <c r="W195" s="81"/>
      <c r="X195" s="81"/>
      <c r="Y195" s="81"/>
      <c r="Z195" s="81"/>
      <c r="AA195" s="81"/>
      <c r="AB195" s="81"/>
      <c r="AC195" s="82"/>
      <c r="AD195" s="81">
        <v>383061923.38587654</v>
      </c>
      <c r="AE195" s="81">
        <v>753858.4238158979</v>
      </c>
      <c r="AF195" s="81">
        <v>256102.23335022485</v>
      </c>
      <c r="AG195" s="81">
        <v>69379772.202543527</v>
      </c>
      <c r="AH195" s="81">
        <v>78838236.164140269</v>
      </c>
      <c r="AI195" s="81">
        <v>0</v>
      </c>
      <c r="AJ195" s="81">
        <v>0</v>
      </c>
      <c r="AK195" s="81">
        <v>5468191.0382974539</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2373</v>
      </c>
      <c r="B196" s="80">
        <v>188</v>
      </c>
      <c r="C196" s="80">
        <v>16</v>
      </c>
      <c r="D196" s="80">
        <v>8</v>
      </c>
      <c r="E196" s="80">
        <v>2021</v>
      </c>
      <c r="F196" s="80" t="s">
        <v>75</v>
      </c>
      <c r="G196" s="182" t="s">
        <v>2371</v>
      </c>
      <c r="H196" s="80" t="s">
        <v>2372</v>
      </c>
      <c r="I196" s="173"/>
      <c r="J196" s="83"/>
      <c r="K196" s="81"/>
      <c r="L196" s="81"/>
      <c r="M196" s="81"/>
      <c r="N196" s="81"/>
      <c r="O196" s="81"/>
      <c r="P196" s="81"/>
      <c r="Q196" s="81"/>
      <c r="R196" s="81"/>
      <c r="S196" s="81"/>
      <c r="T196" s="81"/>
      <c r="U196" s="81"/>
      <c r="V196" s="81"/>
      <c r="W196" s="81"/>
      <c r="X196" s="81"/>
      <c r="Y196" s="81"/>
      <c r="Z196" s="81"/>
      <c r="AA196" s="81"/>
      <c r="AB196" s="81"/>
      <c r="AC196" s="82"/>
      <c r="AD196" s="81">
        <v>1659316871.3029938</v>
      </c>
      <c r="AE196" s="81">
        <v>9527069.7985931039</v>
      </c>
      <c r="AF196" s="81">
        <v>2632395.0870588687</v>
      </c>
      <c r="AG196" s="81">
        <v>483899289.68657327</v>
      </c>
      <c r="AH196" s="81">
        <v>393063440.18005979</v>
      </c>
      <c r="AI196" s="81">
        <v>0</v>
      </c>
      <c r="AJ196" s="81">
        <v>0</v>
      </c>
      <c r="AK196" s="81">
        <v>29274734.786671821</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2322</v>
      </c>
      <c r="B197" s="80">
        <v>189</v>
      </c>
      <c r="C197" s="80">
        <v>16</v>
      </c>
      <c r="D197" s="80">
        <v>9</v>
      </c>
      <c r="E197" s="80">
        <v>2021</v>
      </c>
      <c r="F197" s="80" t="s">
        <v>75</v>
      </c>
      <c r="G197" s="182" t="s">
        <v>2320</v>
      </c>
      <c r="H197" s="80" t="s">
        <v>2321</v>
      </c>
      <c r="I197" s="173"/>
      <c r="J197" s="83"/>
      <c r="K197" s="81"/>
      <c r="L197" s="81"/>
      <c r="M197" s="81"/>
      <c r="N197" s="81"/>
      <c r="O197" s="81"/>
      <c r="P197" s="81"/>
      <c r="Q197" s="81"/>
      <c r="R197" s="81"/>
      <c r="S197" s="81"/>
      <c r="T197" s="81"/>
      <c r="U197" s="81"/>
      <c r="V197" s="81"/>
      <c r="W197" s="81"/>
      <c r="X197" s="81"/>
      <c r="Y197" s="81"/>
      <c r="Z197" s="81"/>
      <c r="AA197" s="81"/>
      <c r="AB197" s="81"/>
      <c r="AC197" s="82"/>
      <c r="AD197" s="81">
        <v>2116851.5123270014</v>
      </c>
      <c r="AE197" s="81">
        <v>330324.08158527402</v>
      </c>
      <c r="AF197" s="81">
        <v>146943.90438127654</v>
      </c>
      <c r="AG197" s="81">
        <v>10170662.079865765</v>
      </c>
      <c r="AH197" s="81">
        <v>6782383.6408899473</v>
      </c>
      <c r="AI197" s="81">
        <v>0</v>
      </c>
      <c r="AJ197" s="81">
        <v>0</v>
      </c>
      <c r="AK197" s="81">
        <v>549339.37047565519</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2318</v>
      </c>
      <c r="B198" s="80">
        <v>190</v>
      </c>
      <c r="C198" s="80">
        <v>16</v>
      </c>
      <c r="D198" s="80">
        <v>10</v>
      </c>
      <c r="E198" s="80">
        <v>2021</v>
      </c>
      <c r="F198" s="80" t="s">
        <v>75</v>
      </c>
      <c r="G198" s="182" t="s">
        <v>2316</v>
      </c>
      <c r="H198" s="80" t="s">
        <v>2317</v>
      </c>
      <c r="I198" s="173"/>
      <c r="J198" s="83"/>
      <c r="K198" s="81"/>
      <c r="L198" s="81"/>
      <c r="M198" s="81"/>
      <c r="N198" s="81"/>
      <c r="O198" s="81"/>
      <c r="P198" s="81"/>
      <c r="Q198" s="81"/>
      <c r="R198" s="81"/>
      <c r="S198" s="81"/>
      <c r="T198" s="81"/>
      <c r="U198" s="81"/>
      <c r="V198" s="81"/>
      <c r="W198" s="81"/>
      <c r="X198" s="81"/>
      <c r="Y198" s="81"/>
      <c r="Z198" s="81"/>
      <c r="AA198" s="81"/>
      <c r="AB198" s="81"/>
      <c r="AC198" s="82"/>
      <c r="AD198" s="81">
        <v>2033441.9233367345</v>
      </c>
      <c r="AE198" s="81">
        <v>135727.22164147403</v>
      </c>
      <c r="AF198" s="81">
        <v>457625.30221597559</v>
      </c>
      <c r="AG198" s="81">
        <v>8467292.9739199169</v>
      </c>
      <c r="AH198" s="81">
        <v>4518932.4610864865</v>
      </c>
      <c r="AI198" s="81">
        <v>0</v>
      </c>
      <c r="AJ198" s="81">
        <v>0</v>
      </c>
      <c r="AK198" s="81">
        <v>417550.42711662111</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2342</v>
      </c>
      <c r="B199" s="80">
        <v>191</v>
      </c>
      <c r="C199" s="80">
        <v>16</v>
      </c>
      <c r="D199" s="80">
        <v>11</v>
      </c>
      <c r="E199" s="80">
        <v>2021</v>
      </c>
      <c r="F199" s="80" t="s">
        <v>75</v>
      </c>
      <c r="G199" s="182" t="s">
        <v>2340</v>
      </c>
      <c r="H199" s="80" t="s">
        <v>2341</v>
      </c>
      <c r="I199" s="173"/>
      <c r="J199" s="83"/>
      <c r="K199" s="81"/>
      <c r="L199" s="81"/>
      <c r="M199" s="81"/>
      <c r="N199" s="81"/>
      <c r="O199" s="81"/>
      <c r="P199" s="81"/>
      <c r="Q199" s="81"/>
      <c r="R199" s="81"/>
      <c r="S199" s="81"/>
      <c r="T199" s="81"/>
      <c r="U199" s="81"/>
      <c r="V199" s="81"/>
      <c r="W199" s="81"/>
      <c r="X199" s="81"/>
      <c r="Y199" s="81"/>
      <c r="Z199" s="81"/>
      <c r="AA199" s="81"/>
      <c r="AB199" s="81"/>
      <c r="AC199" s="82"/>
      <c r="AD199" s="81">
        <v>73928.934377104684</v>
      </c>
      <c r="AE199" s="81">
        <v>233843.28547868412</v>
      </c>
      <c r="AF199" s="81">
        <v>155340.69891734951</v>
      </c>
      <c r="AG199" s="81">
        <v>3350991.5866062003</v>
      </c>
      <c r="AH199" s="81">
        <v>3678108.1671806239</v>
      </c>
      <c r="AI199" s="81">
        <v>0</v>
      </c>
      <c r="AJ199" s="81">
        <v>0</v>
      </c>
      <c r="AK199" s="81">
        <v>223017.34538545719</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2385</v>
      </c>
      <c r="B200" s="80">
        <v>192</v>
      </c>
      <c r="C200" s="80">
        <v>16</v>
      </c>
      <c r="D200" s="80">
        <v>12</v>
      </c>
      <c r="E200" s="80">
        <v>2021</v>
      </c>
      <c r="F200" s="80" t="s">
        <v>75</v>
      </c>
      <c r="G200" s="182" t="s">
        <v>2383</v>
      </c>
      <c r="H200" s="80" t="s">
        <v>2384</v>
      </c>
      <c r="I200" s="173"/>
      <c r="J200" s="83"/>
      <c r="K200" s="81"/>
      <c r="L200" s="81"/>
      <c r="M200" s="81"/>
      <c r="N200" s="81"/>
      <c r="O200" s="81"/>
      <c r="P200" s="81"/>
      <c r="Q200" s="81"/>
      <c r="R200" s="81"/>
      <c r="S200" s="81"/>
      <c r="T200" s="81"/>
      <c r="U200" s="81"/>
      <c r="V200" s="81"/>
      <c r="W200" s="81"/>
      <c r="X200" s="81"/>
      <c r="Y200" s="81"/>
      <c r="Z200" s="81"/>
      <c r="AA200" s="81"/>
      <c r="AB200" s="81"/>
      <c r="AC200" s="82"/>
      <c r="AD200" s="81">
        <v>35347849.881676815</v>
      </c>
      <c r="AE200" s="81">
        <v>603413.79259884218</v>
      </c>
      <c r="AF200" s="81">
        <v>62975.959020547089</v>
      </c>
      <c r="AG200" s="81">
        <v>13688893.542328469</v>
      </c>
      <c r="AH200" s="81">
        <v>20247527.191164412</v>
      </c>
      <c r="AI200" s="81">
        <v>0</v>
      </c>
      <c r="AJ200" s="81">
        <v>0</v>
      </c>
      <c r="AK200" s="81">
        <v>1675846.05564222</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1664</v>
      </c>
      <c r="B201" s="80">
        <v>193</v>
      </c>
      <c r="C201" s="80">
        <v>16</v>
      </c>
      <c r="D201" s="80">
        <v>13</v>
      </c>
      <c r="E201" s="80">
        <v>2021</v>
      </c>
      <c r="F201" s="80" t="s">
        <v>75</v>
      </c>
      <c r="G201" s="182" t="s">
        <v>1662</v>
      </c>
      <c r="H201" s="80" t="s">
        <v>1663</v>
      </c>
      <c r="I201" s="173"/>
      <c r="J201" s="83"/>
      <c r="K201" s="81"/>
      <c r="L201" s="81"/>
      <c r="M201" s="81"/>
      <c r="N201" s="81"/>
      <c r="O201" s="81"/>
      <c r="P201" s="81"/>
      <c r="Q201" s="81"/>
      <c r="R201" s="81"/>
      <c r="S201" s="81"/>
      <c r="T201" s="81"/>
      <c r="U201" s="81"/>
      <c r="V201" s="81"/>
      <c r="W201" s="81"/>
      <c r="X201" s="81"/>
      <c r="Y201" s="81"/>
      <c r="Z201" s="81"/>
      <c r="AA201" s="81"/>
      <c r="AB201" s="81"/>
      <c r="AC201" s="82"/>
      <c r="AD201" s="81">
        <v>189258677.15355483</v>
      </c>
      <c r="AE201" s="81">
        <v>3607400.6137480922</v>
      </c>
      <c r="AF201" s="81">
        <v>2027825.8804616164</v>
      </c>
      <c r="AG201" s="81">
        <v>205971392.2909722</v>
      </c>
      <c r="AH201" s="81">
        <v>197115515.15665177</v>
      </c>
      <c r="AI201" s="81">
        <v>0</v>
      </c>
      <c r="AJ201" s="81">
        <v>0</v>
      </c>
      <c r="AK201" s="81">
        <v>13963721.121106267</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2357</v>
      </c>
      <c r="B202" s="80">
        <v>194</v>
      </c>
      <c r="C202" s="80">
        <v>16</v>
      </c>
      <c r="D202" s="80">
        <v>14</v>
      </c>
      <c r="E202" s="80">
        <v>2021</v>
      </c>
      <c r="F202" s="80" t="s">
        <v>75</v>
      </c>
      <c r="G202" s="182" t="s">
        <v>2355</v>
      </c>
      <c r="H202" s="80" t="s">
        <v>2356</v>
      </c>
      <c r="I202" s="173"/>
      <c r="J202" s="83"/>
      <c r="K202" s="81"/>
      <c r="L202" s="81"/>
      <c r="M202" s="81"/>
      <c r="N202" s="81"/>
      <c r="O202" s="81"/>
      <c r="P202" s="81"/>
      <c r="Q202" s="81"/>
      <c r="R202" s="81"/>
      <c r="S202" s="81"/>
      <c r="T202" s="81"/>
      <c r="U202" s="81"/>
      <c r="V202" s="81"/>
      <c r="W202" s="81"/>
      <c r="X202" s="81"/>
      <c r="Y202" s="81"/>
      <c r="Z202" s="81"/>
      <c r="AA202" s="81"/>
      <c r="AB202" s="81"/>
      <c r="AC202" s="82"/>
      <c r="AD202" s="81">
        <v>63230.779285504563</v>
      </c>
      <c r="AE202" s="81">
        <v>299253.99470349093</v>
      </c>
      <c r="AF202" s="81">
        <v>16793.589072145893</v>
      </c>
      <c r="AG202" s="81">
        <v>25358520.435426582</v>
      </c>
      <c r="AH202" s="81">
        <v>13524917.789177723</v>
      </c>
      <c r="AI202" s="81">
        <v>0</v>
      </c>
      <c r="AJ202" s="81">
        <v>0</v>
      </c>
      <c r="AK202" s="81">
        <v>807535.43779360363</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2307</v>
      </c>
      <c r="B203" s="80">
        <v>195</v>
      </c>
      <c r="C203" s="80">
        <v>16</v>
      </c>
      <c r="D203" s="80">
        <v>15</v>
      </c>
      <c r="E203" s="80">
        <v>2021</v>
      </c>
      <c r="F203" s="80" t="s">
        <v>75</v>
      </c>
      <c r="G203" s="182" t="s">
        <v>2305</v>
      </c>
      <c r="H203" s="80" t="s">
        <v>2306</v>
      </c>
      <c r="I203" s="173"/>
      <c r="J203" s="83"/>
      <c r="K203" s="81"/>
      <c r="L203" s="81"/>
      <c r="M203" s="81"/>
      <c r="N203" s="81"/>
      <c r="O203" s="81"/>
      <c r="P203" s="81"/>
      <c r="Q203" s="81"/>
      <c r="R203" s="81"/>
      <c r="S203" s="81"/>
      <c r="T203" s="81"/>
      <c r="U203" s="81"/>
      <c r="V203" s="81"/>
      <c r="W203" s="81"/>
      <c r="X203" s="81"/>
      <c r="Y203" s="81"/>
      <c r="Z203" s="81"/>
      <c r="AA203" s="81"/>
      <c r="AB203" s="81"/>
      <c r="AC203" s="82"/>
      <c r="AD203" s="81">
        <v>156790576.11062598</v>
      </c>
      <c r="AE203" s="81">
        <v>4925426.404627949</v>
      </c>
      <c r="AF203" s="81">
        <v>1633176.5372661878</v>
      </c>
      <c r="AG203" s="81">
        <v>158481461.61720189</v>
      </c>
      <c r="AH203" s="81">
        <v>129674233.87673312</v>
      </c>
      <c r="AI203" s="81">
        <v>0</v>
      </c>
      <c r="AJ203" s="81">
        <v>0</v>
      </c>
      <c r="AK203" s="81">
        <v>9825889.5857408959</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2278</v>
      </c>
      <c r="B204" s="80">
        <v>196</v>
      </c>
      <c r="C204" s="80">
        <v>16</v>
      </c>
      <c r="D204" s="80">
        <v>16</v>
      </c>
      <c r="E204" s="80">
        <v>2021</v>
      </c>
      <c r="F204" s="80" t="s">
        <v>75</v>
      </c>
      <c r="G204" s="182" t="s">
        <v>2276</v>
      </c>
      <c r="H204" s="80" t="s">
        <v>2277</v>
      </c>
      <c r="I204" s="173"/>
      <c r="J204" s="83"/>
      <c r="K204" s="81"/>
      <c r="L204" s="81"/>
      <c r="M204" s="81"/>
      <c r="N204" s="81"/>
      <c r="O204" s="81"/>
      <c r="P204" s="81"/>
      <c r="Q204" s="81"/>
      <c r="R204" s="81"/>
      <c r="S204" s="81"/>
      <c r="T204" s="81"/>
      <c r="U204" s="81"/>
      <c r="V204" s="81"/>
      <c r="W204" s="81"/>
      <c r="X204" s="81"/>
      <c r="Y204" s="81"/>
      <c r="Z204" s="81"/>
      <c r="AA204" s="81"/>
      <c r="AB204" s="81"/>
      <c r="AC204" s="82"/>
      <c r="AD204" s="81">
        <v>12930409.800164392</v>
      </c>
      <c r="AE204" s="81">
        <v>523285.67379845405</v>
      </c>
      <c r="AF204" s="81">
        <v>293887.80876255309</v>
      </c>
      <c r="AG204" s="81">
        <v>10852009.722244106</v>
      </c>
      <c r="AH204" s="81">
        <v>12963039.943487074</v>
      </c>
      <c r="AI204" s="81">
        <v>0</v>
      </c>
      <c r="AJ204" s="81">
        <v>0</v>
      </c>
      <c r="AK204" s="81">
        <v>890231.6871125194</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2330</v>
      </c>
      <c r="B205" s="80">
        <v>197</v>
      </c>
      <c r="C205" s="80">
        <v>16</v>
      </c>
      <c r="D205" s="80">
        <v>17</v>
      </c>
      <c r="E205" s="80">
        <v>2021</v>
      </c>
      <c r="F205" s="80" t="s">
        <v>75</v>
      </c>
      <c r="G205" s="182" t="s">
        <v>2328</v>
      </c>
      <c r="H205" s="80" t="s">
        <v>2329</v>
      </c>
      <c r="I205" s="173"/>
      <c r="J205" s="83"/>
      <c r="K205" s="81"/>
      <c r="L205" s="81"/>
      <c r="M205" s="81"/>
      <c r="N205" s="81"/>
      <c r="O205" s="81"/>
      <c r="P205" s="81"/>
      <c r="Q205" s="81"/>
      <c r="R205" s="81"/>
      <c r="S205" s="81"/>
      <c r="T205" s="81"/>
      <c r="U205" s="81"/>
      <c r="V205" s="81"/>
      <c r="W205" s="81"/>
      <c r="X205" s="81"/>
      <c r="Y205" s="81"/>
      <c r="Z205" s="81"/>
      <c r="AA205" s="81"/>
      <c r="AB205" s="81"/>
      <c r="AC205" s="82"/>
      <c r="AD205" s="81">
        <v>36980409.961089522</v>
      </c>
      <c r="AE205" s="81">
        <v>227302.21455620346</v>
      </c>
      <c r="AF205" s="81">
        <v>1943857.9351008874</v>
      </c>
      <c r="AG205" s="81">
        <v>8925654.1151562538</v>
      </c>
      <c r="AH205" s="81">
        <v>10831092.089270784</v>
      </c>
      <c r="AI205" s="81">
        <v>0</v>
      </c>
      <c r="AJ205" s="81">
        <v>0</v>
      </c>
      <c r="AK205" s="81">
        <v>923178.92295227794</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2365</v>
      </c>
      <c r="B206" s="80">
        <v>198</v>
      </c>
      <c r="C206" s="80">
        <v>16</v>
      </c>
      <c r="D206" s="80">
        <v>18</v>
      </c>
      <c r="E206" s="80">
        <v>2021</v>
      </c>
      <c r="F206" s="80" t="s">
        <v>75</v>
      </c>
      <c r="G206" s="182" t="s">
        <v>2363</v>
      </c>
      <c r="H206" s="80" t="s">
        <v>2364</v>
      </c>
      <c r="I206" s="173"/>
      <c r="J206" s="83"/>
      <c r="K206" s="81"/>
      <c r="L206" s="81"/>
      <c r="M206" s="81"/>
      <c r="N206" s="81"/>
      <c r="O206" s="81"/>
      <c r="P206" s="81"/>
      <c r="Q206" s="81"/>
      <c r="R206" s="81"/>
      <c r="S206" s="81"/>
      <c r="T206" s="81"/>
      <c r="U206" s="81"/>
      <c r="V206" s="81"/>
      <c r="W206" s="81"/>
      <c r="X206" s="81"/>
      <c r="Y206" s="81"/>
      <c r="Z206" s="81"/>
      <c r="AA206" s="81"/>
      <c r="AB206" s="81"/>
      <c r="AC206" s="82"/>
      <c r="AD206" s="81">
        <v>13989959.402923374</v>
      </c>
      <c r="AE206" s="81">
        <v>770211.10112209944</v>
      </c>
      <c r="AF206" s="81">
        <v>243507.04154611545</v>
      </c>
      <c r="AG206" s="81">
        <v>21350957.48434671</v>
      </c>
      <c r="AH206" s="81">
        <v>24077063.430233292</v>
      </c>
      <c r="AI206" s="81">
        <v>0</v>
      </c>
      <c r="AJ206" s="81">
        <v>0</v>
      </c>
      <c r="AK206" s="81">
        <v>1913433.6925743432</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1668</v>
      </c>
      <c r="B207" s="80">
        <v>199</v>
      </c>
      <c r="C207" s="80">
        <v>16</v>
      </c>
      <c r="D207" s="80">
        <v>19</v>
      </c>
      <c r="E207" s="80">
        <v>2021</v>
      </c>
      <c r="F207" s="80" t="s">
        <v>75</v>
      </c>
      <c r="G207" s="182" t="s">
        <v>1666</v>
      </c>
      <c r="H207" s="80" t="s">
        <v>1667</v>
      </c>
      <c r="I207" s="173"/>
      <c r="J207" s="83"/>
      <c r="K207" s="81"/>
      <c r="L207" s="81"/>
      <c r="M207" s="81"/>
      <c r="N207" s="81"/>
      <c r="O207" s="81"/>
      <c r="P207" s="81"/>
      <c r="Q207" s="81"/>
      <c r="R207" s="81"/>
      <c r="S207" s="81"/>
      <c r="T207" s="81"/>
      <c r="U207" s="81"/>
      <c r="V207" s="81"/>
      <c r="W207" s="81"/>
      <c r="X207" s="81"/>
      <c r="Y207" s="81"/>
      <c r="Z207" s="81"/>
      <c r="AA207" s="81"/>
      <c r="AB207" s="81"/>
      <c r="AC207" s="82"/>
      <c r="AD207" s="81">
        <v>660977652.61249018</v>
      </c>
      <c r="AE207" s="81">
        <v>19969889.526333503</v>
      </c>
      <c r="AF207" s="81">
        <v>3736573.5685524605</v>
      </c>
      <c r="AG207" s="81">
        <v>893859972.03614426</v>
      </c>
      <c r="AH207" s="81">
        <v>672675374.92173147</v>
      </c>
      <c r="AI207" s="81">
        <v>0</v>
      </c>
      <c r="AJ207" s="81">
        <v>0</v>
      </c>
      <c r="AK207" s="81">
        <v>48673437.182460167</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2314</v>
      </c>
      <c r="B208" s="80">
        <v>200</v>
      </c>
      <c r="C208" s="80">
        <v>16</v>
      </c>
      <c r="D208" s="80">
        <v>20</v>
      </c>
      <c r="E208" s="80">
        <v>2021</v>
      </c>
      <c r="F208" s="80" t="s">
        <v>75</v>
      </c>
      <c r="G208" s="182" t="s">
        <v>2313</v>
      </c>
      <c r="H208" s="80" t="s">
        <v>2275</v>
      </c>
      <c r="I208" s="173"/>
      <c r="J208" s="83"/>
      <c r="K208" s="81"/>
      <c r="L208" s="81"/>
      <c r="M208" s="81"/>
      <c r="N208" s="81"/>
      <c r="O208" s="81"/>
      <c r="P208" s="81"/>
      <c r="Q208" s="81"/>
      <c r="R208" s="81"/>
      <c r="S208" s="81"/>
      <c r="T208" s="81"/>
      <c r="U208" s="81"/>
      <c r="V208" s="81"/>
      <c r="W208" s="81"/>
      <c r="X208" s="81"/>
      <c r="Y208" s="81"/>
      <c r="Z208" s="81"/>
      <c r="AA208" s="81"/>
      <c r="AB208" s="81"/>
      <c r="AC208" s="82"/>
      <c r="AD208" s="81">
        <v>6784431.364285185</v>
      </c>
      <c r="AE208" s="81">
        <v>199502.66313566055</v>
      </c>
      <c r="AF208" s="81">
        <v>894258.61809176882</v>
      </c>
      <c r="AG208" s="81">
        <v>5506527.7643122207</v>
      </c>
      <c r="AH208" s="81">
        <v>5837950.6662184326</v>
      </c>
      <c r="AI208" s="81">
        <v>0</v>
      </c>
      <c r="AJ208" s="81">
        <v>0</v>
      </c>
      <c r="AK208" s="81">
        <v>459554.87121511804</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2273</v>
      </c>
      <c r="B209" s="80">
        <v>201</v>
      </c>
      <c r="C209" s="80">
        <v>16</v>
      </c>
      <c r="D209" s="80">
        <v>21</v>
      </c>
      <c r="E209" s="80">
        <v>2021</v>
      </c>
      <c r="F209" s="80" t="s">
        <v>75</v>
      </c>
      <c r="G209" s="182" t="s">
        <v>2255</v>
      </c>
      <c r="H209" s="80" t="s">
        <v>2256</v>
      </c>
      <c r="I209" s="173"/>
      <c r="J209" s="83"/>
      <c r="K209" s="81"/>
      <c r="L209" s="81"/>
      <c r="M209" s="81"/>
      <c r="N209" s="81"/>
      <c r="O209" s="81"/>
      <c r="P209" s="81"/>
      <c r="Q209" s="81"/>
      <c r="R209" s="81"/>
      <c r="S209" s="81"/>
      <c r="T209" s="81"/>
      <c r="U209" s="81"/>
      <c r="V209" s="81"/>
      <c r="W209" s="81"/>
      <c r="X209" s="81"/>
      <c r="Y209" s="81"/>
      <c r="Z209" s="81"/>
      <c r="AA209" s="81"/>
      <c r="AB209" s="81"/>
      <c r="AC209" s="82"/>
      <c r="AD209" s="81">
        <v>216993186.76533058</v>
      </c>
      <c r="AE209" s="81">
        <v>2573911.4079961455</v>
      </c>
      <c r="AF209" s="81">
        <v>1108376.8787616289</v>
      </c>
      <c r="AG209" s="81">
        <v>163015520.47375596</v>
      </c>
      <c r="AH209" s="81">
        <v>135241207.99325678</v>
      </c>
      <c r="AI209" s="81">
        <v>0</v>
      </c>
      <c r="AJ209" s="81">
        <v>0</v>
      </c>
      <c r="AK209" s="81">
        <v>9836915.7523167506</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2294</v>
      </c>
      <c r="B210" s="80">
        <v>202</v>
      </c>
      <c r="C210" s="80">
        <v>16</v>
      </c>
      <c r="D210" s="80">
        <v>22</v>
      </c>
      <c r="E210" s="80">
        <v>2021</v>
      </c>
      <c r="F210" s="80" t="s">
        <v>75</v>
      </c>
      <c r="G210" s="182" t="s">
        <v>2292</v>
      </c>
      <c r="H210" s="80" t="s">
        <v>2293</v>
      </c>
      <c r="I210" s="173"/>
      <c r="J210" s="83"/>
      <c r="K210" s="81"/>
      <c r="L210" s="81"/>
      <c r="M210" s="81"/>
      <c r="N210" s="81"/>
      <c r="O210" s="81"/>
      <c r="P210" s="81"/>
      <c r="Q210" s="81"/>
      <c r="R210" s="81"/>
      <c r="S210" s="81"/>
      <c r="T210" s="81"/>
      <c r="U210" s="81"/>
      <c r="V210" s="81"/>
      <c r="W210" s="81"/>
      <c r="X210" s="81"/>
      <c r="Y210" s="81"/>
      <c r="Z210" s="81"/>
      <c r="AA210" s="81"/>
      <c r="AB210" s="81"/>
      <c r="AC210" s="82"/>
      <c r="AD210" s="81">
        <v>111261007.46455203</v>
      </c>
      <c r="AE210" s="81">
        <v>1185569.1046996224</v>
      </c>
      <c r="AF210" s="81">
        <v>386252.54865935555</v>
      </c>
      <c r="AG210" s="81">
        <v>60392177.3926256</v>
      </c>
      <c r="AH210" s="81">
        <v>63141521.028144084</v>
      </c>
      <c r="AI210" s="81">
        <v>0</v>
      </c>
      <c r="AJ210" s="81">
        <v>0</v>
      </c>
      <c r="AK210" s="81">
        <v>4738495.0859738775</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2349</v>
      </c>
      <c r="B211" s="80">
        <v>203</v>
      </c>
      <c r="C211" s="80">
        <v>16</v>
      </c>
      <c r="D211" s="80">
        <v>23</v>
      </c>
      <c r="E211" s="80">
        <v>2021</v>
      </c>
      <c r="F211" s="80" t="s">
        <v>75</v>
      </c>
      <c r="G211" s="182" t="s">
        <v>2347</v>
      </c>
      <c r="H211" s="80" t="s">
        <v>2348</v>
      </c>
      <c r="I211" s="173"/>
      <c r="J211" s="83"/>
      <c r="K211" s="81"/>
      <c r="L211" s="81"/>
      <c r="M211" s="81"/>
      <c r="N211" s="81"/>
      <c r="O211" s="81"/>
      <c r="P211" s="81"/>
      <c r="Q211" s="81"/>
      <c r="R211" s="81"/>
      <c r="S211" s="81"/>
      <c r="T211" s="81"/>
      <c r="U211" s="81"/>
      <c r="V211" s="81"/>
      <c r="W211" s="81"/>
      <c r="X211" s="81"/>
      <c r="Y211" s="81"/>
      <c r="Z211" s="81"/>
      <c r="AA211" s="81"/>
      <c r="AB211" s="81"/>
      <c r="AC211" s="82"/>
      <c r="AD211" s="81">
        <v>139628357.97590125</v>
      </c>
      <c r="AE211" s="81">
        <v>698259.32097481203</v>
      </c>
      <c r="AF211" s="81">
        <v>264499.02788629779</v>
      </c>
      <c r="AG211" s="81">
        <v>18222952.398882512</v>
      </c>
      <c r="AH211" s="81">
        <v>18179338.525111601</v>
      </c>
      <c r="AI211" s="81">
        <v>0</v>
      </c>
      <c r="AJ211" s="81">
        <v>0</v>
      </c>
      <c r="AK211" s="81">
        <v>1456504.0991153813</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2282</v>
      </c>
      <c r="B212" s="80">
        <v>204</v>
      </c>
      <c r="C212" s="80">
        <v>16</v>
      </c>
      <c r="D212" s="80">
        <v>24</v>
      </c>
      <c r="E212" s="80">
        <v>2021</v>
      </c>
      <c r="F212" s="80" t="s">
        <v>75</v>
      </c>
      <c r="G212" s="182" t="s">
        <v>2280</v>
      </c>
      <c r="H212" s="80" t="s">
        <v>2281</v>
      </c>
      <c r="I212" s="173"/>
      <c r="J212" s="83"/>
      <c r="K212" s="81"/>
      <c r="L212" s="81"/>
      <c r="M212" s="81"/>
      <c r="N212" s="81"/>
      <c r="O212" s="81"/>
      <c r="P212" s="81"/>
      <c r="Q212" s="81"/>
      <c r="R212" s="81"/>
      <c r="S212" s="81"/>
      <c r="T212" s="81"/>
      <c r="U212" s="81"/>
      <c r="V212" s="81"/>
      <c r="W212" s="81"/>
      <c r="X212" s="81"/>
      <c r="Y212" s="81"/>
      <c r="Z212" s="81"/>
      <c r="AA212" s="81"/>
      <c r="AB212" s="81"/>
      <c r="AC212" s="82"/>
      <c r="AD212" s="81">
        <v>1965240.2841096786</v>
      </c>
      <c r="AE212" s="81">
        <v>706435.65962791292</v>
      </c>
      <c r="AF212" s="81">
        <v>747314.71371049213</v>
      </c>
      <c r="AG212" s="81">
        <v>19214003.51506919</v>
      </c>
      <c r="AH212" s="81">
        <v>15493482.723725097</v>
      </c>
      <c r="AI212" s="81">
        <v>0</v>
      </c>
      <c r="AJ212" s="81">
        <v>0</v>
      </c>
      <c r="AK212" s="81">
        <v>1219047.7260710658</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2299</v>
      </c>
      <c r="B213" s="80">
        <v>205</v>
      </c>
      <c r="C213" s="80">
        <v>16</v>
      </c>
      <c r="D213" s="80">
        <v>25</v>
      </c>
      <c r="E213" s="80">
        <v>2021</v>
      </c>
      <c r="F213" s="80" t="s">
        <v>75</v>
      </c>
      <c r="G213" s="182" t="s">
        <v>2297</v>
      </c>
      <c r="H213" s="80" t="s">
        <v>2298</v>
      </c>
      <c r="I213" s="173"/>
      <c r="J213" s="83"/>
      <c r="K213" s="81"/>
      <c r="L213" s="81"/>
      <c r="M213" s="81"/>
      <c r="N213" s="81"/>
      <c r="O213" s="81"/>
      <c r="P213" s="81"/>
      <c r="Q213" s="81"/>
      <c r="R213" s="81"/>
      <c r="S213" s="81"/>
      <c r="T213" s="81"/>
      <c r="U213" s="81"/>
      <c r="V213" s="81"/>
      <c r="W213" s="81"/>
      <c r="X213" s="81"/>
      <c r="Y213" s="81"/>
      <c r="Z213" s="81"/>
      <c r="AA213" s="81"/>
      <c r="AB213" s="81"/>
      <c r="AC213" s="82"/>
      <c r="AD213" s="81">
        <v>267331565.31886151</v>
      </c>
      <c r="AE213" s="81">
        <v>2274657.4132926548</v>
      </c>
      <c r="AF213" s="81">
        <v>1158757.6459780666</v>
      </c>
      <c r="AG213" s="81">
        <v>91343942.565030724</v>
      </c>
      <c r="AH213" s="81">
        <v>81336799.350296542</v>
      </c>
      <c r="AI213" s="81">
        <v>0</v>
      </c>
      <c r="AJ213" s="81">
        <v>0</v>
      </c>
      <c r="AK213" s="81">
        <v>6172159.268610701</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2361</v>
      </c>
      <c r="B214" s="80">
        <v>206</v>
      </c>
      <c r="C214" s="80">
        <v>16</v>
      </c>
      <c r="D214" s="80">
        <v>26</v>
      </c>
      <c r="E214" s="80">
        <v>2021</v>
      </c>
      <c r="F214" s="80" t="s">
        <v>75</v>
      </c>
      <c r="G214" s="182" t="s">
        <v>2359</v>
      </c>
      <c r="H214" s="80" t="s">
        <v>2360</v>
      </c>
      <c r="I214" s="173"/>
      <c r="J214" s="83"/>
      <c r="K214" s="81"/>
      <c r="L214" s="81"/>
      <c r="M214" s="81"/>
      <c r="N214" s="81"/>
      <c r="O214" s="81"/>
      <c r="P214" s="81"/>
      <c r="Q214" s="81"/>
      <c r="R214" s="81"/>
      <c r="S214" s="81"/>
      <c r="T214" s="81"/>
      <c r="U214" s="81"/>
      <c r="V214" s="81"/>
      <c r="W214" s="81"/>
      <c r="X214" s="81"/>
      <c r="Y214" s="81"/>
      <c r="Z214" s="81"/>
      <c r="AA214" s="81"/>
      <c r="AB214" s="81"/>
      <c r="AC214" s="82"/>
      <c r="AD214" s="81">
        <v>6048657.6431974377</v>
      </c>
      <c r="AE214" s="81">
        <v>662283.43090116838</v>
      </c>
      <c r="AF214" s="81">
        <v>688537.15195798164</v>
      </c>
      <c r="AG214" s="81">
        <v>33924918.520965166</v>
      </c>
      <c r="AH214" s="81">
        <v>26695175.0941961</v>
      </c>
      <c r="AI214" s="81">
        <v>0</v>
      </c>
      <c r="AJ214" s="81">
        <v>0</v>
      </c>
      <c r="AK214" s="81">
        <v>1998098.9002103761</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2338</v>
      </c>
      <c r="B215" s="80">
        <v>207</v>
      </c>
      <c r="C215" s="80">
        <v>16</v>
      </c>
      <c r="D215" s="80">
        <v>27</v>
      </c>
      <c r="E215" s="80">
        <v>2021</v>
      </c>
      <c r="F215" s="80" t="s">
        <v>75</v>
      </c>
      <c r="G215" s="182" t="s">
        <v>2336</v>
      </c>
      <c r="H215" s="80" t="s">
        <v>2337</v>
      </c>
      <c r="I215" s="173"/>
      <c r="J215" s="83"/>
      <c r="K215" s="81"/>
      <c r="L215" s="81"/>
      <c r="M215" s="81"/>
      <c r="N215" s="81"/>
      <c r="O215" s="81"/>
      <c r="P215" s="81"/>
      <c r="Q215" s="81"/>
      <c r="R215" s="81"/>
      <c r="S215" s="81"/>
      <c r="T215" s="81"/>
      <c r="U215" s="81"/>
      <c r="V215" s="81"/>
      <c r="W215" s="81"/>
      <c r="X215" s="81"/>
      <c r="Y215" s="81"/>
      <c r="Z215" s="81"/>
      <c r="AA215" s="81"/>
      <c r="AB215" s="81"/>
      <c r="AC215" s="82"/>
      <c r="AD215" s="81">
        <v>1397315.9337149898</v>
      </c>
      <c r="AE215" s="81">
        <v>662283.43090116838</v>
      </c>
      <c r="AF215" s="81">
        <v>776703.49458674749</v>
      </c>
      <c r="AG215" s="81">
        <v>14704720.936419813</v>
      </c>
      <c r="AH215" s="81">
        <v>10093876.476130575</v>
      </c>
      <c r="AI215" s="81">
        <v>0</v>
      </c>
      <c r="AJ215" s="81">
        <v>0</v>
      </c>
      <c r="AK215" s="81">
        <v>706593.50806940312</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2345</v>
      </c>
      <c r="B216" s="80">
        <v>208</v>
      </c>
      <c r="C216" s="80">
        <v>16</v>
      </c>
      <c r="D216" s="80">
        <v>28</v>
      </c>
      <c r="E216" s="80">
        <v>2021</v>
      </c>
      <c r="F216" s="80" t="s">
        <v>75</v>
      </c>
      <c r="G216" s="182" t="s">
        <v>2344</v>
      </c>
      <c r="H216" s="80" t="s">
        <v>2296</v>
      </c>
      <c r="I216" s="173"/>
      <c r="J216" s="83"/>
      <c r="K216" s="81"/>
      <c r="L216" s="81"/>
      <c r="M216" s="81"/>
      <c r="N216" s="81"/>
      <c r="O216" s="81"/>
      <c r="P216" s="81"/>
      <c r="Q216" s="81"/>
      <c r="R216" s="81"/>
      <c r="S216" s="81"/>
      <c r="T216" s="81"/>
      <c r="U216" s="81"/>
      <c r="V216" s="81"/>
      <c r="W216" s="81"/>
      <c r="X216" s="81"/>
      <c r="Y216" s="81"/>
      <c r="Z216" s="81"/>
      <c r="AA216" s="81"/>
      <c r="AB216" s="81"/>
      <c r="AC216" s="82"/>
      <c r="AD216" s="81">
        <v>1695898.9208708543</v>
      </c>
      <c r="AE216" s="81">
        <v>50693.299649225235</v>
      </c>
      <c r="AF216" s="81">
        <v>184729.47979360481</v>
      </c>
      <c r="AG216" s="81">
        <v>2198894.6640391881</v>
      </c>
      <c r="AH216" s="81">
        <v>3749837.2538645365</v>
      </c>
      <c r="AI216" s="81">
        <v>0</v>
      </c>
      <c r="AJ216" s="81">
        <v>0</v>
      </c>
      <c r="AK216" s="81">
        <v>214747.72045356559</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2303</v>
      </c>
      <c r="B217" s="80">
        <v>209</v>
      </c>
      <c r="C217" s="80">
        <v>16</v>
      </c>
      <c r="D217" s="80">
        <v>29</v>
      </c>
      <c r="E217" s="80">
        <v>2021</v>
      </c>
      <c r="F217" s="80" t="s">
        <v>75</v>
      </c>
      <c r="G217" s="182" t="s">
        <v>2301</v>
      </c>
      <c r="H217" s="80" t="s">
        <v>2302</v>
      </c>
      <c r="I217" s="173"/>
      <c r="J217" s="83"/>
      <c r="K217" s="81"/>
      <c r="L217" s="81"/>
      <c r="M217" s="81"/>
      <c r="N217" s="81"/>
      <c r="O217" s="81"/>
      <c r="P217" s="81"/>
      <c r="Q217" s="81"/>
      <c r="R217" s="81"/>
      <c r="S217" s="81"/>
      <c r="T217" s="81"/>
      <c r="U217" s="81"/>
      <c r="V217" s="81"/>
      <c r="W217" s="81"/>
      <c r="X217" s="81"/>
      <c r="Y217" s="81"/>
      <c r="Z217" s="81"/>
      <c r="AA217" s="81"/>
      <c r="AB217" s="81"/>
      <c r="AC217" s="82"/>
      <c r="AD217" s="81">
        <v>67621900.07911922</v>
      </c>
      <c r="AE217" s="81">
        <v>3077573.8690271573</v>
      </c>
      <c r="AF217" s="81">
        <v>1129368.8651018112</v>
      </c>
      <c r="AG217" s="81">
        <v>99575860.898856327</v>
      </c>
      <c r="AH217" s="81">
        <v>82177623.644202411</v>
      </c>
      <c r="AI217" s="81">
        <v>0</v>
      </c>
      <c r="AJ217" s="81">
        <v>0</v>
      </c>
      <c r="AK217" s="81">
        <v>6039320.2141492041</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2381</v>
      </c>
      <c r="B218" s="80">
        <v>210</v>
      </c>
      <c r="C218" s="80">
        <v>16</v>
      </c>
      <c r="D218" s="80">
        <v>30</v>
      </c>
      <c r="E218" s="80">
        <v>2021</v>
      </c>
      <c r="F218" s="80" t="s">
        <v>75</v>
      </c>
      <c r="G218" s="182" t="s">
        <v>2379</v>
      </c>
      <c r="H218" s="80" t="s">
        <v>2380</v>
      </c>
      <c r="I218" s="173"/>
      <c r="J218" s="83"/>
      <c r="K218" s="81"/>
      <c r="L218" s="81"/>
      <c r="M218" s="81"/>
      <c r="N218" s="81"/>
      <c r="O218" s="81"/>
      <c r="P218" s="81"/>
      <c r="Q218" s="81"/>
      <c r="R218" s="81"/>
      <c r="S218" s="81"/>
      <c r="T218" s="81"/>
      <c r="U218" s="81"/>
      <c r="V218" s="81"/>
      <c r="W218" s="81"/>
      <c r="X218" s="81"/>
      <c r="Y218" s="81"/>
      <c r="Z218" s="81"/>
      <c r="AA218" s="81"/>
      <c r="AB218" s="81"/>
      <c r="AC218" s="82"/>
      <c r="AD218" s="81">
        <v>33449608.144605443</v>
      </c>
      <c r="AE218" s="81">
        <v>833986.54261628597</v>
      </c>
      <c r="AF218" s="81">
        <v>1234328.7968027231</v>
      </c>
      <c r="AG218" s="81">
        <v>23481717.384148061</v>
      </c>
      <c r="AH218" s="81">
        <v>22088573.749384828</v>
      </c>
      <c r="AI218" s="81">
        <v>0</v>
      </c>
      <c r="AJ218" s="81">
        <v>0</v>
      </c>
      <c r="AK218" s="81">
        <v>1700654.9304378945</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2393</v>
      </c>
      <c r="B219" s="80">
        <v>211</v>
      </c>
      <c r="C219" s="80">
        <v>16</v>
      </c>
      <c r="D219" s="80">
        <v>31</v>
      </c>
      <c r="E219" s="80">
        <v>2021</v>
      </c>
      <c r="F219" s="80" t="s">
        <v>75</v>
      </c>
      <c r="G219" s="182" t="s">
        <v>2391</v>
      </c>
      <c r="H219" s="80" t="s">
        <v>2392</v>
      </c>
      <c r="I219" s="173"/>
      <c r="J219" s="83"/>
      <c r="K219" s="81"/>
      <c r="L219" s="81"/>
      <c r="M219" s="81"/>
      <c r="N219" s="81"/>
      <c r="O219" s="81"/>
      <c r="P219" s="81"/>
      <c r="Q219" s="81"/>
      <c r="R219" s="81"/>
      <c r="S219" s="81"/>
      <c r="T219" s="81"/>
      <c r="U219" s="81"/>
      <c r="V219" s="81"/>
      <c r="W219" s="81"/>
      <c r="X219" s="81"/>
      <c r="Y219" s="81"/>
      <c r="Z219" s="81"/>
      <c r="AA219" s="81"/>
      <c r="AB219" s="81"/>
      <c r="AC219" s="82"/>
      <c r="AD219" s="81">
        <v>179769723.36553377</v>
      </c>
      <c r="AE219" s="81">
        <v>2706368.0941763795</v>
      </c>
      <c r="AF219" s="81">
        <v>932044.19350409706</v>
      </c>
      <c r="AG219" s="81">
        <v>106897251.01968539</v>
      </c>
      <c r="AH219" s="81">
        <v>110211741.68983154</v>
      </c>
      <c r="AI219" s="81">
        <v>0</v>
      </c>
      <c r="AJ219" s="81">
        <v>0</v>
      </c>
      <c r="AK219" s="81">
        <v>8343657.7646151856</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1672</v>
      </c>
      <c r="B220" s="80">
        <v>212</v>
      </c>
      <c r="C220" s="80">
        <v>16</v>
      </c>
      <c r="D220" s="80">
        <v>32</v>
      </c>
      <c r="E220" s="80">
        <v>2021</v>
      </c>
      <c r="F220" s="80" t="s">
        <v>75</v>
      </c>
      <c r="G220" s="182" t="s">
        <v>1670</v>
      </c>
      <c r="H220" s="80" t="s">
        <v>1671</v>
      </c>
      <c r="I220" s="173"/>
      <c r="J220" s="83"/>
      <c r="K220" s="81"/>
      <c r="L220" s="81"/>
      <c r="M220" s="81"/>
      <c r="N220" s="81"/>
      <c r="O220" s="81"/>
      <c r="P220" s="81"/>
      <c r="Q220" s="81"/>
      <c r="R220" s="81"/>
      <c r="S220" s="81"/>
      <c r="T220" s="81"/>
      <c r="U220" s="81"/>
      <c r="V220" s="81"/>
      <c r="W220" s="81"/>
      <c r="X220" s="81"/>
      <c r="Y220" s="81"/>
      <c r="Z220" s="81"/>
      <c r="AA220" s="81"/>
      <c r="AB220" s="81"/>
      <c r="AC220" s="82"/>
      <c r="AD220" s="81">
        <v>377180257.82013583</v>
      </c>
      <c r="AE220" s="81">
        <v>19559437.325947836</v>
      </c>
      <c r="AF220" s="81">
        <v>11730321.966893906</v>
      </c>
      <c r="AG220" s="81">
        <v>876950162.36620903</v>
      </c>
      <c r="AH220" s="81">
        <v>606895817.48332334</v>
      </c>
      <c r="AI220" s="81">
        <v>0</v>
      </c>
      <c r="AJ220" s="81">
        <v>0</v>
      </c>
      <c r="AK220" s="81">
        <v>43745397.042491823</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2389</v>
      </c>
      <c r="B221" s="80">
        <v>213</v>
      </c>
      <c r="C221" s="80">
        <v>16</v>
      </c>
      <c r="D221" s="80">
        <v>33</v>
      </c>
      <c r="E221" s="80">
        <v>2021</v>
      </c>
      <c r="F221" s="80" t="s">
        <v>75</v>
      </c>
      <c r="G221" s="182" t="s">
        <v>2387</v>
      </c>
      <c r="H221" s="80" t="s">
        <v>2388</v>
      </c>
      <c r="I221" s="173"/>
      <c r="J221" s="83"/>
      <c r="K221" s="81"/>
      <c r="L221" s="81"/>
      <c r="M221" s="81"/>
      <c r="N221" s="81"/>
      <c r="O221" s="81"/>
      <c r="P221" s="81"/>
      <c r="Q221" s="81"/>
      <c r="R221" s="81"/>
      <c r="S221" s="81"/>
      <c r="T221" s="81"/>
      <c r="U221" s="81"/>
      <c r="V221" s="81"/>
      <c r="W221" s="81"/>
      <c r="X221" s="81"/>
      <c r="Y221" s="81"/>
      <c r="Z221" s="81"/>
      <c r="AA221" s="81"/>
      <c r="AB221" s="81"/>
      <c r="AC221" s="82"/>
      <c r="AD221" s="81">
        <v>67480576.369737446</v>
      </c>
      <c r="AE221" s="81">
        <v>1702313.7075755957</v>
      </c>
      <c r="AF221" s="81">
        <v>650751.57654565328</v>
      </c>
      <c r="AG221" s="81">
        <v>94137467.89878194</v>
      </c>
      <c r="AH221" s="81">
        <v>84190023.02061218</v>
      </c>
      <c r="AI221" s="81">
        <v>0</v>
      </c>
      <c r="AJ221" s="81">
        <v>0</v>
      </c>
      <c r="AK221" s="81">
        <v>6532741.1684187353</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2286</v>
      </c>
      <c r="B222" s="80">
        <v>214</v>
      </c>
      <c r="C222" s="80">
        <v>16</v>
      </c>
      <c r="D222" s="80">
        <v>34</v>
      </c>
      <c r="E222" s="80">
        <v>2021</v>
      </c>
      <c r="F222" s="80" t="s">
        <v>75</v>
      </c>
      <c r="G222" s="182" t="s">
        <v>2284</v>
      </c>
      <c r="H222" s="80" t="s">
        <v>2285</v>
      </c>
      <c r="I222" s="173"/>
      <c r="J222" s="83"/>
      <c r="K222" s="81"/>
      <c r="L222" s="81"/>
      <c r="M222" s="81"/>
      <c r="N222" s="81"/>
      <c r="O222" s="81"/>
      <c r="P222" s="81"/>
      <c r="Q222" s="81"/>
      <c r="R222" s="81"/>
      <c r="S222" s="81"/>
      <c r="T222" s="81"/>
      <c r="U222" s="81"/>
      <c r="V222" s="81"/>
      <c r="W222" s="81"/>
      <c r="X222" s="81"/>
      <c r="Y222" s="81"/>
      <c r="Z222" s="81"/>
      <c r="AA222" s="81"/>
      <c r="AB222" s="81"/>
      <c r="AC222" s="82"/>
      <c r="AD222" s="81">
        <v>58036518.812376887</v>
      </c>
      <c r="AE222" s="81">
        <v>1038395.0089438072</v>
      </c>
      <c r="AF222" s="81">
        <v>482815.68582419446</v>
      </c>
      <c r="AG222" s="81">
        <v>38359872.265900545</v>
      </c>
      <c r="AH222" s="81">
        <v>31516963.699059103</v>
      </c>
      <c r="AI222" s="81">
        <v>0</v>
      </c>
      <c r="AJ222" s="81">
        <v>0</v>
      </c>
      <c r="AK222" s="81">
        <v>2355005.4111597924</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2353</v>
      </c>
      <c r="B223" s="80">
        <v>215</v>
      </c>
      <c r="C223" s="80">
        <v>16</v>
      </c>
      <c r="D223" s="80">
        <v>35</v>
      </c>
      <c r="E223" s="80">
        <v>2021</v>
      </c>
      <c r="F223" s="80" t="s">
        <v>75</v>
      </c>
      <c r="G223" s="182" t="s">
        <v>2351</v>
      </c>
      <c r="H223" s="80" t="s">
        <v>2352</v>
      </c>
      <c r="I223" s="173"/>
      <c r="J223" s="83"/>
      <c r="K223" s="81"/>
      <c r="L223" s="81"/>
      <c r="M223" s="81"/>
      <c r="N223" s="81"/>
      <c r="O223" s="81"/>
      <c r="P223" s="81"/>
      <c r="Q223" s="81"/>
      <c r="R223" s="81"/>
      <c r="S223" s="81"/>
      <c r="T223" s="81"/>
      <c r="U223" s="81"/>
      <c r="V223" s="81"/>
      <c r="W223" s="81"/>
      <c r="X223" s="81"/>
      <c r="Y223" s="81"/>
      <c r="Z223" s="81"/>
      <c r="AA223" s="81"/>
      <c r="AB223" s="81"/>
      <c r="AC223" s="82"/>
      <c r="AD223" s="81">
        <v>57340122.947000049</v>
      </c>
      <c r="AE223" s="81">
        <v>415358.00357752288</v>
      </c>
      <c r="AF223" s="81">
        <v>260300.63061826132</v>
      </c>
      <c r="AG223" s="81">
        <v>21332375.275918208</v>
      </c>
      <c r="AH223" s="81">
        <v>17123326.971154001</v>
      </c>
      <c r="AI223" s="81">
        <v>0</v>
      </c>
      <c r="AJ223" s="81">
        <v>0</v>
      </c>
      <c r="AK223" s="81">
        <v>1437733.3631588654</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2369</v>
      </c>
      <c r="B224" s="80">
        <v>216</v>
      </c>
      <c r="C224" s="80">
        <v>16</v>
      </c>
      <c r="D224" s="80">
        <v>36</v>
      </c>
      <c r="E224" s="80">
        <v>2021</v>
      </c>
      <c r="F224" s="80" t="s">
        <v>75</v>
      </c>
      <c r="G224" s="182" t="s">
        <v>2367</v>
      </c>
      <c r="H224" s="80" t="s">
        <v>2368</v>
      </c>
      <c r="I224" s="173"/>
      <c r="J224" s="83"/>
      <c r="K224" s="81"/>
      <c r="L224" s="81"/>
      <c r="M224" s="81"/>
      <c r="N224" s="81"/>
      <c r="O224" s="81"/>
      <c r="P224" s="81"/>
      <c r="Q224" s="81"/>
      <c r="R224" s="81"/>
      <c r="S224" s="81"/>
      <c r="T224" s="81"/>
      <c r="U224" s="81"/>
      <c r="V224" s="81"/>
      <c r="W224" s="81"/>
      <c r="X224" s="81"/>
      <c r="Y224" s="81"/>
      <c r="Z224" s="81"/>
      <c r="AA224" s="81"/>
      <c r="AB224" s="81"/>
      <c r="AC224" s="82"/>
      <c r="AD224" s="81">
        <v>20623319.849854451</v>
      </c>
      <c r="AE224" s="81">
        <v>739141.01424031635</v>
      </c>
      <c r="AF224" s="81">
        <v>16793.589072145893</v>
      </c>
      <c r="AG224" s="81">
        <v>33231182.739634492</v>
      </c>
      <c r="AH224" s="81">
        <v>34131090.41376169</v>
      </c>
      <c r="AI224" s="81">
        <v>0</v>
      </c>
      <c r="AJ224" s="81">
        <v>0</v>
      </c>
      <c r="AK224" s="81">
        <v>2902375.8233183306</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2255</v>
      </c>
      <c r="H6" s="87" t="s">
        <v>2256</v>
      </c>
      <c r="I6" s="87" t="s">
        <v>2400</v>
      </c>
      <c r="J6" s="87" t="s">
        <v>2401</v>
      </c>
      <c r="K6" s="87">
        <v>13</v>
      </c>
      <c r="L6" s="87">
        <v>13</v>
      </c>
      <c r="M6" s="18"/>
      <c r="N6" s="87">
        <v>1</v>
      </c>
      <c r="O6" s="87" t="s">
        <v>1675</v>
      </c>
      <c r="P6" s="87" t="s">
        <v>1676</v>
      </c>
      <c r="Q6" s="87" t="s">
        <v>1247</v>
      </c>
      <c r="R6" s="18"/>
      <c r="S6" s="87">
        <v>1</v>
      </c>
      <c r="T6" s="87" t="s">
        <v>2255</v>
      </c>
      <c r="U6" s="87" t="s">
        <v>2256</v>
      </c>
      <c r="V6" s="87" t="s">
        <v>1247</v>
      </c>
      <c r="W6" s="18"/>
      <c r="X6" s="87">
        <v>1</v>
      </c>
      <c r="Y6" s="769" t="s">
        <v>1675</v>
      </c>
      <c r="Z6" s="87" t="s">
        <v>1676</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1659</v>
      </c>
      <c r="P7" s="87" t="s">
        <v>1660</v>
      </c>
      <c r="Q7" s="87" t="s">
        <v>1247</v>
      </c>
      <c r="R7" s="18"/>
      <c r="S7" s="87">
        <v>2</v>
      </c>
      <c r="T7" s="86" t="s">
        <v>570</v>
      </c>
      <c r="U7" s="87" t="s">
        <v>1592</v>
      </c>
      <c r="V7" s="87" t="s">
        <v>1592</v>
      </c>
      <c r="W7" s="18"/>
      <c r="X7" s="87">
        <v>2</v>
      </c>
      <c r="Y7" s="769" t="s">
        <v>1659</v>
      </c>
      <c r="Z7" s="87" t="s">
        <v>1660</v>
      </c>
      <c r="AA7" s="87" t="s">
        <v>1247</v>
      </c>
      <c r="AB7" s="18"/>
      <c r="AC7" s="87">
        <v>2</v>
      </c>
      <c r="AD7" s="87" t="s">
        <v>2309</v>
      </c>
      <c r="AE7" s="87" t="s">
        <v>2310</v>
      </c>
      <c r="AF7" s="87" t="s">
        <v>1247</v>
      </c>
    </row>
    <row r="8" spans="1:32" ht="12">
      <c r="A8" s="18"/>
      <c r="B8" s="18"/>
      <c r="C8" s="18"/>
      <c r="D8" s="18"/>
      <c r="F8" s="18"/>
      <c r="G8" s="18"/>
      <c r="H8" s="18"/>
      <c r="I8" s="18"/>
      <c r="J8" s="18"/>
      <c r="K8" s="18"/>
      <c r="L8" s="18"/>
      <c r="M8" s="18"/>
      <c r="N8" s="87">
        <v>3</v>
      </c>
      <c r="O8" s="87" t="s">
        <v>1713</v>
      </c>
      <c r="P8" s="87" t="s">
        <v>1714</v>
      </c>
      <c r="Q8" s="87" t="s">
        <v>1247</v>
      </c>
      <c r="R8" s="18"/>
      <c r="S8" s="18"/>
      <c r="T8" s="18"/>
      <c r="U8" s="18"/>
      <c r="V8" s="18"/>
      <c r="W8" s="18"/>
      <c r="X8" s="87">
        <v>3</v>
      </c>
      <c r="Y8" s="769" t="s">
        <v>1713</v>
      </c>
      <c r="Z8" s="87" t="s">
        <v>1714</v>
      </c>
      <c r="AA8" s="87" t="s">
        <v>1247</v>
      </c>
      <c r="AB8" s="18"/>
      <c r="AC8" s="87">
        <v>3</v>
      </c>
      <c r="AD8" s="87" t="s">
        <v>2375</v>
      </c>
      <c r="AE8" s="87" t="s">
        <v>2376</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1734</v>
      </c>
      <c r="P9" s="87" t="s">
        <v>1735</v>
      </c>
      <c r="Q9" s="87" t="s">
        <v>1247</v>
      </c>
      <c r="R9" s="18"/>
      <c r="S9" s="18"/>
      <c r="T9" s="18"/>
      <c r="U9" s="18"/>
      <c r="V9" s="18"/>
      <c r="W9" s="18"/>
      <c r="X9" s="87">
        <v>4</v>
      </c>
      <c r="Y9" s="769" t="s">
        <v>1734</v>
      </c>
      <c r="Z9" s="87" t="s">
        <v>1735</v>
      </c>
      <c r="AA9" s="87" t="s">
        <v>1247</v>
      </c>
      <c r="AB9" s="18"/>
      <c r="AC9" s="87">
        <v>4</v>
      </c>
      <c r="AD9" s="87" t="s">
        <v>2324</v>
      </c>
      <c r="AE9" s="87" t="s">
        <v>2325</v>
      </c>
      <c r="AF9" s="87" t="s">
        <v>1247</v>
      </c>
    </row>
    <row r="10" spans="1:32" ht="12">
      <c r="A10" s="18"/>
      <c r="B10" s="18"/>
      <c r="C10" s="18"/>
      <c r="D10" s="18"/>
      <c r="F10" s="85" t="s">
        <v>1247</v>
      </c>
      <c r="G10" s="86" t="s">
        <v>2255</v>
      </c>
      <c r="H10" s="87" t="s">
        <v>2256</v>
      </c>
      <c r="I10" s="87" t="s">
        <v>2400</v>
      </c>
      <c r="J10" s="87" t="s">
        <v>2401</v>
      </c>
      <c r="K10" s="85">
        <v>13</v>
      </c>
      <c r="L10" s="85">
        <v>13</v>
      </c>
      <c r="M10" s="18"/>
      <c r="N10" s="87">
        <v>5</v>
      </c>
      <c r="O10" s="87" t="s">
        <v>1755</v>
      </c>
      <c r="P10" s="87" t="s">
        <v>1756</v>
      </c>
      <c r="Q10" s="87" t="s">
        <v>1247</v>
      </c>
      <c r="R10" s="18"/>
      <c r="S10" s="18"/>
      <c r="T10" s="18"/>
      <c r="U10" s="18"/>
      <c r="V10" s="18"/>
      <c r="W10" s="18"/>
      <c r="X10" s="87">
        <v>5</v>
      </c>
      <c r="Y10" s="769" t="s">
        <v>1755</v>
      </c>
      <c r="Z10" s="87" t="s">
        <v>1756</v>
      </c>
      <c r="AA10" s="87" t="s">
        <v>1247</v>
      </c>
      <c r="AB10" s="18"/>
      <c r="AC10" s="87">
        <v>5</v>
      </c>
      <c r="AD10" s="87" t="s">
        <v>2332</v>
      </c>
      <c r="AE10" s="87" t="s">
        <v>2333</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1776</v>
      </c>
      <c r="P11" s="87" t="s">
        <v>1777</v>
      </c>
      <c r="Q11" s="87" t="s">
        <v>1247</v>
      </c>
      <c r="R11" s="18"/>
      <c r="S11" s="18"/>
      <c r="T11" s="18"/>
      <c r="U11" s="18"/>
      <c r="V11" s="18"/>
      <c r="W11" s="18"/>
      <c r="X11" s="87">
        <v>6</v>
      </c>
      <c r="Y11" s="769" t="s">
        <v>1776</v>
      </c>
      <c r="Z11" s="87" t="s">
        <v>1777</v>
      </c>
      <c r="AA11" s="87" t="s">
        <v>1247</v>
      </c>
      <c r="AB11" s="18"/>
      <c r="AC11" s="87">
        <v>6</v>
      </c>
      <c r="AD11" s="87" t="s">
        <v>2288</v>
      </c>
      <c r="AE11" s="87" t="s">
        <v>2289</v>
      </c>
      <c r="AF11" s="87" t="s">
        <v>1247</v>
      </c>
    </row>
    <row r="12" spans="1:32" ht="12">
      <c r="A12" s="18"/>
      <c r="B12" s="18"/>
      <c r="C12" s="18"/>
      <c r="D12" s="18"/>
      <c r="F12" s="85" t="s">
        <v>1636</v>
      </c>
      <c r="G12" s="86" t="s">
        <v>2255</v>
      </c>
      <c r="H12" s="87"/>
      <c r="I12" s="87" t="s">
        <v>2255</v>
      </c>
      <c r="J12" s="87"/>
      <c r="K12" s="85" t="s">
        <v>1244</v>
      </c>
      <c r="L12" s="85"/>
      <c r="M12" s="18"/>
      <c r="N12" s="87">
        <v>7</v>
      </c>
      <c r="O12" s="87" t="s">
        <v>1797</v>
      </c>
      <c r="P12" s="87" t="s">
        <v>1798</v>
      </c>
      <c r="Q12" s="87" t="s">
        <v>1247</v>
      </c>
      <c r="R12" s="18"/>
      <c r="S12" s="18"/>
      <c r="T12" s="18"/>
      <c r="U12" s="18"/>
      <c r="V12" s="18"/>
      <c r="W12" s="18"/>
      <c r="X12" s="87">
        <v>7</v>
      </c>
      <c r="Y12" s="769" t="s">
        <v>1797</v>
      </c>
      <c r="Z12" s="87" t="s">
        <v>1798</v>
      </c>
      <c r="AA12" s="87" t="s">
        <v>1247</v>
      </c>
      <c r="AB12" s="18"/>
      <c r="AC12" s="87">
        <v>7</v>
      </c>
      <c r="AD12" s="87" t="s">
        <v>2395</v>
      </c>
      <c r="AE12" s="87" t="s">
        <v>2396</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1818</v>
      </c>
      <c r="P13" s="87" t="s">
        <v>1819</v>
      </c>
      <c r="Q13" s="87" t="s">
        <v>1247</v>
      </c>
      <c r="R13" s="18"/>
      <c r="S13" s="18"/>
      <c r="T13" s="18"/>
      <c r="U13" s="18"/>
      <c r="V13" s="18"/>
      <c r="W13" s="18"/>
      <c r="X13" s="87">
        <v>8</v>
      </c>
      <c r="Y13" s="769" t="s">
        <v>1818</v>
      </c>
      <c r="Z13" s="87" t="s">
        <v>1819</v>
      </c>
      <c r="AA13" s="87" t="s">
        <v>1247</v>
      </c>
      <c r="AB13" s="18"/>
      <c r="AC13" s="87">
        <v>8</v>
      </c>
      <c r="AD13" s="87" t="s">
        <v>2371</v>
      </c>
      <c r="AE13" s="87" t="s">
        <v>2372</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1839</v>
      </c>
      <c r="P14" s="87" t="s">
        <v>1840</v>
      </c>
      <c r="Q14" s="87" t="s">
        <v>1247</v>
      </c>
      <c r="R14" s="18"/>
      <c r="S14" s="18"/>
      <c r="T14" s="18"/>
      <c r="U14" s="18"/>
      <c r="V14" s="18"/>
      <c r="W14" s="18"/>
      <c r="X14" s="87">
        <v>9</v>
      </c>
      <c r="Y14" s="769" t="s">
        <v>1839</v>
      </c>
      <c r="Z14" s="87" t="s">
        <v>1840</v>
      </c>
      <c r="AA14" s="87" t="s">
        <v>1247</v>
      </c>
      <c r="AB14" s="18"/>
      <c r="AC14" s="87">
        <v>9</v>
      </c>
      <c r="AD14" s="87" t="s">
        <v>2320</v>
      </c>
      <c r="AE14" s="87" t="s">
        <v>2321</v>
      </c>
      <c r="AF14" s="87" t="s">
        <v>1247</v>
      </c>
    </row>
    <row r="15" spans="1:32" ht="12">
      <c r="A15" s="18"/>
      <c r="B15" s="18"/>
      <c r="C15" s="18"/>
      <c r="D15" s="18"/>
      <c r="E15" s="18"/>
      <c r="F15" s="18"/>
      <c r="G15" s="18"/>
      <c r="H15" s="18"/>
      <c r="I15" s="18"/>
      <c r="J15" s="18"/>
      <c r="K15" s="18"/>
      <c r="L15" s="18"/>
      <c r="M15" s="18"/>
      <c r="N15" s="87">
        <v>10</v>
      </c>
      <c r="O15" s="87" t="s">
        <v>1860</v>
      </c>
      <c r="P15" s="87" t="s">
        <v>1861</v>
      </c>
      <c r="Q15" s="87" t="s">
        <v>1247</v>
      </c>
      <c r="R15" s="18"/>
      <c r="S15" s="18"/>
      <c r="T15" s="18"/>
      <c r="U15" s="18"/>
      <c r="V15" s="18"/>
      <c r="W15" s="18"/>
      <c r="X15" s="87">
        <v>10</v>
      </c>
      <c r="Y15" s="769" t="s">
        <v>1860</v>
      </c>
      <c r="Z15" s="87" t="s">
        <v>1861</v>
      </c>
      <c r="AA15" s="87" t="s">
        <v>1247</v>
      </c>
      <c r="AB15" s="18"/>
      <c r="AC15" s="87">
        <v>10</v>
      </c>
      <c r="AD15" s="87" t="s">
        <v>2316</v>
      </c>
      <c r="AE15" s="87" t="s">
        <v>2317</v>
      </c>
      <c r="AF15" s="87" t="s">
        <v>1247</v>
      </c>
    </row>
    <row r="16" spans="1:32" ht="12">
      <c r="A16" s="18"/>
      <c r="B16" s="18"/>
      <c r="C16" s="18"/>
      <c r="D16" s="18"/>
      <c r="E16" s="18"/>
      <c r="F16" s="18"/>
      <c r="G16" s="18"/>
      <c r="H16" s="18"/>
      <c r="I16" s="18"/>
      <c r="J16" s="18"/>
      <c r="K16" s="18"/>
      <c r="L16" s="18"/>
      <c r="M16" s="18"/>
      <c r="N16" s="87">
        <v>11</v>
      </c>
      <c r="O16" s="87" t="s">
        <v>1655</v>
      </c>
      <c r="P16" s="87" t="s">
        <v>1656</v>
      </c>
      <c r="Q16" s="87" t="s">
        <v>1247</v>
      </c>
      <c r="R16" s="18"/>
      <c r="S16" s="18"/>
      <c r="T16" s="18"/>
      <c r="U16" s="18"/>
      <c r="V16" s="18"/>
      <c r="W16" s="18"/>
      <c r="X16" s="87">
        <v>11</v>
      </c>
      <c r="Y16" s="769" t="s">
        <v>1655</v>
      </c>
      <c r="Z16" s="87" t="s">
        <v>1656</v>
      </c>
      <c r="AA16" s="87" t="s">
        <v>1247</v>
      </c>
      <c r="AB16" s="18"/>
      <c r="AC16" s="87">
        <v>11</v>
      </c>
      <c r="AD16" s="87" t="s">
        <v>2340</v>
      </c>
      <c r="AE16" s="87" t="s">
        <v>2341</v>
      </c>
      <c r="AF16" s="87" t="s">
        <v>1247</v>
      </c>
    </row>
    <row r="17" spans="1:32" ht="12">
      <c r="A17" s="18"/>
      <c r="B17" s="18"/>
      <c r="C17" s="18"/>
      <c r="D17" s="18"/>
      <c r="E17" s="18"/>
      <c r="F17" s="18"/>
      <c r="G17" s="18"/>
      <c r="H17" s="18"/>
      <c r="I17" s="18"/>
      <c r="J17" s="18"/>
      <c r="K17" s="18"/>
      <c r="L17" s="18"/>
      <c r="M17" s="18"/>
      <c r="N17" s="87">
        <v>12</v>
      </c>
      <c r="O17" s="87" t="s">
        <v>1898</v>
      </c>
      <c r="P17" s="87" t="s">
        <v>1899</v>
      </c>
      <c r="Q17" s="87" t="s">
        <v>1247</v>
      </c>
      <c r="R17" s="18"/>
      <c r="S17" s="18"/>
      <c r="T17" s="18"/>
      <c r="U17" s="18"/>
      <c r="V17" s="18"/>
      <c r="W17" s="18"/>
      <c r="X17" s="87">
        <v>12</v>
      </c>
      <c r="Y17" s="769" t="s">
        <v>1898</v>
      </c>
      <c r="Z17" s="87" t="s">
        <v>1899</v>
      </c>
      <c r="AA17" s="87" t="s">
        <v>1247</v>
      </c>
      <c r="AB17" s="18"/>
      <c r="AC17" s="87">
        <v>12</v>
      </c>
      <c r="AD17" s="87" t="s">
        <v>2383</v>
      </c>
      <c r="AE17" s="87" t="s">
        <v>2384</v>
      </c>
      <c r="AF17" s="87" t="s">
        <v>1247</v>
      </c>
    </row>
    <row r="18" spans="1:32" ht="12">
      <c r="A18" s="18"/>
      <c r="B18" s="18"/>
      <c r="C18" s="18"/>
      <c r="D18" s="18"/>
      <c r="E18" s="18"/>
      <c r="F18" s="18"/>
      <c r="G18" s="18"/>
      <c r="H18" s="18"/>
      <c r="I18" s="18"/>
      <c r="J18" s="18"/>
      <c r="K18" s="18"/>
      <c r="L18" s="18"/>
      <c r="M18" s="18"/>
      <c r="N18" s="87">
        <v>13</v>
      </c>
      <c r="O18" s="87" t="s">
        <v>1919</v>
      </c>
      <c r="P18" s="87" t="s">
        <v>1920</v>
      </c>
      <c r="Q18" s="87" t="s">
        <v>1247</v>
      </c>
      <c r="R18" s="18"/>
      <c r="S18" s="18"/>
      <c r="T18" s="18"/>
      <c r="U18" s="18"/>
      <c r="V18" s="18"/>
      <c r="W18" s="18"/>
      <c r="X18" s="87">
        <v>13</v>
      </c>
      <c r="Y18" s="769" t="s">
        <v>1919</v>
      </c>
      <c r="Z18" s="87" t="s">
        <v>1920</v>
      </c>
      <c r="AA18" s="87" t="s">
        <v>1247</v>
      </c>
      <c r="AB18" s="18"/>
      <c r="AC18" s="87">
        <v>13</v>
      </c>
      <c r="AD18" s="87" t="s">
        <v>1662</v>
      </c>
      <c r="AE18" s="87" t="s">
        <v>1663</v>
      </c>
      <c r="AF18" s="87" t="s">
        <v>1247</v>
      </c>
    </row>
    <row r="19" spans="1:32" ht="12">
      <c r="A19" s="18"/>
      <c r="B19" s="18"/>
      <c r="C19" s="18"/>
      <c r="D19" s="18"/>
      <c r="E19" s="18"/>
      <c r="F19" s="18"/>
      <c r="G19" s="18"/>
      <c r="H19" s="18"/>
      <c r="I19" s="18"/>
      <c r="J19" s="18"/>
      <c r="K19" s="18"/>
      <c r="L19" s="18"/>
      <c r="M19" s="18"/>
      <c r="N19" s="87">
        <v>14</v>
      </c>
      <c r="O19" s="87" t="s">
        <v>1940</v>
      </c>
      <c r="P19" s="87" t="s">
        <v>1941</v>
      </c>
      <c r="Q19" s="87" t="s">
        <v>1247</v>
      </c>
      <c r="R19" s="18"/>
      <c r="S19" s="18"/>
      <c r="T19" s="18"/>
      <c r="U19" s="18"/>
      <c r="V19" s="18"/>
      <c r="W19" s="18"/>
      <c r="X19" s="87">
        <v>14</v>
      </c>
      <c r="Y19" s="769" t="s">
        <v>1940</v>
      </c>
      <c r="Z19" s="87" t="s">
        <v>1941</v>
      </c>
      <c r="AA19" s="87" t="s">
        <v>1247</v>
      </c>
      <c r="AB19" s="18"/>
      <c r="AC19" s="87">
        <v>14</v>
      </c>
      <c r="AD19" s="87" t="s">
        <v>2355</v>
      </c>
      <c r="AE19" s="87" t="s">
        <v>2356</v>
      </c>
      <c r="AF19" s="87" t="s">
        <v>1247</v>
      </c>
    </row>
    <row r="20" spans="1:32" ht="12">
      <c r="A20" s="18"/>
      <c r="B20" s="18"/>
      <c r="C20" s="18"/>
      <c r="D20" s="18"/>
      <c r="E20" s="18"/>
      <c r="F20" s="18"/>
      <c r="G20" s="18"/>
      <c r="H20" s="18"/>
      <c r="I20" s="18"/>
      <c r="J20" s="18"/>
      <c r="K20" s="18"/>
      <c r="L20" s="18"/>
      <c r="M20" s="18"/>
      <c r="N20" s="87">
        <v>15</v>
      </c>
      <c r="O20" s="87" t="s">
        <v>1961</v>
      </c>
      <c r="P20" s="87" t="s">
        <v>1962</v>
      </c>
      <c r="Q20" s="87" t="s">
        <v>1247</v>
      </c>
      <c r="R20" s="18"/>
      <c r="S20" s="18"/>
      <c r="T20" s="18"/>
      <c r="U20" s="18"/>
      <c r="V20" s="18"/>
      <c r="W20" s="18"/>
      <c r="X20" s="87">
        <v>15</v>
      </c>
      <c r="Y20" s="769" t="s">
        <v>1961</v>
      </c>
      <c r="Z20" s="87" t="s">
        <v>1962</v>
      </c>
      <c r="AA20" s="87" t="s">
        <v>1247</v>
      </c>
      <c r="AB20" s="18"/>
      <c r="AC20" s="87">
        <v>15</v>
      </c>
      <c r="AD20" s="87" t="s">
        <v>2305</v>
      </c>
      <c r="AE20" s="87" t="s">
        <v>2306</v>
      </c>
      <c r="AF20" s="87" t="s">
        <v>1247</v>
      </c>
    </row>
    <row r="21" spans="1:32" ht="12">
      <c r="A21" s="18"/>
      <c r="B21" s="18"/>
      <c r="C21" s="18"/>
      <c r="D21" s="18"/>
      <c r="E21" s="18"/>
      <c r="F21" s="18"/>
      <c r="G21" s="18"/>
      <c r="H21" s="18"/>
      <c r="I21" s="18"/>
      <c r="J21" s="18"/>
      <c r="K21" s="18"/>
      <c r="L21" s="18"/>
      <c r="M21" s="18"/>
      <c r="N21" s="87">
        <v>16</v>
      </c>
      <c r="O21" s="87" t="s">
        <v>1982</v>
      </c>
      <c r="P21" s="87" t="s">
        <v>1983</v>
      </c>
      <c r="Q21" s="87" t="s">
        <v>1247</v>
      </c>
      <c r="R21" s="18"/>
      <c r="S21" s="18"/>
      <c r="T21" s="18"/>
      <c r="U21" s="18"/>
      <c r="V21" s="18"/>
      <c r="W21" s="18"/>
      <c r="X21" s="87">
        <v>16</v>
      </c>
      <c r="Y21" s="769" t="s">
        <v>1982</v>
      </c>
      <c r="Z21" s="87" t="s">
        <v>1983</v>
      </c>
      <c r="AA21" s="87" t="s">
        <v>1247</v>
      </c>
      <c r="AB21" s="18"/>
      <c r="AC21" s="87">
        <v>16</v>
      </c>
      <c r="AD21" s="87" t="s">
        <v>2276</v>
      </c>
      <c r="AE21" s="87" t="s">
        <v>2277</v>
      </c>
      <c r="AF21" s="87" t="s">
        <v>1247</v>
      </c>
    </row>
    <row r="22" spans="1:32" ht="12">
      <c r="A22" s="18"/>
      <c r="B22" s="18"/>
      <c r="C22" s="18"/>
      <c r="D22" s="18"/>
      <c r="E22" s="18"/>
      <c r="F22" s="18"/>
      <c r="G22" s="18"/>
      <c r="H22" s="18"/>
      <c r="I22" s="18"/>
      <c r="J22" s="18"/>
      <c r="K22" s="18"/>
      <c r="L22" s="18"/>
      <c r="M22" s="18"/>
      <c r="N22" s="87">
        <v>17</v>
      </c>
      <c r="O22" s="87" t="s">
        <v>2003</v>
      </c>
      <c r="P22" s="87" t="s">
        <v>2004</v>
      </c>
      <c r="Q22" s="87" t="s">
        <v>1247</v>
      </c>
      <c r="R22" s="18"/>
      <c r="S22" s="18"/>
      <c r="T22" s="18"/>
      <c r="U22" s="18"/>
      <c r="V22" s="18"/>
      <c r="W22" s="18"/>
      <c r="X22" s="87">
        <v>17</v>
      </c>
      <c r="Y22" s="769" t="s">
        <v>2003</v>
      </c>
      <c r="Z22" s="87" t="s">
        <v>2004</v>
      </c>
      <c r="AA22" s="87" t="s">
        <v>1247</v>
      </c>
      <c r="AB22" s="18"/>
      <c r="AC22" s="87">
        <v>17</v>
      </c>
      <c r="AD22" s="87" t="s">
        <v>2328</v>
      </c>
      <c r="AE22" s="87" t="s">
        <v>2329</v>
      </c>
      <c r="AF22" s="87" t="s">
        <v>1247</v>
      </c>
    </row>
    <row r="23" spans="1:32" ht="12">
      <c r="A23" s="18"/>
      <c r="B23" s="18"/>
      <c r="C23" s="18"/>
      <c r="D23" s="18"/>
      <c r="E23" s="18"/>
      <c r="F23" s="18"/>
      <c r="G23" s="18"/>
      <c r="H23" s="18"/>
      <c r="I23" s="18"/>
      <c r="J23" s="18"/>
      <c r="K23" s="18"/>
      <c r="L23" s="18"/>
      <c r="M23" s="18"/>
      <c r="N23" s="87">
        <v>18</v>
      </c>
      <c r="O23" s="87" t="s">
        <v>2024</v>
      </c>
      <c r="P23" s="87" t="s">
        <v>2025</v>
      </c>
      <c r="Q23" s="87" t="s">
        <v>1247</v>
      </c>
      <c r="R23" s="18"/>
      <c r="S23" s="18"/>
      <c r="T23" s="18"/>
      <c r="U23" s="18"/>
      <c r="V23" s="18"/>
      <c r="W23" s="18"/>
      <c r="X23" s="87">
        <v>18</v>
      </c>
      <c r="Y23" s="769" t="s">
        <v>2024</v>
      </c>
      <c r="Z23" s="87" t="s">
        <v>2025</v>
      </c>
      <c r="AA23" s="87" t="s">
        <v>1247</v>
      </c>
      <c r="AB23" s="18"/>
      <c r="AC23" s="87">
        <v>18</v>
      </c>
      <c r="AD23" s="87" t="s">
        <v>2363</v>
      </c>
      <c r="AE23" s="87" t="s">
        <v>2364</v>
      </c>
      <c r="AF23" s="87" t="s">
        <v>1247</v>
      </c>
    </row>
    <row r="24" spans="1:32" ht="12">
      <c r="A24" s="18"/>
      <c r="B24" s="18"/>
      <c r="C24" s="18"/>
      <c r="D24" s="18"/>
      <c r="E24" s="18"/>
      <c r="F24" s="18"/>
      <c r="G24" s="18"/>
      <c r="H24" s="18"/>
      <c r="I24" s="18"/>
      <c r="J24" s="18"/>
      <c r="K24" s="18"/>
      <c r="L24" s="18"/>
      <c r="M24" s="18"/>
      <c r="N24" s="87">
        <v>19</v>
      </c>
      <c r="O24" s="87" t="s">
        <v>2045</v>
      </c>
      <c r="P24" s="87" t="s">
        <v>2046</v>
      </c>
      <c r="Q24" s="87" t="s">
        <v>1247</v>
      </c>
      <c r="R24" s="18"/>
      <c r="S24" s="18"/>
      <c r="T24" s="18"/>
      <c r="U24" s="18"/>
      <c r="V24" s="18"/>
      <c r="W24" s="18"/>
      <c r="X24" s="87">
        <v>19</v>
      </c>
      <c r="Y24" s="769" t="s">
        <v>2045</v>
      </c>
      <c r="Z24" s="87" t="s">
        <v>2046</v>
      </c>
      <c r="AA24" s="87" t="s">
        <v>1247</v>
      </c>
      <c r="AB24" s="18"/>
      <c r="AC24" s="87">
        <v>19</v>
      </c>
      <c r="AD24" s="87" t="s">
        <v>1666</v>
      </c>
      <c r="AE24" s="87" t="s">
        <v>1667</v>
      </c>
      <c r="AF24" s="87" t="s">
        <v>1247</v>
      </c>
    </row>
    <row r="25" spans="1:32" ht="12">
      <c r="A25" s="18"/>
      <c r="B25" s="18"/>
      <c r="C25" s="18"/>
      <c r="D25" s="18"/>
      <c r="E25" s="18"/>
      <c r="F25" s="18"/>
      <c r="G25" s="18"/>
      <c r="H25" s="18"/>
      <c r="I25" s="18"/>
      <c r="J25" s="18"/>
      <c r="K25" s="18"/>
      <c r="L25" s="18"/>
      <c r="M25" s="18"/>
      <c r="N25" s="87">
        <v>20</v>
      </c>
      <c r="O25" s="87" t="s">
        <v>2066</v>
      </c>
      <c r="P25" s="87" t="s">
        <v>2067</v>
      </c>
      <c r="Q25" s="87" t="s">
        <v>1247</v>
      </c>
      <c r="R25" s="18"/>
      <c r="S25" s="18"/>
      <c r="T25" s="18"/>
      <c r="U25" s="18"/>
      <c r="V25" s="18"/>
      <c r="W25" s="18"/>
      <c r="X25" s="87">
        <v>20</v>
      </c>
      <c r="Y25" s="769" t="s">
        <v>2066</v>
      </c>
      <c r="Z25" s="87" t="s">
        <v>2067</v>
      </c>
      <c r="AA25" s="87" t="s">
        <v>1247</v>
      </c>
      <c r="AB25" s="18"/>
      <c r="AC25" s="87">
        <v>20</v>
      </c>
      <c r="AD25" s="87" t="s">
        <v>2313</v>
      </c>
      <c r="AE25" s="87" t="s">
        <v>2275</v>
      </c>
      <c r="AF25" s="87" t="s">
        <v>1247</v>
      </c>
    </row>
    <row r="26" spans="1:32" ht="12">
      <c r="A26" s="18"/>
      <c r="B26" s="18"/>
      <c r="C26" s="18"/>
      <c r="D26" s="18"/>
      <c r="E26" s="18"/>
      <c r="F26" s="18"/>
      <c r="G26" s="18"/>
      <c r="H26" s="18"/>
      <c r="I26" s="18"/>
      <c r="J26" s="18"/>
      <c r="K26" s="18"/>
      <c r="L26" s="18"/>
      <c r="M26" s="18"/>
      <c r="N26" s="87">
        <v>21</v>
      </c>
      <c r="O26" s="87" t="s">
        <v>2087</v>
      </c>
      <c r="P26" s="87" t="s">
        <v>2088</v>
      </c>
      <c r="Q26" s="87" t="s">
        <v>1247</v>
      </c>
      <c r="R26" s="18"/>
      <c r="S26" s="18"/>
      <c r="T26" s="18"/>
      <c r="U26" s="18"/>
      <c r="V26" s="18"/>
      <c r="W26" s="18"/>
      <c r="X26" s="87">
        <v>21</v>
      </c>
      <c r="Y26" s="769" t="s">
        <v>2087</v>
      </c>
      <c r="Z26" s="87" t="s">
        <v>2088</v>
      </c>
      <c r="AA26" s="87" t="s">
        <v>1247</v>
      </c>
      <c r="AB26" s="18"/>
      <c r="AC26" s="87">
        <v>21</v>
      </c>
      <c r="AD26" s="87" t="s">
        <v>2255</v>
      </c>
      <c r="AE26" s="87" t="s">
        <v>2256</v>
      </c>
      <c r="AF26" s="87" t="s">
        <v>1247</v>
      </c>
    </row>
    <row r="27" spans="1:32" ht="12">
      <c r="A27" s="18"/>
      <c r="B27" s="18"/>
      <c r="C27" s="18"/>
      <c r="D27" s="18"/>
      <c r="E27" s="18"/>
      <c r="F27" s="18"/>
      <c r="G27" s="18"/>
      <c r="H27" s="18"/>
      <c r="I27" s="18"/>
      <c r="J27" s="18"/>
      <c r="K27" s="18"/>
      <c r="L27" s="18"/>
      <c r="M27" s="18"/>
      <c r="N27" s="87">
        <v>22</v>
      </c>
      <c r="O27" s="87" t="s">
        <v>2108</v>
      </c>
      <c r="P27" s="87" t="s">
        <v>2109</v>
      </c>
      <c r="Q27" s="87" t="s">
        <v>1247</v>
      </c>
      <c r="R27" s="18"/>
      <c r="S27" s="18"/>
      <c r="T27" s="18"/>
      <c r="U27" s="18"/>
      <c r="V27" s="18"/>
      <c r="W27" s="18"/>
      <c r="X27" s="87">
        <v>22</v>
      </c>
      <c r="Y27" s="769" t="s">
        <v>2108</v>
      </c>
      <c r="Z27" s="87" t="s">
        <v>2109</v>
      </c>
      <c r="AA27" s="87" t="s">
        <v>1247</v>
      </c>
      <c r="AB27" s="18"/>
      <c r="AC27" s="87">
        <v>22</v>
      </c>
      <c r="AD27" s="87" t="s">
        <v>2292</v>
      </c>
      <c r="AE27" s="87" t="s">
        <v>2293</v>
      </c>
      <c r="AF27" s="87" t="s">
        <v>1247</v>
      </c>
    </row>
    <row r="28" spans="1:32" ht="12">
      <c r="A28" s="18"/>
      <c r="B28" s="18"/>
      <c r="C28" s="18"/>
      <c r="D28" s="18"/>
      <c r="E28" s="18"/>
      <c r="F28" s="18"/>
      <c r="G28" s="18"/>
      <c r="H28" s="18"/>
      <c r="I28" s="18"/>
      <c r="J28" s="18"/>
      <c r="K28" s="18"/>
      <c r="L28" s="18"/>
      <c r="M28" s="18"/>
      <c r="N28" s="87">
        <v>23</v>
      </c>
      <c r="O28" s="87" t="s">
        <v>2129</v>
      </c>
      <c r="P28" s="87" t="s">
        <v>2130</v>
      </c>
      <c r="Q28" s="87" t="s">
        <v>1247</v>
      </c>
      <c r="R28" s="18"/>
      <c r="S28" s="18"/>
      <c r="T28" s="18"/>
      <c r="U28" s="18"/>
      <c r="V28" s="18"/>
      <c r="W28" s="18"/>
      <c r="X28" s="87">
        <v>23</v>
      </c>
      <c r="Y28" s="769" t="s">
        <v>2129</v>
      </c>
      <c r="Z28" s="87" t="s">
        <v>2130</v>
      </c>
      <c r="AA28" s="87" t="s">
        <v>1247</v>
      </c>
      <c r="AB28" s="18"/>
      <c r="AC28" s="87">
        <v>23</v>
      </c>
      <c r="AD28" s="87" t="s">
        <v>2347</v>
      </c>
      <c r="AE28" s="87" t="s">
        <v>2348</v>
      </c>
      <c r="AF28" s="87" t="s">
        <v>1247</v>
      </c>
    </row>
    <row r="29" spans="1:32" ht="12">
      <c r="A29" s="18"/>
      <c r="B29" s="18"/>
      <c r="C29" s="18"/>
      <c r="D29" s="18"/>
      <c r="E29" s="18"/>
      <c r="F29" s="18"/>
      <c r="G29" s="18"/>
      <c r="H29" s="18"/>
      <c r="I29" s="18"/>
      <c r="J29" s="18"/>
      <c r="K29" s="18"/>
      <c r="L29" s="18"/>
      <c r="M29" s="18"/>
      <c r="N29" s="87">
        <v>24</v>
      </c>
      <c r="O29" s="87" t="s">
        <v>2150</v>
      </c>
      <c r="P29" s="87" t="s">
        <v>2151</v>
      </c>
      <c r="Q29" s="87" t="s">
        <v>1247</v>
      </c>
      <c r="R29" s="18"/>
      <c r="S29" s="18"/>
      <c r="T29" s="18"/>
      <c r="U29" s="18"/>
      <c r="V29" s="18"/>
      <c r="W29" s="18"/>
      <c r="X29" s="87">
        <v>24</v>
      </c>
      <c r="Y29" s="769" t="s">
        <v>2150</v>
      </c>
      <c r="Z29" s="87" t="s">
        <v>2151</v>
      </c>
      <c r="AA29" s="87" t="s">
        <v>1247</v>
      </c>
      <c r="AB29" s="18"/>
      <c r="AC29" s="87">
        <v>24</v>
      </c>
      <c r="AD29" s="87" t="s">
        <v>2280</v>
      </c>
      <c r="AE29" s="87" t="s">
        <v>2281</v>
      </c>
      <c r="AF29" s="87" t="s">
        <v>1247</v>
      </c>
    </row>
    <row r="30" spans="1:32" ht="12">
      <c r="A30" s="18"/>
      <c r="B30" s="18"/>
      <c r="C30" s="18"/>
      <c r="D30" s="18"/>
      <c r="E30" s="18"/>
      <c r="F30" s="18"/>
      <c r="G30" s="18"/>
      <c r="H30" s="18"/>
      <c r="I30" s="18"/>
      <c r="J30" s="18"/>
      <c r="K30" s="18"/>
      <c r="L30" s="18"/>
      <c r="M30" s="18"/>
      <c r="N30" s="87">
        <v>25</v>
      </c>
      <c r="O30" s="87" t="s">
        <v>2171</v>
      </c>
      <c r="P30" s="87" t="s">
        <v>2172</v>
      </c>
      <c r="Q30" s="87" t="s">
        <v>1247</v>
      </c>
      <c r="R30" s="18"/>
      <c r="S30" s="18"/>
      <c r="T30" s="18"/>
      <c r="U30" s="18"/>
      <c r="V30" s="18"/>
      <c r="W30" s="18"/>
      <c r="X30" s="87">
        <v>25</v>
      </c>
      <c r="Y30" s="769" t="s">
        <v>2171</v>
      </c>
      <c r="Z30" s="87" t="s">
        <v>2172</v>
      </c>
      <c r="AA30" s="87" t="s">
        <v>1247</v>
      </c>
      <c r="AB30" s="18"/>
      <c r="AC30" s="87">
        <v>25</v>
      </c>
      <c r="AD30" s="87" t="s">
        <v>2297</v>
      </c>
      <c r="AE30" s="87" t="s">
        <v>2298</v>
      </c>
      <c r="AF30" s="87" t="s">
        <v>1247</v>
      </c>
    </row>
    <row r="31" spans="1:32" ht="12">
      <c r="A31" s="18"/>
      <c r="B31" s="18"/>
      <c r="C31" s="18"/>
      <c r="D31" s="18"/>
      <c r="E31" s="18"/>
      <c r="F31" s="18"/>
      <c r="G31" s="18"/>
      <c r="H31" s="18"/>
      <c r="I31" s="18"/>
      <c r="J31" s="18"/>
      <c r="K31" s="18"/>
      <c r="L31" s="18"/>
      <c r="M31" s="18"/>
      <c r="N31" s="87">
        <v>26</v>
      </c>
      <c r="O31" s="87" t="s">
        <v>2192</v>
      </c>
      <c r="P31" s="87" t="s">
        <v>2193</v>
      </c>
      <c r="Q31" s="87" t="s">
        <v>1247</v>
      </c>
      <c r="R31" s="18"/>
      <c r="S31" s="18"/>
      <c r="T31" s="18"/>
      <c r="U31" s="18"/>
      <c r="V31" s="18"/>
      <c r="W31" s="18"/>
      <c r="X31" s="87">
        <v>26</v>
      </c>
      <c r="Y31" s="769" t="s">
        <v>2192</v>
      </c>
      <c r="Z31" s="87" t="s">
        <v>2193</v>
      </c>
      <c r="AA31" s="87" t="s">
        <v>1247</v>
      </c>
      <c r="AB31" s="18"/>
      <c r="AC31" s="87">
        <v>26</v>
      </c>
      <c r="AD31" s="87" t="s">
        <v>2359</v>
      </c>
      <c r="AE31" s="87" t="s">
        <v>2360</v>
      </c>
      <c r="AF31" s="87" t="s">
        <v>1247</v>
      </c>
    </row>
    <row r="32" spans="1:32" ht="12">
      <c r="A32" s="18"/>
      <c r="B32" s="18"/>
      <c r="C32" s="18"/>
      <c r="D32" s="18"/>
      <c r="E32" s="18"/>
      <c r="F32" s="18"/>
      <c r="G32" s="18"/>
      <c r="H32" s="18"/>
      <c r="I32" s="18"/>
      <c r="J32" s="18"/>
      <c r="K32" s="18"/>
      <c r="L32" s="18"/>
      <c r="M32" s="18"/>
      <c r="N32" s="87">
        <v>27</v>
      </c>
      <c r="O32" s="87" t="s">
        <v>2213</v>
      </c>
      <c r="P32" s="87" t="s">
        <v>2214</v>
      </c>
      <c r="Q32" s="87" t="s">
        <v>1247</v>
      </c>
      <c r="R32" s="18"/>
      <c r="S32" s="18"/>
      <c r="T32" s="18"/>
      <c r="U32" s="18"/>
      <c r="V32" s="18"/>
      <c r="W32" s="18"/>
      <c r="X32" s="87">
        <v>27</v>
      </c>
      <c r="Y32" s="769" t="s">
        <v>2213</v>
      </c>
      <c r="Z32" s="87" t="s">
        <v>2214</v>
      </c>
      <c r="AA32" s="87" t="s">
        <v>1247</v>
      </c>
      <c r="AB32" s="18"/>
      <c r="AC32" s="87">
        <v>27</v>
      </c>
      <c r="AD32" s="87" t="s">
        <v>2336</v>
      </c>
      <c r="AE32" s="87" t="s">
        <v>2337</v>
      </c>
      <c r="AF32" s="87" t="s">
        <v>1247</v>
      </c>
    </row>
    <row r="33" spans="1:32" ht="12">
      <c r="A33" s="18"/>
      <c r="B33" s="18"/>
      <c r="C33" s="18"/>
      <c r="D33" s="18"/>
      <c r="E33" s="18"/>
      <c r="F33" s="18"/>
      <c r="G33" s="18"/>
      <c r="H33" s="18"/>
      <c r="I33" s="18"/>
      <c r="J33" s="18"/>
      <c r="K33" s="18"/>
      <c r="L33" s="18"/>
      <c r="M33" s="18"/>
      <c r="N33" s="87">
        <v>28</v>
      </c>
      <c r="O33" s="87" t="s">
        <v>2234</v>
      </c>
      <c r="P33" s="87" t="s">
        <v>2235</v>
      </c>
      <c r="Q33" s="87" t="s">
        <v>1247</v>
      </c>
      <c r="R33" s="18"/>
      <c r="S33" s="18"/>
      <c r="T33" s="18"/>
      <c r="U33" s="18"/>
      <c r="V33" s="18"/>
      <c r="W33" s="18"/>
      <c r="X33" s="87">
        <v>28</v>
      </c>
      <c r="Y33" s="769" t="s">
        <v>2234</v>
      </c>
      <c r="Z33" s="87" t="s">
        <v>2235</v>
      </c>
      <c r="AA33" s="87" t="s">
        <v>1247</v>
      </c>
      <c r="AB33" s="18"/>
      <c r="AC33" s="87">
        <v>28</v>
      </c>
      <c r="AD33" s="87" t="s">
        <v>2344</v>
      </c>
      <c r="AE33" s="87" t="s">
        <v>2296</v>
      </c>
      <c r="AF33" s="87" t="s">
        <v>1247</v>
      </c>
    </row>
    <row r="34" spans="1:32" ht="12">
      <c r="A34" s="18"/>
      <c r="B34" s="18"/>
      <c r="C34" s="18"/>
      <c r="D34" s="18"/>
      <c r="E34" s="18"/>
      <c r="F34" s="18"/>
      <c r="G34" s="18"/>
      <c r="H34" s="18"/>
      <c r="I34" s="18"/>
      <c r="J34" s="18"/>
      <c r="K34" s="18"/>
      <c r="L34" s="18"/>
      <c r="M34" s="18"/>
      <c r="N34" s="87">
        <v>29</v>
      </c>
      <c r="O34" s="87" t="s">
        <v>2255</v>
      </c>
      <c r="P34" s="87" t="s">
        <v>2256</v>
      </c>
      <c r="Q34" s="87" t="s">
        <v>1247</v>
      </c>
      <c r="R34" s="18"/>
      <c r="S34" s="18"/>
      <c r="T34" s="18"/>
      <c r="U34" s="18"/>
      <c r="V34" s="18"/>
      <c r="W34" s="18"/>
      <c r="X34" s="87">
        <v>29</v>
      </c>
      <c r="Y34" s="769" t="s">
        <v>2255</v>
      </c>
      <c r="Z34" s="87" t="s">
        <v>2256</v>
      </c>
      <c r="AA34" s="87" t="s">
        <v>1247</v>
      </c>
      <c r="AB34" s="18"/>
      <c r="AC34" s="87">
        <v>29</v>
      </c>
      <c r="AD34" s="87" t="s">
        <v>2301</v>
      </c>
      <c r="AE34" s="87" t="s">
        <v>2302</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2379</v>
      </c>
      <c r="AE35" s="87" t="s">
        <v>2380</v>
      </c>
      <c r="AF35" s="87" t="s">
        <v>1247</v>
      </c>
    </row>
    <row r="36" spans="1:32" ht="12">
      <c r="A36" s="18"/>
      <c r="B36" s="18"/>
      <c r="C36" s="18"/>
      <c r="D36" s="18"/>
      <c r="E36" s="18"/>
      <c r="F36" s="18"/>
      <c r="G36" s="18"/>
      <c r="H36" s="18"/>
      <c r="I36" s="18"/>
      <c r="J36" s="18"/>
      <c r="K36" s="18"/>
      <c r="L36" s="18"/>
      <c r="M36" s="18"/>
      <c r="N36" s="87">
        <v>31</v>
      </c>
      <c r="O36" s="87" t="s">
        <v>2400</v>
      </c>
      <c r="P36" s="87" t="s">
        <v>2401</v>
      </c>
      <c r="Q36" s="87" t="s">
        <v>1245</v>
      </c>
      <c r="R36" s="18"/>
      <c r="S36" s="18"/>
      <c r="T36" s="18"/>
      <c r="U36" s="18"/>
      <c r="V36" s="18"/>
      <c r="W36" s="18"/>
      <c r="X36" s="87">
        <v>31</v>
      </c>
      <c r="Y36" s="769">
        <v>0</v>
      </c>
      <c r="Z36" s="87">
        <v>0</v>
      </c>
      <c r="AA36" s="87">
        <v>0</v>
      </c>
      <c r="AB36" s="18"/>
      <c r="AC36" s="87">
        <v>31</v>
      </c>
      <c r="AD36" s="87" t="s">
        <v>2391</v>
      </c>
      <c r="AE36" s="87" t="s">
        <v>2392</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1670</v>
      </c>
      <c r="AE37" s="87" t="s">
        <v>1671</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2387</v>
      </c>
      <c r="AE38" s="87" t="s">
        <v>2388</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2284</v>
      </c>
      <c r="AE39" s="87" t="s">
        <v>2285</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2351</v>
      </c>
      <c r="AE40" s="87" t="s">
        <v>2352</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2367</v>
      </c>
      <c r="AE41" s="87" t="s">
        <v>2368</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10</v>
      </c>
      <c r="I4" s="80" t="str">
        <f>HLOOKUP(I3,比較地域マスタ!$E$5:$L$6,2,0)</f>
        <v>群馬県</v>
      </c>
      <c r="J4" s="80" t="str">
        <f>HLOOKUP(J3,比較地域マスタ!$E$5:$L$6,2,0)</f>
        <v>館林市</v>
      </c>
      <c r="K4" s="80" t="str">
        <f>HLOOKUP(K3,比較地域マスタ!$E$5:$L$6,2,0)</f>
        <v>10207</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館林市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119.71876546573095</v>
      </c>
      <c r="BB5" s="34"/>
      <c r="BC5" s="19"/>
      <c r="BD5" s="364">
        <f>AC35</f>
        <v>181.4994315439555</v>
      </c>
      <c r="BE5" s="34"/>
      <c r="BF5" s="19"/>
      <c r="BG5" s="364">
        <f>AK35</f>
        <v>155.79806148111868</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108.04106544051369</v>
      </c>
      <c r="BA6" s="19"/>
      <c r="BB6" s="34"/>
      <c r="BC6" s="364">
        <f>AC36</f>
        <v>172.21358936957765</v>
      </c>
      <c r="BD6" s="19"/>
      <c r="BE6" s="34"/>
      <c r="BF6" s="364">
        <f>AK36</f>
        <v>147.47728916145496</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5.0295256665343722</v>
      </c>
      <c r="BA7" s="19"/>
      <c r="BB7" s="34"/>
      <c r="BC7" s="364">
        <f>AC37</f>
        <v>3.6439557891600787</v>
      </c>
      <c r="BD7" s="19"/>
      <c r="BE7" s="34"/>
      <c r="BF7" s="364">
        <f t="shared" ref="BF7:BF8" si="0">AK37</f>
        <v>3.7015371159886628</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6.6481743586828914</v>
      </c>
      <c r="BA8" s="19"/>
      <c r="BB8" s="34"/>
      <c r="BC8" s="364">
        <f>AC38</f>
        <v>5.6418863852177532</v>
      </c>
      <c r="BD8" s="19"/>
      <c r="BE8" s="34"/>
      <c r="BF8" s="364">
        <f t="shared" si="0"/>
        <v>4.6192352036750624</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503.8928106814144</v>
      </c>
      <c r="P9" s="500">
        <f>P10+P14+P15+P16+P22</f>
        <v>0.99999999999999989</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100.41006808623266</v>
      </c>
      <c r="BA9" s="364">
        <f>AZ9</f>
        <v>100.41006808623266</v>
      </c>
      <c r="BB9" s="34"/>
      <c r="BC9" s="364">
        <f>AC39</f>
        <v>142.3273939308381</v>
      </c>
      <c r="BD9" s="364">
        <f>AC39</f>
        <v>142.3273939308381</v>
      </c>
      <c r="BE9" s="34"/>
      <c r="BF9" s="364">
        <f>AK39</f>
        <v>99.502870565533939</v>
      </c>
      <c r="BG9" s="364">
        <f>AK39</f>
        <v>99.502870565533939</v>
      </c>
      <c r="BH9" s="34"/>
    </row>
    <row r="10" spans="1:62" ht="17.100000000000001" customHeight="1" thickBot="1">
      <c r="B10" s="366"/>
      <c r="C10" s="367"/>
      <c r="D10" s="369"/>
      <c r="E10" s="369"/>
      <c r="F10" s="369"/>
      <c r="G10" s="368"/>
      <c r="H10" s="368"/>
      <c r="I10" s="369"/>
      <c r="J10" s="370"/>
      <c r="K10" s="377"/>
      <c r="L10" s="286" t="s">
        <v>31</v>
      </c>
      <c r="M10" s="286"/>
      <c r="N10" s="622"/>
      <c r="O10" s="1025">
        <f>SUM(O11:O13)</f>
        <v>119.71876546573095</v>
      </c>
      <c r="P10" s="501">
        <f t="shared" ref="P10:P22" si="1">O10/$O$9</f>
        <v>0.23758776257163747</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100.24361394702959</v>
      </c>
      <c r="BA10" s="364">
        <f>AZ10</f>
        <v>100.24361394702959</v>
      </c>
      <c r="BB10" s="34"/>
      <c r="BC10" s="364">
        <f>AC40</f>
        <v>107.40465207085637</v>
      </c>
      <c r="BD10" s="364">
        <f>AC40</f>
        <v>107.40465207085637</v>
      </c>
      <c r="BE10" s="34"/>
      <c r="BF10" s="364">
        <f>AK40</f>
        <v>93.311682098991312</v>
      </c>
      <c r="BG10" s="364">
        <f>AK40</f>
        <v>93.311682098991312</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108.04106544051369</v>
      </c>
      <c r="P11" s="502">
        <f t="shared" si="1"/>
        <v>0.21441279405119856</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169.66177125492115</v>
      </c>
      <c r="BB11" s="34"/>
      <c r="BC11" s="364"/>
      <c r="BD11" s="364">
        <f>AC41</f>
        <v>155.85858736986322</v>
      </c>
      <c r="BE11" s="34"/>
      <c r="BF11" s="19"/>
      <c r="BG11" s="364">
        <f>AK41</f>
        <v>124.0314795518017</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5.0295256665343722</v>
      </c>
      <c r="P12" s="502">
        <f t="shared" si="1"/>
        <v>9.9813403960515787E-3</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165.01480726188828</v>
      </c>
      <c r="BA12" s="19"/>
      <c r="BB12" s="34"/>
      <c r="BC12" s="364">
        <f>AC42</f>
        <v>149.78349433151143</v>
      </c>
      <c r="BD12" s="19"/>
      <c r="BE12" s="34"/>
      <c r="BF12" s="364">
        <f>AK42</f>
        <v>119.55975152957237</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6.6481743586828914</v>
      </c>
      <c r="P13" s="502">
        <f t="shared" si="1"/>
        <v>1.3193628124387334E-2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4.6469639930328714</v>
      </c>
      <c r="BA13" s="19"/>
      <c r="BB13" s="34"/>
      <c r="BC13" s="364">
        <f>AC45</f>
        <v>6.0750930383517723</v>
      </c>
      <c r="BD13" s="19"/>
      <c r="BE13" s="34"/>
      <c r="BF13" s="364">
        <f>AK45</f>
        <v>4.4717280222293274</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100.41006808623266</v>
      </c>
      <c r="P14" s="501">
        <f t="shared" si="1"/>
        <v>0.19926870548212047</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100.24361394702959</v>
      </c>
      <c r="P15" s="501">
        <f t="shared" si="1"/>
        <v>0.19893836907788012</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13.858591927499997</v>
      </c>
      <c r="BA15" s="364">
        <f>AZ15</f>
        <v>13.858591927499997</v>
      </c>
      <c r="BB15" s="34"/>
      <c r="BC15" s="364">
        <f>AC47</f>
        <v>8.9302729272400025</v>
      </c>
      <c r="BD15" s="364">
        <f>AC47</f>
        <v>8.9302729272400025</v>
      </c>
      <c r="BE15" s="34"/>
      <c r="BF15" s="364">
        <f>AK47</f>
        <v>12.38791755683825</v>
      </c>
      <c r="BG15" s="364">
        <f>AK47</f>
        <v>12.38791755683825</v>
      </c>
      <c r="BH15" s="34"/>
    </row>
    <row r="16" spans="1:62" ht="17.100000000000001" customHeight="1" thickBot="1">
      <c r="B16" s="366"/>
      <c r="C16" s="367"/>
      <c r="D16" s="369"/>
      <c r="E16" s="369"/>
      <c r="F16" s="369"/>
      <c r="G16" s="368"/>
      <c r="H16" s="368"/>
      <c r="I16" s="369"/>
      <c r="J16" s="370"/>
      <c r="K16" s="378"/>
      <c r="L16" s="286" t="s">
        <v>44</v>
      </c>
      <c r="M16" s="387"/>
      <c r="N16" s="388"/>
      <c r="O16" s="1025">
        <f>SUM(O18:O21)</f>
        <v>169.66177125492115</v>
      </c>
      <c r="P16" s="501">
        <f t="shared" si="1"/>
        <v>0.33670210738964002</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165.01480726188828</v>
      </c>
      <c r="P17" s="502">
        <f t="shared" si="1"/>
        <v>0.32747997940025919</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102.18165672900069</v>
      </c>
      <c r="P18" s="502">
        <f t="shared" si="1"/>
        <v>0.20278451004454778</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62.833150532887586</v>
      </c>
      <c r="P19" s="502">
        <f t="shared" si="1"/>
        <v>0.12469546935571138</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4.6469639930328714</v>
      </c>
      <c r="P20" s="502">
        <f t="shared" si="1"/>
        <v>9.2221279893808777E-3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13.858591927499997</v>
      </c>
      <c r="P22" s="679">
        <f t="shared" si="1"/>
        <v>2.7503055478721793E-2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132.70028331686871</v>
      </c>
      <c r="AZ22" s="364">
        <f t="shared" si="3"/>
        <v>159.77495849234973</v>
      </c>
      <c r="BA22" s="364">
        <f t="shared" si="3"/>
        <v>165.79159405520386</v>
      </c>
      <c r="BB22" s="364">
        <f t="shared" si="3"/>
        <v>179.53142273303035</v>
      </c>
      <c r="BC22" s="364">
        <f t="shared" si="3"/>
        <v>173.64709650769578</v>
      </c>
      <c r="BD22" s="364">
        <f t="shared" si="3"/>
        <v>181.4994315439555</v>
      </c>
      <c r="BE22" s="364">
        <f t="shared" si="3"/>
        <v>155.98493016464349</v>
      </c>
      <c r="BF22" s="364">
        <f t="shared" si="3"/>
        <v>139.04119432021423</v>
      </c>
      <c r="BG22" s="364">
        <f t="shared" si="3"/>
        <v>141.43124790070857</v>
      </c>
      <c r="BH22" s="364">
        <f t="shared" si="3"/>
        <v>136.21937931014725</v>
      </c>
      <c r="BI22" s="364">
        <f t="shared" si="3"/>
        <v>148.00994488817383</v>
      </c>
      <c r="BJ22" s="364">
        <f t="shared" si="3"/>
        <v>139.11904320804439</v>
      </c>
      <c r="BK22" s="364">
        <f t="shared" si="3"/>
        <v>157.22435669368684</v>
      </c>
      <c r="BL22" s="364">
        <f t="shared" si="3"/>
        <v>155.79806148111868</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113.93119068030941</v>
      </c>
      <c r="AZ23" s="399">
        <f t="shared" ref="AZ23:BL23" si="4">Y39</f>
        <v>120.21471314236926</v>
      </c>
      <c r="BA23" s="399">
        <f t="shared" si="4"/>
        <v>124.44904789488484</v>
      </c>
      <c r="BB23" s="399">
        <f t="shared" si="4"/>
        <v>146.88294643477872</v>
      </c>
      <c r="BC23" s="399">
        <f t="shared" si="4"/>
        <v>149.72518317991498</v>
      </c>
      <c r="BD23" s="399">
        <f t="shared" si="4"/>
        <v>142.3273939308381</v>
      </c>
      <c r="BE23" s="399">
        <f t="shared" si="4"/>
        <v>129.56774913831563</v>
      </c>
      <c r="BF23" s="399">
        <f t="shared" si="4"/>
        <v>128.81274423959357</v>
      </c>
      <c r="BG23" s="399">
        <f t="shared" si="4"/>
        <v>107.87844194519108</v>
      </c>
      <c r="BH23" s="399">
        <f t="shared" si="4"/>
        <v>101.863459336193</v>
      </c>
      <c r="BI23" s="399">
        <f t="shared" si="4"/>
        <v>100.44991070069561</v>
      </c>
      <c r="BJ23" s="399">
        <f t="shared" si="4"/>
        <v>94.954092337084361</v>
      </c>
      <c r="BK23" s="399">
        <f t="shared" si="4"/>
        <v>89.891997970446482</v>
      </c>
      <c r="BL23" s="399">
        <f t="shared" si="4"/>
        <v>99.502870565533939</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105.06581404374319</v>
      </c>
      <c r="AZ24" s="364">
        <f t="shared" ref="AZ24:BL24" si="5">Y40</f>
        <v>93.885125102646583</v>
      </c>
      <c r="BA24" s="364">
        <f t="shared" si="5"/>
        <v>100.43222468344479</v>
      </c>
      <c r="BB24" s="364">
        <f t="shared" si="5"/>
        <v>107.15638771159129</v>
      </c>
      <c r="BC24" s="364">
        <f t="shared" si="5"/>
        <v>129.44082428018424</v>
      </c>
      <c r="BD24" s="364">
        <f t="shared" si="5"/>
        <v>107.40465207085637</v>
      </c>
      <c r="BE24" s="364">
        <f t="shared" si="5"/>
        <v>111.74873333366727</v>
      </c>
      <c r="BF24" s="364">
        <f t="shared" si="5"/>
        <v>103.76468279185789</v>
      </c>
      <c r="BG24" s="364">
        <f t="shared" si="5"/>
        <v>102.99559447087465</v>
      </c>
      <c r="BH24" s="364">
        <f t="shared" si="5"/>
        <v>99.670668931201888</v>
      </c>
      <c r="BI24" s="364">
        <f t="shared" si="5"/>
        <v>104.47625818103707</v>
      </c>
      <c r="BJ24" s="364">
        <f t="shared" si="5"/>
        <v>92.470444329682536</v>
      </c>
      <c r="BK24" s="364">
        <f t="shared" si="5"/>
        <v>88.098579389352679</v>
      </c>
      <c r="BL24" s="364">
        <f t="shared" si="5"/>
        <v>93.311682098991312</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161.47787613577813</v>
      </c>
      <c r="AZ25" s="364">
        <f t="shared" ref="AZ25:BL25" si="6">Y41</f>
        <v>159.70108977975465</v>
      </c>
      <c r="BA25" s="364">
        <f t="shared" si="6"/>
        <v>160.71075034450629</v>
      </c>
      <c r="BB25" s="364">
        <f t="shared" si="6"/>
        <v>158.08973873450904</v>
      </c>
      <c r="BC25" s="364">
        <f t="shared" si="6"/>
        <v>158.93283432196554</v>
      </c>
      <c r="BD25" s="364">
        <f t="shared" si="6"/>
        <v>155.85858736986322</v>
      </c>
      <c r="BE25" s="364">
        <f t="shared" si="6"/>
        <v>151.67834902346206</v>
      </c>
      <c r="BF25" s="364">
        <f t="shared" si="6"/>
        <v>150.75088004176746</v>
      </c>
      <c r="BG25" s="364">
        <f t="shared" si="6"/>
        <v>147.78408994336252</v>
      </c>
      <c r="BH25" s="364">
        <f t="shared" si="6"/>
        <v>144.91780899075033</v>
      </c>
      <c r="BI25" s="364">
        <f t="shared" si="6"/>
        <v>142.47383823723499</v>
      </c>
      <c r="BJ25" s="364">
        <f t="shared" si="6"/>
        <v>140.69274511055781</v>
      </c>
      <c r="BK25" s="364">
        <f t="shared" si="6"/>
        <v>125.69148254097324</v>
      </c>
      <c r="BL25" s="364">
        <f t="shared" si="6"/>
        <v>124.0314795518017</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11.560411667200002</v>
      </c>
      <c r="AZ26" s="364">
        <f t="shared" si="7"/>
        <v>8.9351028991600003</v>
      </c>
      <c r="BA26" s="364">
        <f t="shared" si="7"/>
        <v>8.2550463968000027</v>
      </c>
      <c r="BB26" s="364">
        <f t="shared" si="7"/>
        <v>9.7323583950000003</v>
      </c>
      <c r="BC26" s="364">
        <f t="shared" si="7"/>
        <v>10.092615886080001</v>
      </c>
      <c r="BD26" s="364">
        <f t="shared" si="7"/>
        <v>8.9302729272400025</v>
      </c>
      <c r="BE26" s="364">
        <f t="shared" si="7"/>
        <v>7.7778922377000006</v>
      </c>
      <c r="BF26" s="364">
        <f t="shared" si="7"/>
        <v>7.1708457826000016</v>
      </c>
      <c r="BG26" s="364">
        <f t="shared" si="7"/>
        <v>8.231271811610398</v>
      </c>
      <c r="BH26" s="364">
        <f t="shared" si="7"/>
        <v>7.8883303269754981</v>
      </c>
      <c r="BI26" s="364">
        <f t="shared" si="7"/>
        <v>9.7916575801759755</v>
      </c>
      <c r="BJ26" s="364">
        <f t="shared" si="7"/>
        <v>8.3681032111830866</v>
      </c>
      <c r="BK26" s="364">
        <f t="shared" si="7"/>
        <v>10.84756819886427</v>
      </c>
      <c r="BL26" s="364">
        <f t="shared" si="7"/>
        <v>12.38791755683825</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524.73557584389948</v>
      </c>
      <c r="AZ27" s="364">
        <f t="shared" si="8"/>
        <v>542.51098941628027</v>
      </c>
      <c r="BA27" s="364">
        <f t="shared" si="8"/>
        <v>559.63866337483989</v>
      </c>
      <c r="BB27" s="364">
        <f t="shared" si="8"/>
        <v>601.39285400890947</v>
      </c>
      <c r="BC27" s="364">
        <f t="shared" si="8"/>
        <v>621.83855417584061</v>
      </c>
      <c r="BD27" s="364">
        <f t="shared" si="8"/>
        <v>596.02033784275329</v>
      </c>
      <c r="BE27" s="364">
        <f t="shared" si="8"/>
        <v>556.75765389778849</v>
      </c>
      <c r="BF27" s="364">
        <f t="shared" si="8"/>
        <v>529.54034717603326</v>
      </c>
      <c r="BG27" s="364">
        <f t="shared" si="8"/>
        <v>508.32064607174721</v>
      </c>
      <c r="BH27" s="364">
        <f t="shared" si="8"/>
        <v>490.55964689526797</v>
      </c>
      <c r="BI27" s="364">
        <f t="shared" si="8"/>
        <v>505.20160958731748</v>
      </c>
      <c r="BJ27" s="364">
        <f t="shared" si="8"/>
        <v>475.60442819655225</v>
      </c>
      <c r="BK27" s="364">
        <f t="shared" si="8"/>
        <v>471.75398479332353</v>
      </c>
      <c r="BL27" s="364">
        <f t="shared" si="8"/>
        <v>485.03201125428387</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596.02033784275329</v>
      </c>
      <c r="P30" s="500">
        <f>P31+P35+P36+P37+P43</f>
        <v>0.99999999999999989</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181.4994315439555</v>
      </c>
      <c r="P31" s="501">
        <f t="shared" ref="P31:P43" si="9">O31/$O$30</f>
        <v>0.30451885618681707</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172.21358936957765</v>
      </c>
      <c r="P32" s="502">
        <f t="shared" si="9"/>
        <v>0.28893911572361874</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3.6439557891600787</v>
      </c>
      <c r="P33" s="502">
        <f t="shared" si="9"/>
        <v>6.113811153406405E-3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5.6418863852177532</v>
      </c>
      <c r="P34" s="502">
        <f t="shared" si="9"/>
        <v>9.4659293097918411E-3</v>
      </c>
      <c r="Q34" s="371"/>
      <c r="R34" s="15"/>
      <c r="S34" s="366"/>
      <c r="T34" s="622" t="s">
        <v>29</v>
      </c>
      <c r="U34" s="375"/>
      <c r="V34" s="375"/>
      <c r="W34" s="375"/>
      <c r="X34" s="1012">
        <f>X35+X39+X40+X41+X47</f>
        <v>524.73557584389948</v>
      </c>
      <c r="Y34" s="1013">
        <f t="shared" ref="Y34:AK34" si="10">Y35+Y39+Y40+Y41+Y47</f>
        <v>542.51098941628027</v>
      </c>
      <c r="Z34" s="1013">
        <f t="shared" si="10"/>
        <v>559.63866337483989</v>
      </c>
      <c r="AA34" s="1013">
        <f t="shared" si="10"/>
        <v>601.39285400890947</v>
      </c>
      <c r="AB34" s="1013">
        <f t="shared" si="10"/>
        <v>621.83855417584061</v>
      </c>
      <c r="AC34" s="1013">
        <f t="shared" si="10"/>
        <v>596.02033784275329</v>
      </c>
      <c r="AD34" s="1013">
        <f t="shared" si="10"/>
        <v>556.75765389778849</v>
      </c>
      <c r="AE34" s="1013">
        <f t="shared" si="10"/>
        <v>529.54034717603326</v>
      </c>
      <c r="AF34" s="1013">
        <f t="shared" si="10"/>
        <v>508.32064607174721</v>
      </c>
      <c r="AG34" s="1013">
        <f t="shared" si="10"/>
        <v>490.55964689526797</v>
      </c>
      <c r="AH34" s="1013">
        <f t="shared" si="10"/>
        <v>505.20160958731748</v>
      </c>
      <c r="AI34" s="1013">
        <f t="shared" si="10"/>
        <v>475.60442819655225</v>
      </c>
      <c r="AJ34" s="1013">
        <f t="shared" si="10"/>
        <v>471.75398479332353</v>
      </c>
      <c r="AK34" s="1014">
        <f t="shared" si="10"/>
        <v>485.03201125428387</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142.3273939308381</v>
      </c>
      <c r="P35" s="501">
        <f t="shared" si="9"/>
        <v>0.23879620357583842</v>
      </c>
      <c r="Q35" s="371"/>
      <c r="R35" s="15"/>
      <c r="S35" s="366"/>
      <c r="T35" s="377"/>
      <c r="U35" s="286" t="s">
        <v>31</v>
      </c>
      <c r="V35" s="387"/>
      <c r="W35" s="387"/>
      <c r="X35" s="1015">
        <f>SUM(X36:X38)</f>
        <v>132.70028331686871</v>
      </c>
      <c r="Y35" s="1016">
        <f t="shared" ref="Y35:AK35" si="11">SUM(Y36:Y38)</f>
        <v>159.77495849234973</v>
      </c>
      <c r="Z35" s="1016">
        <f t="shared" si="11"/>
        <v>165.79159405520386</v>
      </c>
      <c r="AA35" s="1016">
        <f t="shared" si="11"/>
        <v>179.53142273303035</v>
      </c>
      <c r="AB35" s="1016">
        <f t="shared" si="11"/>
        <v>173.64709650769578</v>
      </c>
      <c r="AC35" s="1016">
        <f t="shared" si="11"/>
        <v>181.4994315439555</v>
      </c>
      <c r="AD35" s="1016">
        <f t="shared" si="11"/>
        <v>155.98493016464349</v>
      </c>
      <c r="AE35" s="1016">
        <f t="shared" si="11"/>
        <v>139.04119432021423</v>
      </c>
      <c r="AF35" s="1016">
        <f t="shared" si="11"/>
        <v>141.43124790070857</v>
      </c>
      <c r="AG35" s="1016">
        <f t="shared" si="11"/>
        <v>136.21937931014725</v>
      </c>
      <c r="AH35" s="1016">
        <f t="shared" si="11"/>
        <v>148.00994488817383</v>
      </c>
      <c r="AI35" s="1016">
        <f t="shared" si="11"/>
        <v>139.11904320804439</v>
      </c>
      <c r="AJ35" s="1016">
        <f t="shared" si="11"/>
        <v>157.22435669368684</v>
      </c>
      <c r="AK35" s="1017">
        <f t="shared" si="11"/>
        <v>155.79806148111868</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107.40465207085637</v>
      </c>
      <c r="P36" s="501">
        <f t="shared" si="9"/>
        <v>0.18020299854128921</v>
      </c>
      <c r="Q36" s="371"/>
      <c r="R36" s="15"/>
      <c r="S36" s="401" t="s">
        <v>98</v>
      </c>
      <c r="T36" s="378"/>
      <c r="U36" s="389"/>
      <c r="V36" s="379" t="s">
        <v>98</v>
      </c>
      <c r="W36" s="402"/>
      <c r="X36" s="1018">
        <f>VLOOKUP(年度マスタ!$K$4&amp;"_"&amp;X$33,データシート1!$A:$BS,MATCH("aa_"&amp;$S36,データシート1!$A$1:$BS$1,0),0)</f>
        <v>125.04585718312187</v>
      </c>
      <c r="Y36" s="1019">
        <f>VLOOKUP(年度マスタ!$K$4&amp;"_"&amp;Y$33,データシート1!$A:$BS,MATCH("aa_"&amp;$S36,データシート1!$A$1:$BS$1,0),0)</f>
        <v>152.68801804900372</v>
      </c>
      <c r="Z36" s="1019">
        <f>VLOOKUP(年度マスタ!$K$4&amp;"_"&amp;Z$33,データシート1!$A:$BS,MATCH("aa_"&amp;$S36,データシート1!$A$1:$BS$1,0),0)</f>
        <v>158.64471567938179</v>
      </c>
      <c r="AA36" s="1019">
        <f>VLOOKUP(年度マスタ!$K$4&amp;"_"&amp;AA$33,データシート1!$A:$BS,MATCH("aa_"&amp;$S36,データシート1!$A$1:$BS$1,0),0)</f>
        <v>169.18822301176732</v>
      </c>
      <c r="AB36" s="1019">
        <f>VLOOKUP(年度マスタ!$K$4&amp;"_"&amp;AB$33,データシート1!$A:$BS,MATCH("aa_"&amp;$S36,データシート1!$A$1:$BS$1,0),0)</f>
        <v>163.57856689622591</v>
      </c>
      <c r="AC36" s="1019">
        <f>VLOOKUP(年度マスタ!$K$4&amp;"_"&amp;AC$33,データシート1!$A:$BS,MATCH("aa_"&amp;$S36,データシート1!$A$1:$BS$1,0),0)</f>
        <v>172.21358936957765</v>
      </c>
      <c r="AD36" s="1019">
        <f>VLOOKUP(年度マスタ!$K$4&amp;"_"&amp;AD$33,データシート1!$A:$BS,MATCH("aa_"&amp;$S36,データシート1!$A$1:$BS$1,0),0)</f>
        <v>147.240350000962</v>
      </c>
      <c r="AE36" s="1019">
        <f>VLOOKUP(年度マスタ!$K$4&amp;"_"&amp;AE$33,データシート1!$A:$BS,MATCH("aa_"&amp;$S36,データシート1!$A$1:$BS$1,0),0)</f>
        <v>129.89757892041999</v>
      </c>
      <c r="AF36" s="1019">
        <f>VLOOKUP(年度マスタ!$K$4&amp;"_"&amp;AF$33,データシート1!$A:$BS,MATCH("aa_"&amp;$S36,データシート1!$A$1:$BS$1,0),0)</f>
        <v>131.85200416018671</v>
      </c>
      <c r="AG36" s="1019">
        <f>VLOOKUP(年度マスタ!$K$4&amp;"_"&amp;AG$33,データシート1!$A:$BS,MATCH("aa_"&amp;$S36,データシート1!$A$1:$BS$1,0),0)</f>
        <v>127.30979728778748</v>
      </c>
      <c r="AH36" s="1019">
        <f>VLOOKUP(年度マスタ!$K$4&amp;"_"&amp;AH$33,データシート1!$A:$BS,MATCH("aa_"&amp;$S36,データシート1!$A$1:$BS$1,0),0)</f>
        <v>139.83883487544207</v>
      </c>
      <c r="AI36" s="1019">
        <f>VLOOKUP(年度マスタ!$K$4&amp;"_"&amp;AI$33,データシート1!$A:$BS,MATCH("aa_"&amp;$S36,データシート1!$A$1:$BS$1,0),0)</f>
        <v>131.1998232637294</v>
      </c>
      <c r="AJ36" s="1019">
        <f>VLOOKUP(年度マスタ!$K$4&amp;"_"&amp;AJ$33,データシート1!$A:$BS,MATCH("aa_"&amp;$S36,データシート1!$A$1:$BS$1,0),0)</f>
        <v>149.13567977436671</v>
      </c>
      <c r="AK36" s="1020">
        <f>VLOOKUP(年度マスタ!$K$4&amp;"_"&amp;AK$33,データシート1!$A:$BS,MATCH("aa_"&amp;$S36,データシート1!$A$1:$BS$1,0),0)</f>
        <v>147.47728916145496</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155.85858736986322</v>
      </c>
      <c r="P37" s="501">
        <f t="shared" si="9"/>
        <v>0.26149877357202372</v>
      </c>
      <c r="Q37" s="371"/>
      <c r="R37" s="15"/>
      <c r="S37" s="401" t="s">
        <v>100</v>
      </c>
      <c r="T37" s="378"/>
      <c r="U37" s="389"/>
      <c r="V37" s="379" t="s">
        <v>107</v>
      </c>
      <c r="W37" s="402"/>
      <c r="X37" s="1018">
        <f>VLOOKUP(年度マスタ!$K$4&amp;"_"&amp;X$33,データシート1!$A:$BS,MATCH("aa_"&amp;$S37,データシート1!$A$1:$BS$1,0),0)</f>
        <v>3.5722480953050972</v>
      </c>
      <c r="Y37" s="1019">
        <f>VLOOKUP(年度マスタ!$K$4&amp;"_"&amp;Y$33,データシート1!$A:$BS,MATCH("aa_"&amp;$S37,データシート1!$A$1:$BS$1,0),0)</f>
        <v>3.1907075683392057</v>
      </c>
      <c r="Z37" s="1019">
        <f>VLOOKUP(年度マスタ!$K$4&amp;"_"&amp;Z$33,データシート1!$A:$BS,MATCH("aa_"&amp;$S37,データシート1!$A$1:$BS$1,0),0)</f>
        <v>3.4024209190263957</v>
      </c>
      <c r="AA37" s="1019">
        <f>VLOOKUP(年度マスタ!$K$4&amp;"_"&amp;AA$33,データシート1!$A:$BS,MATCH("aa_"&amp;$S37,データシート1!$A$1:$BS$1,0),0)</f>
        <v>4.4470006050967124</v>
      </c>
      <c r="AB37" s="1019">
        <f>VLOOKUP(年度マスタ!$K$4&amp;"_"&amp;AB$33,データシート1!$A:$BS,MATCH("aa_"&amp;$S37,データシート1!$A$1:$BS$1,0),0)</f>
        <v>4.2311847176296338</v>
      </c>
      <c r="AC37" s="1019">
        <f>VLOOKUP(年度マスタ!$K$4&amp;"_"&amp;AC$33,データシート1!$A:$BS,MATCH("aa_"&amp;$S37,データシート1!$A$1:$BS$1,0),0)</f>
        <v>3.6439557891600787</v>
      </c>
      <c r="AD37" s="1019">
        <f>VLOOKUP(年度マスタ!$K$4&amp;"_"&amp;AD$33,データシート1!$A:$BS,MATCH("aa_"&amp;$S37,データシート1!$A$1:$BS$1,0),0)</f>
        <v>3.6351164786744952</v>
      </c>
      <c r="AE37" s="1019">
        <f>VLOOKUP(年度マスタ!$K$4&amp;"_"&amp;AE$33,データシート1!$A:$BS,MATCH("aa_"&amp;$S37,データシート1!$A$1:$BS$1,0),0)</f>
        <v>3.6497208087430684</v>
      </c>
      <c r="AF37" s="1019">
        <f>VLOOKUP(年度マスタ!$K$4&amp;"_"&amp;AF$33,データシート1!$A:$BS,MATCH("aa_"&amp;$S37,データシート1!$A$1:$BS$1,0),0)</f>
        <v>3.6446658626485426</v>
      </c>
      <c r="AG37" s="1019">
        <f>VLOOKUP(年度マスタ!$K$4&amp;"_"&amp;AG$33,データシート1!$A:$BS,MATCH("aa_"&amp;$S37,データシート1!$A$1:$BS$1,0),0)</f>
        <v>3.6739783862314428</v>
      </c>
      <c r="AH37" s="1019">
        <f>VLOOKUP(年度マスタ!$K$4&amp;"_"&amp;AH$33,データシート1!$A:$BS,MATCH("aa_"&amp;$S37,データシート1!$A$1:$BS$1,0),0)</f>
        <v>3.4529722687737006</v>
      </c>
      <c r="AI37" s="1019">
        <f>VLOOKUP(年度マスタ!$K$4&amp;"_"&amp;AI$33,データシート1!$A:$BS,MATCH("aa_"&amp;$S37,データシート1!$A$1:$BS$1,0),0)</f>
        <v>3.163341086181537</v>
      </c>
      <c r="AJ37" s="1019">
        <f>VLOOKUP(年度マスタ!$K$4&amp;"_"&amp;AJ$33,データシート1!$A:$BS,MATCH("aa_"&amp;$S37,データシート1!$A$1:$BS$1,0),0)</f>
        <v>3.3723454498910814</v>
      </c>
      <c r="AK37" s="1020">
        <f>VLOOKUP(年度マスタ!$K$4&amp;"_"&amp;AK$33,データシート1!$A:$BS,MATCH("aa_"&amp;$S37,データシート1!$A$1:$BS$1,0),0)</f>
        <v>3.7015371159886628</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149.78349433151143</v>
      </c>
      <c r="P38" s="502">
        <f t="shared" si="9"/>
        <v>0.25130601226401184</v>
      </c>
      <c r="Q38" s="371"/>
      <c r="R38" s="15"/>
      <c r="S38" s="401" t="s">
        <v>101</v>
      </c>
      <c r="T38" s="378"/>
      <c r="U38" s="391"/>
      <c r="V38" s="404" t="s">
        <v>110</v>
      </c>
      <c r="W38" s="404"/>
      <c r="X38" s="1018">
        <f>VLOOKUP(年度マスタ!$K$4&amp;"_"&amp;X$33,データシート1!$A:$BS,MATCH("aa_"&amp;$S38,データシート1!$A$1:$BS$1,0),0)</f>
        <v>4.0821780384417634</v>
      </c>
      <c r="Y38" s="1019">
        <f>VLOOKUP(年度マスタ!$K$4&amp;"_"&amp;Y$33,データシート1!$A:$BS,MATCH("aa_"&amp;$S38,データシート1!$A$1:$BS$1,0),0)</f>
        <v>3.8962328750068047</v>
      </c>
      <c r="Z38" s="1019">
        <f>VLOOKUP(年度マスタ!$K$4&amp;"_"&amp;Z$33,データシート1!$A:$BS,MATCH("aa_"&amp;$S38,データシート1!$A$1:$BS$1,0),0)</f>
        <v>3.7444574567957005</v>
      </c>
      <c r="AA38" s="1019">
        <f>VLOOKUP(年度マスタ!$K$4&amp;"_"&amp;AA$33,データシート1!$A:$BS,MATCH("aa_"&amp;$S38,データシート1!$A$1:$BS$1,0),0)</f>
        <v>5.8961991161663203</v>
      </c>
      <c r="AB38" s="1019">
        <f>VLOOKUP(年度マスタ!$K$4&amp;"_"&amp;AB$33,データシート1!$A:$BS,MATCH("aa_"&amp;$S38,データシート1!$A$1:$BS$1,0),0)</f>
        <v>5.8373448938402142</v>
      </c>
      <c r="AC38" s="1019">
        <f>VLOOKUP(年度マスタ!$K$4&amp;"_"&amp;AC$33,データシート1!$A:$BS,MATCH("aa_"&amp;$S38,データシート1!$A$1:$BS$1,0),0)</f>
        <v>5.6418863852177532</v>
      </c>
      <c r="AD38" s="1019">
        <f>VLOOKUP(年度マスタ!$K$4&amp;"_"&amp;AD$33,データシート1!$A:$BS,MATCH("aa_"&amp;$S38,データシート1!$A$1:$BS$1,0),0)</f>
        <v>5.1094636850069959</v>
      </c>
      <c r="AE38" s="1019">
        <f>VLOOKUP(年度マスタ!$K$4&amp;"_"&amp;AE$33,データシート1!$A:$BS,MATCH("aa_"&amp;$S38,データシート1!$A$1:$BS$1,0),0)</f>
        <v>5.4938945910511716</v>
      </c>
      <c r="AF38" s="1019">
        <f>VLOOKUP(年度マスタ!$K$4&amp;"_"&amp;AF$33,データシート1!$A:$BS,MATCH("aa_"&amp;$S38,データシート1!$A$1:$BS$1,0),0)</f>
        <v>5.9345778778733225</v>
      </c>
      <c r="AG38" s="1019">
        <f>VLOOKUP(年度マスタ!$K$4&amp;"_"&amp;AG$33,データシート1!$A:$BS,MATCH("aa_"&amp;$S38,データシート1!$A$1:$BS$1,0),0)</f>
        <v>5.2356036361283449</v>
      </c>
      <c r="AH38" s="1019">
        <f>VLOOKUP(年度マスタ!$K$4&amp;"_"&amp;AH$33,データシート1!$A:$BS,MATCH("aa_"&amp;$S38,データシート1!$A$1:$BS$1,0),0)</f>
        <v>4.7181377439580627</v>
      </c>
      <c r="AI38" s="1019">
        <f>VLOOKUP(年度マスタ!$K$4&amp;"_"&amp;AI$33,データシート1!$A:$BS,MATCH("aa_"&amp;$S38,データシート1!$A$1:$BS$1,0),0)</f>
        <v>4.7558788581334577</v>
      </c>
      <c r="AJ38" s="1019">
        <f>VLOOKUP(年度マスタ!$K$4&amp;"_"&amp;AJ$33,データシート1!$A:$BS,MATCH("aa_"&amp;$S38,データシート1!$A$1:$BS$1,0),0)</f>
        <v>4.7163314694290763</v>
      </c>
      <c r="AK38" s="1020">
        <f>VLOOKUP(年度マスタ!$K$4&amp;"_"&amp;AK$33,データシート1!$A:$BS,MATCH("aa_"&amp;$S38,データシート1!$A$1:$BS$1,0),0)</f>
        <v>4.6192352036750624</v>
      </c>
      <c r="AL38" s="373"/>
      <c r="AW38" s="19" t="str">
        <f>年度マスタ!H4</f>
        <v>10</v>
      </c>
      <c r="AX38" s="19" t="s">
        <v>111</v>
      </c>
      <c r="AY38" s="19">
        <f>VLOOKUP($AW38&amp;"_"&amp;$AY$34,データシート1!$A:$BS,MATCH($AY$31&amp;"_"&amp;AY$36,データシート1!$A$1:$BS$1,0),0)</f>
        <v>4104.5785224679876</v>
      </c>
      <c r="AZ38" s="19">
        <f>VLOOKUP($AW38&amp;"_"&amp;$AY$34,データシート1!$A:$BS,MATCH($AY$31&amp;"_"&amp;AZ$36,データシート1!$A$1:$BS$1,0),0)</f>
        <v>132.90023318670094</v>
      </c>
      <c r="BA38" s="19">
        <f>VLOOKUP($AW38&amp;"_"&amp;$AY$34,データシート1!$A:$BS,MATCH($AY$31&amp;"_"&amp;BA$36,データシート1!$A$1:$BS$1,0),0)</f>
        <v>170.31680103247371</v>
      </c>
      <c r="BB38" s="19">
        <f>VLOOKUP($AW38&amp;"_"&amp;$AY$34,データシート1!$A:$BS,MATCH($AY$31&amp;"_"&amp;BB$36,データシート1!$A$1:$BS$1,0),0)</f>
        <v>2547.3196121339079</v>
      </c>
      <c r="BC38" s="19">
        <f>VLOOKUP($AW38&amp;"_"&amp;$AY$34,データシート1!$A:$BS,MATCH($AY$31&amp;"_"&amp;BC$36,データシート1!$A$1:$BS$1,0),0)</f>
        <v>2381.6749682635141</v>
      </c>
      <c r="BD38" s="19">
        <f>VLOOKUP($AW38&amp;"_"&amp;$AY$34,データシート1!$A:$BS,MATCH($AY$31&amp;"_"&amp;BD$36,データシート1!$A$1:$BS$1,0),0)</f>
        <v>1934.9797485942577</v>
      </c>
      <c r="BE38" s="19">
        <f>VLOOKUP($AW38&amp;"_"&amp;$AY$34,データシート1!$A:$BS,MATCH($AY$31&amp;"_"&amp;BE$36,データシート1!$A$1:$BS$1,0),0)</f>
        <v>1590.2567358827719</v>
      </c>
      <c r="BF38" s="19">
        <f>VLOOKUP($AW38&amp;"_"&amp;$AY$34,データシート1!$A:$BS,MATCH($AY$31&amp;"_"&amp;BF$36,データシート1!$A$1:$BS$1,0),0)</f>
        <v>115.98011995973322</v>
      </c>
      <c r="BG38" s="19">
        <f>VLOOKUP($AW38&amp;"_"&amp;$AY$34,データシート1!$A:$BS,MATCH($AY$31&amp;"_"&amp;BG$36,データシート1!$A$1:$BS$1,0),0)</f>
        <v>0</v>
      </c>
      <c r="BH38" s="19">
        <f>VLOOKUP($AW38&amp;"_"&amp;$AY$34,データシート1!$A:$BS,MATCH($AY$31&amp;"_"&amp;BH$36,データシート1!$A$1:$BS$1,0),0)</f>
        <v>273.97040490984602</v>
      </c>
    </row>
    <row r="39" spans="2:64" ht="17.100000000000001" customHeight="1" thickBot="1">
      <c r="B39" s="366"/>
      <c r="C39" s="367"/>
      <c r="D39" s="369"/>
      <c r="E39" s="993"/>
      <c r="F39" s="369"/>
      <c r="G39" s="368"/>
      <c r="H39" s="368"/>
      <c r="I39" s="369"/>
      <c r="J39" s="370"/>
      <c r="K39" s="378"/>
      <c r="L39" s="389"/>
      <c r="M39" s="389"/>
      <c r="N39" s="390" t="s">
        <v>1298</v>
      </c>
      <c r="O39" s="1026">
        <f>AC43</f>
        <v>95.059285105889771</v>
      </c>
      <c r="P39" s="502">
        <f t="shared" si="9"/>
        <v>0.15949000238808805</v>
      </c>
      <c r="Q39" s="371"/>
      <c r="R39" s="15"/>
      <c r="S39" s="401" t="s">
        <v>102</v>
      </c>
      <c r="T39" s="378"/>
      <c r="U39" s="386" t="s">
        <v>112</v>
      </c>
      <c r="V39" s="387"/>
      <c r="W39" s="387"/>
      <c r="X39" s="1015">
        <f>VLOOKUP(年度マスタ!$K$4&amp;"_"&amp;X$33,データシート1!$A:$BS,MATCH("aa_"&amp;$S39,データシート1!$A$1:$BS$1,0),0)</f>
        <v>113.93119068030941</v>
      </c>
      <c r="Y39" s="1016">
        <f>VLOOKUP(年度マスタ!$K$4&amp;"_"&amp;Y$33,データシート1!$A:$BS,MATCH("aa_"&amp;$S39,データシート1!$A$1:$BS$1,0),0)</f>
        <v>120.21471314236926</v>
      </c>
      <c r="Z39" s="1016">
        <f>VLOOKUP(年度マスタ!$K$4&amp;"_"&amp;Z$33,データシート1!$A:$BS,MATCH("aa_"&amp;$S39,データシート1!$A$1:$BS$1,0),0)</f>
        <v>124.44904789488484</v>
      </c>
      <c r="AA39" s="1016">
        <f>VLOOKUP(年度マスタ!$K$4&amp;"_"&amp;AA$33,データシート1!$A:$BS,MATCH("aa_"&amp;$S39,データシート1!$A$1:$BS$1,0),0)</f>
        <v>146.88294643477872</v>
      </c>
      <c r="AB39" s="1016">
        <f>VLOOKUP(年度マスタ!$K$4&amp;"_"&amp;AB$33,データシート1!$A:$BS,MATCH("aa_"&amp;$S39,データシート1!$A$1:$BS$1,0),0)</f>
        <v>149.72518317991498</v>
      </c>
      <c r="AC39" s="1016">
        <f>VLOOKUP(年度マスタ!$K$4&amp;"_"&amp;AC$33,データシート1!$A:$BS,MATCH("aa_"&amp;$S39,データシート1!$A$1:$BS$1,0),0)</f>
        <v>142.3273939308381</v>
      </c>
      <c r="AD39" s="1016">
        <f>VLOOKUP(年度マスタ!$K$4&amp;"_"&amp;AD$33,データシート1!$A:$BS,MATCH("aa_"&amp;$S39,データシート1!$A$1:$BS$1,0),0)</f>
        <v>129.56774913831563</v>
      </c>
      <c r="AE39" s="1016">
        <f>VLOOKUP(年度マスタ!$K$4&amp;"_"&amp;AE$33,データシート1!$A:$BS,MATCH("aa_"&amp;$S39,データシート1!$A$1:$BS$1,0),0)</f>
        <v>128.81274423959357</v>
      </c>
      <c r="AF39" s="1016">
        <f>VLOOKUP(年度マスタ!$K$4&amp;"_"&amp;AF$33,データシート1!$A:$BS,MATCH("aa_"&amp;$S39,データシート1!$A$1:$BS$1,0),0)</f>
        <v>107.87844194519108</v>
      </c>
      <c r="AG39" s="1016">
        <f>VLOOKUP(年度マスタ!$K$4&amp;"_"&amp;AG$33,データシート1!$A:$BS,MATCH("aa_"&amp;$S39,データシート1!$A$1:$BS$1,0),0)</f>
        <v>101.863459336193</v>
      </c>
      <c r="AH39" s="1016">
        <f>VLOOKUP(年度マスタ!$K$4&amp;"_"&amp;AH$33,データシート1!$A:$BS,MATCH("aa_"&amp;$S39,データシート1!$A$1:$BS$1,0),0)</f>
        <v>100.44991070069561</v>
      </c>
      <c r="AI39" s="1016">
        <f>VLOOKUP(年度マスタ!$K$4&amp;"_"&amp;AI$33,データシート1!$A:$BS,MATCH("aa_"&amp;$S39,データシート1!$A$1:$BS$1,0),0)</f>
        <v>94.954092337084361</v>
      </c>
      <c r="AJ39" s="1016">
        <f>VLOOKUP(年度マスタ!$K$4&amp;"_"&amp;AJ$33,データシート1!$A:$BS,MATCH("aa_"&amp;$S39,データシート1!$A$1:$BS$1,0),0)</f>
        <v>89.891997970446482</v>
      </c>
      <c r="AK39" s="1017">
        <f>VLOOKUP(年度マスタ!$K$4&amp;"_"&amp;AK$33,データシート1!$A:$BS,MATCH("aa_"&amp;$S39,データシート1!$A$1:$BS$1,0),0)</f>
        <v>99.502870565533939</v>
      </c>
      <c r="AL39" s="373"/>
      <c r="AW39" s="19" t="str">
        <f>年度マスタ!K4</f>
        <v>10207</v>
      </c>
      <c r="AX39" s="19" t="s">
        <v>113</v>
      </c>
      <c r="AY39" s="19">
        <f>VLOOKUP($AW39&amp;"_"&amp;$AY$34,データシート1!$A:$BS,MATCH($AY$31&amp;"_"&amp;AY$36,データシート1!$A$1:$BS$1,0),0)</f>
        <v>147.47728916145496</v>
      </c>
      <c r="AZ39" s="19">
        <f>VLOOKUP($AW39&amp;"_"&amp;$AY$34,データシート1!$A:$BS,MATCH($AY$31&amp;"_"&amp;AZ$36,データシート1!$A$1:$BS$1,0),0)</f>
        <v>3.7015371159886628</v>
      </c>
      <c r="BA39" s="19">
        <f>VLOOKUP($AW39&amp;"_"&amp;$AY$34,データシート1!$A:$BS,MATCH($AY$31&amp;"_"&amp;BA$36,データシート1!$A$1:$BS$1,0),0)</f>
        <v>4.6192352036750624</v>
      </c>
      <c r="BB39" s="19">
        <f>VLOOKUP($AW39&amp;"_"&amp;$AY$34,データシート1!$A:$BS,MATCH($AY$31&amp;"_"&amp;BB$36,データシート1!$A$1:$BS$1,0),0)</f>
        <v>99.502870565533939</v>
      </c>
      <c r="BC39" s="19">
        <f>VLOOKUP($AW39&amp;"_"&amp;$AY$34,データシート1!$A:$BS,MATCH($AY$31&amp;"_"&amp;BC$36,データシート1!$A$1:$BS$1,0),0)</f>
        <v>93.311682098991312</v>
      </c>
      <c r="BD39" s="19">
        <f>VLOOKUP($AW39&amp;"_"&amp;$AY$34,データシート1!$A:$BS,MATCH($AY$31&amp;"_"&amp;BD$36,データシート1!$A$1:$BS$1,0),0)</f>
        <v>72.247808019847938</v>
      </c>
      <c r="BE39" s="19">
        <f>VLOOKUP($AW39&amp;"_"&amp;$AY$34,データシート1!$A:$BS,MATCH($AY$31&amp;"_"&amp;BE$36,データシート1!$A$1:$BS$1,0),0)</f>
        <v>47.311943509724429</v>
      </c>
      <c r="BF39" s="19">
        <f>VLOOKUP($AW39&amp;"_"&amp;$AY$34,データシート1!$A:$BS,MATCH($AY$31&amp;"_"&amp;BF$36,データシート1!$A$1:$BS$1,0),0)</f>
        <v>4.4717280222293274</v>
      </c>
      <c r="BG39" s="19">
        <f>VLOOKUP($AW39&amp;"_"&amp;$AY$34,データシート1!$A:$BS,MATCH($AY$31&amp;"_"&amp;BG$36,データシート1!$A$1:$BS$1,0),0)</f>
        <v>0</v>
      </c>
      <c r="BH39" s="19">
        <f>VLOOKUP($AW39&amp;"_"&amp;$AY$34,データシート1!$A:$BS,MATCH($AY$31&amp;"_"&amp;BH$36,データシート1!$A$1:$BS$1,0),0)</f>
        <v>12.38791755683825</v>
      </c>
    </row>
    <row r="40" spans="2:64" ht="17.100000000000001" customHeight="1" thickBot="1">
      <c r="B40" s="366"/>
      <c r="C40" s="367"/>
      <c r="D40" s="369"/>
      <c r="E40" s="369"/>
      <c r="F40" s="369"/>
      <c r="G40" s="368"/>
      <c r="H40" s="368"/>
      <c r="I40" s="369"/>
      <c r="J40" s="370"/>
      <c r="K40" s="378"/>
      <c r="L40" s="389"/>
      <c r="M40" s="391"/>
      <c r="N40" s="382" t="s">
        <v>47</v>
      </c>
      <c r="O40" s="1026">
        <f>AC44</f>
        <v>54.724209225621671</v>
      </c>
      <c r="P40" s="502">
        <f t="shared" si="9"/>
        <v>9.1816009875923796E-2</v>
      </c>
      <c r="Q40" s="371"/>
      <c r="R40" s="15"/>
      <c r="S40" s="401" t="s">
        <v>78</v>
      </c>
      <c r="T40" s="378"/>
      <c r="U40" s="386" t="s">
        <v>78</v>
      </c>
      <c r="V40" s="387"/>
      <c r="W40" s="387"/>
      <c r="X40" s="1015">
        <f>VLOOKUP(年度マスタ!$K$4&amp;"_"&amp;X$33,データシート1!$A:$BS,MATCH("aa_"&amp;$S40,データシート1!$A$1:$BS$1,0),0)</f>
        <v>105.06581404374319</v>
      </c>
      <c r="Y40" s="1016">
        <f>VLOOKUP(年度マスタ!$K$4&amp;"_"&amp;Y$33,データシート1!$A:$BS,MATCH("aa_"&amp;$S40,データシート1!$A$1:$BS$1,0),0)</f>
        <v>93.885125102646583</v>
      </c>
      <c r="Z40" s="1016">
        <f>VLOOKUP(年度マスタ!$K$4&amp;"_"&amp;Z$33,データシート1!$A:$BS,MATCH("aa_"&amp;$S40,データシート1!$A$1:$BS$1,0),0)</f>
        <v>100.43222468344479</v>
      </c>
      <c r="AA40" s="1016">
        <f>VLOOKUP(年度マスタ!$K$4&amp;"_"&amp;AA$33,データシート1!$A:$BS,MATCH("aa_"&amp;$S40,データシート1!$A$1:$BS$1,0),0)</f>
        <v>107.15638771159129</v>
      </c>
      <c r="AB40" s="1016">
        <f>VLOOKUP(年度マスタ!$K$4&amp;"_"&amp;AB$33,データシート1!$A:$BS,MATCH("aa_"&amp;$S40,データシート1!$A$1:$BS$1,0),0)</f>
        <v>129.44082428018424</v>
      </c>
      <c r="AC40" s="1016">
        <f>VLOOKUP(年度マスタ!$K$4&amp;"_"&amp;AC$33,データシート1!$A:$BS,MATCH("aa_"&amp;$S40,データシート1!$A$1:$BS$1,0),0)</f>
        <v>107.40465207085637</v>
      </c>
      <c r="AD40" s="1016">
        <f>VLOOKUP(年度マスタ!$K$4&amp;"_"&amp;AD$33,データシート1!$A:$BS,MATCH("aa_"&amp;$S40,データシート1!$A$1:$BS$1,0),0)</f>
        <v>111.74873333366727</v>
      </c>
      <c r="AE40" s="1016">
        <f>VLOOKUP(年度マスタ!$K$4&amp;"_"&amp;AE$33,データシート1!$A:$BS,MATCH("aa_"&amp;$S40,データシート1!$A$1:$BS$1,0),0)</f>
        <v>103.76468279185789</v>
      </c>
      <c r="AF40" s="1016">
        <f>VLOOKUP(年度マスタ!$K$4&amp;"_"&amp;AF$33,データシート1!$A:$BS,MATCH("aa_"&amp;$S40,データシート1!$A$1:$BS$1,0),0)</f>
        <v>102.99559447087465</v>
      </c>
      <c r="AG40" s="1016">
        <f>VLOOKUP(年度マスタ!$K$4&amp;"_"&amp;AG$33,データシート1!$A:$BS,MATCH("aa_"&amp;$S40,データシート1!$A$1:$BS$1,0),0)</f>
        <v>99.670668931201888</v>
      </c>
      <c r="AH40" s="1016">
        <f>VLOOKUP(年度マスタ!$K$4&amp;"_"&amp;AH$33,データシート1!$A:$BS,MATCH("aa_"&amp;$S40,データシート1!$A$1:$BS$1,0),0)</f>
        <v>104.47625818103707</v>
      </c>
      <c r="AI40" s="1016">
        <f>VLOOKUP(年度マスタ!$K$4&amp;"_"&amp;AI$33,データシート1!$A:$BS,MATCH("aa_"&amp;$S40,データシート1!$A$1:$BS$1,0),0)</f>
        <v>92.470444329682536</v>
      </c>
      <c r="AJ40" s="1016">
        <f>VLOOKUP(年度マスタ!$K$4&amp;"_"&amp;AJ$33,データシート1!$A:$BS,MATCH("aa_"&amp;$S40,データシート1!$A$1:$BS$1,0),0)</f>
        <v>88.098579389352679</v>
      </c>
      <c r="AK40" s="1017">
        <f>VLOOKUP(年度マスタ!$K$4&amp;"_"&amp;AK$33,データシート1!$A:$BS,MATCH("aa_"&amp;$S40,データシート1!$A$1:$BS$1,0),0)</f>
        <v>93.311682098991312</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6.0750930383517723</v>
      </c>
      <c r="P41" s="502">
        <f t="shared" si="9"/>
        <v>1.0192761308011859E-2</v>
      </c>
      <c r="Q41" s="371"/>
      <c r="R41" s="15"/>
      <c r="S41" s="401" t="s">
        <v>1276</v>
      </c>
      <c r="T41" s="378"/>
      <c r="U41" s="286" t="s">
        <v>44</v>
      </c>
      <c r="V41" s="387"/>
      <c r="W41" s="387"/>
      <c r="X41" s="1015">
        <f>X42+X45+X46</f>
        <v>161.47787613577813</v>
      </c>
      <c r="Y41" s="1016">
        <f t="shared" ref="Y41:AH41" si="12">Y42+Y45+Y46</f>
        <v>159.70108977975465</v>
      </c>
      <c r="Z41" s="1016">
        <f t="shared" si="12"/>
        <v>160.71075034450629</v>
      </c>
      <c r="AA41" s="1016">
        <f t="shared" si="12"/>
        <v>158.08973873450904</v>
      </c>
      <c r="AB41" s="1016">
        <f t="shared" si="12"/>
        <v>158.93283432196554</v>
      </c>
      <c r="AC41" s="1016">
        <f t="shared" si="12"/>
        <v>155.85858736986322</v>
      </c>
      <c r="AD41" s="1016">
        <f t="shared" si="12"/>
        <v>151.67834902346206</v>
      </c>
      <c r="AE41" s="1016">
        <f t="shared" si="12"/>
        <v>150.75088004176746</v>
      </c>
      <c r="AF41" s="1016">
        <f t="shared" si="12"/>
        <v>147.78408994336252</v>
      </c>
      <c r="AG41" s="1016">
        <f t="shared" si="12"/>
        <v>144.91780899075033</v>
      </c>
      <c r="AH41" s="1016">
        <f t="shared" si="12"/>
        <v>142.47383823723499</v>
      </c>
      <c r="AI41" s="1016">
        <f>AI42+AI45+AI46</f>
        <v>140.69274511055781</v>
      </c>
      <c r="AJ41" s="1016">
        <f>AJ42+AJ45+AJ46</f>
        <v>125.69148254097324</v>
      </c>
      <c r="AK41" s="1017">
        <f>AK42+AK45+AK46</f>
        <v>124.0314795518017</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156.68104698731847</v>
      </c>
      <c r="Y42" s="1019">
        <f t="shared" ref="Y42:AK42" si="13">SUM(Y43:Y44)</f>
        <v>155.138088283683</v>
      </c>
      <c r="Z42" s="1019">
        <f t="shared" si="13"/>
        <v>155.96610446560436</v>
      </c>
      <c r="AA42" s="1019">
        <f t="shared" si="13"/>
        <v>152.64390143067223</v>
      </c>
      <c r="AB42" s="1019">
        <f t="shared" si="13"/>
        <v>152.92220212304878</v>
      </c>
      <c r="AC42" s="1019">
        <f t="shared" si="13"/>
        <v>149.78349433151143</v>
      </c>
      <c r="AD42" s="1019">
        <f t="shared" si="13"/>
        <v>145.88282204717746</v>
      </c>
      <c r="AE42" s="1019">
        <f t="shared" si="13"/>
        <v>145.09667373579373</v>
      </c>
      <c r="AF42" s="1019">
        <f t="shared" si="13"/>
        <v>142.32875464023903</v>
      </c>
      <c r="AG42" s="1019">
        <f t="shared" si="13"/>
        <v>139.68454420782072</v>
      </c>
      <c r="AH42" s="1019">
        <f t="shared" si="13"/>
        <v>137.64089292019105</v>
      </c>
      <c r="AI42" s="1019">
        <f t="shared" si="13"/>
        <v>136.01447832908275</v>
      </c>
      <c r="AJ42" s="1019">
        <f t="shared" si="13"/>
        <v>121.24725144925591</v>
      </c>
      <c r="AK42" s="1020">
        <f t="shared" si="13"/>
        <v>119.55975152957237</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8.9302729272400025</v>
      </c>
      <c r="P43" s="679">
        <f t="shared" si="9"/>
        <v>1.498316812403146E-2</v>
      </c>
      <c r="Q43" s="371"/>
      <c r="R43" s="15"/>
      <c r="S43" s="401" t="s">
        <v>46</v>
      </c>
      <c r="T43" s="405"/>
      <c r="U43" s="389"/>
      <c r="V43" s="406"/>
      <c r="W43" s="390" t="s">
        <v>46</v>
      </c>
      <c r="X43" s="1018">
        <f>VLOOKUP(年度マスタ!$K$4&amp;"_"&amp;X$33,データシート1!$A:$BS,MATCH("aa_"&amp;$S43,データシート1!$A$1:$BS$1,0),0)</f>
        <v>95.988034294791646</v>
      </c>
      <c r="Y43" s="1019">
        <f>VLOOKUP(年度マスタ!$K$4&amp;"_"&amp;Y$33,データシート1!$A:$BS,MATCH("aa_"&amp;$S43,データシート1!$A$1:$BS$1,0),0)</f>
        <v>97.866685846608576</v>
      </c>
      <c r="Z43" s="1019">
        <f>VLOOKUP(年度マスタ!$K$4&amp;"_"&amp;Z$33,データシート1!$A:$BS,MATCH("aa_"&amp;$S43,データシート1!$A$1:$BS$1,0),0)</f>
        <v>98.506814231472291</v>
      </c>
      <c r="AA43" s="1019">
        <f>VLOOKUP(年度マスタ!$K$4&amp;"_"&amp;AA$33,データシート1!$A:$BS,MATCH("aa_"&amp;$S43,データシート1!$A$1:$BS$1,0),0)</f>
        <v>97.275610648048399</v>
      </c>
      <c r="AB43" s="1019">
        <f>VLOOKUP(年度マスタ!$K$4&amp;"_"&amp;AB$33,データシート1!$A:$BS,MATCH("aa_"&amp;$S43,データシート1!$A$1:$BS$1,0),0)</f>
        <v>98.005284839816994</v>
      </c>
      <c r="AC43" s="1019">
        <f>VLOOKUP(年度マスタ!$K$4&amp;"_"&amp;AC$33,データシート1!$A:$BS,MATCH("aa_"&amp;$S43,データシート1!$A$1:$BS$1,0),0)</f>
        <v>95.059285105889771</v>
      </c>
      <c r="AD43" s="1019">
        <f>VLOOKUP(年度マスタ!$K$4&amp;"_"&amp;AD$33,データシート1!$A:$BS,MATCH("aa_"&amp;$S43,データシート1!$A$1:$BS$1,0),0)</f>
        <v>91.431356860063516</v>
      </c>
      <c r="AE43" s="1019">
        <f>VLOOKUP(年度マスタ!$K$4&amp;"_"&amp;AE$33,データシート1!$A:$BS,MATCH("aa_"&amp;$S43,データシート1!$A$1:$BS$1,0),0)</f>
        <v>90.682769956137037</v>
      </c>
      <c r="AF43" s="1019">
        <f>VLOOKUP(年度マスタ!$K$4&amp;"_"&amp;AF$33,データシート1!$A:$BS,MATCH("aa_"&amp;$S43,データシート1!$A$1:$BS$1,0),0)</f>
        <v>90.044047907811645</v>
      </c>
      <c r="AG43" s="1019">
        <f>VLOOKUP(年度マスタ!$K$4&amp;"_"&amp;AG$33,データシート1!$A:$BS,MATCH("aa_"&amp;$S43,データシート1!$A$1:$BS$1,0),0)</f>
        <v>88.435922197526111</v>
      </c>
      <c r="AH43" s="1019">
        <f>VLOOKUP(年度マスタ!$K$4&amp;"_"&amp;AH$33,データシート1!$A:$BS,MATCH("aa_"&amp;$S43,データシート1!$A$1:$BS$1,0),0)</f>
        <v>86.902411857600853</v>
      </c>
      <c r="AI43" s="1019">
        <f>VLOOKUP(年度マスタ!$K$4&amp;"_"&amp;AI$33,データシート1!$A:$BS,MATCH("aa_"&amp;$S43,データシート1!$A$1:$BS$1,0),0)</f>
        <v>84.869304426098026</v>
      </c>
      <c r="AJ43" s="1019">
        <f>VLOOKUP(年度マスタ!$K$4&amp;"_"&amp;AJ$33,データシート1!$A:$BS,MATCH("aa_"&amp;$S43,データシート1!$A$1:$BS$1,0),0)</f>
        <v>74.483468861688621</v>
      </c>
      <c r="AK43" s="1020">
        <f>VLOOKUP(年度マスタ!$K$4&amp;"_"&amp;AK$33,データシート1!$A:$BS,MATCH("aa_"&amp;$S43,データシート1!$A$1:$BS$1,0),0)</f>
        <v>72.247808019847938</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60.693012692526821</v>
      </c>
      <c r="Y44" s="1019">
        <f>VLOOKUP(年度マスタ!$K$4&amp;"_"&amp;Y$33,データシート1!$A:$BS,MATCH("aa_"&amp;$S44,データシート1!$A$1:$BS$1,0),0)</f>
        <v>57.271402437074421</v>
      </c>
      <c r="Z44" s="1019">
        <f>VLOOKUP(年度マスタ!$K$4&amp;"_"&amp;Z$33,データシート1!$A:$BS,MATCH("aa_"&amp;$S44,データシート1!$A$1:$BS$1,0),0)</f>
        <v>57.459290234132077</v>
      </c>
      <c r="AA44" s="1019">
        <f>VLOOKUP(年度マスタ!$K$4&amp;"_"&amp;AA$33,データシート1!$A:$BS,MATCH("aa_"&amp;$S44,データシート1!$A$1:$BS$1,0),0)</f>
        <v>55.368290782623831</v>
      </c>
      <c r="AB44" s="1019">
        <f>VLOOKUP(年度マスタ!$K$4&amp;"_"&amp;AB$33,データシート1!$A:$BS,MATCH("aa_"&amp;$S44,データシート1!$A$1:$BS$1,0),0)</f>
        <v>54.91691728323179</v>
      </c>
      <c r="AC44" s="1019">
        <f>VLOOKUP(年度マスタ!$K$4&amp;"_"&amp;AC$33,データシート1!$A:$BS,MATCH("aa_"&amp;$S44,データシート1!$A$1:$BS$1,0),0)</f>
        <v>54.724209225621671</v>
      </c>
      <c r="AD44" s="1019">
        <f>VLOOKUP(年度マスタ!$K$4&amp;"_"&amp;AD$33,データシート1!$A:$BS,MATCH("aa_"&amp;$S44,データシート1!$A$1:$BS$1,0),0)</f>
        <v>54.451465187113953</v>
      </c>
      <c r="AE44" s="1019">
        <f>VLOOKUP(年度マスタ!$K$4&amp;"_"&amp;AE$33,データシート1!$A:$BS,MATCH("aa_"&amp;$S44,データシート1!$A$1:$BS$1,0),0)</f>
        <v>54.413903779656707</v>
      </c>
      <c r="AF44" s="1019">
        <f>VLOOKUP(年度マスタ!$K$4&amp;"_"&amp;AF$33,データシート1!$A:$BS,MATCH("aa_"&amp;$S44,データシート1!$A$1:$BS$1,0),0)</f>
        <v>52.284706732427388</v>
      </c>
      <c r="AG44" s="1019">
        <f>VLOOKUP(年度マスタ!$K$4&amp;"_"&amp;AG$33,データシート1!$A:$BS,MATCH("aa_"&amp;$S44,データシート1!$A$1:$BS$1,0),0)</f>
        <v>51.248622010294604</v>
      </c>
      <c r="AH44" s="1019">
        <f>VLOOKUP(年度マスタ!$K$4&amp;"_"&amp;AH$33,データシート1!$A:$BS,MATCH("aa_"&amp;$S44,データシート1!$A$1:$BS$1,0),0)</f>
        <v>50.738481062590211</v>
      </c>
      <c r="AI44" s="1019">
        <f>VLOOKUP(年度マスタ!$K$4&amp;"_"&amp;AI$33,データシート1!$A:$BS,MATCH("aa_"&amp;$S44,データシート1!$A$1:$BS$1,0),0)</f>
        <v>51.145173902984723</v>
      </c>
      <c r="AJ44" s="1019">
        <f>VLOOKUP(年度マスタ!$K$4&amp;"_"&amp;AJ$33,データシート1!$A:$BS,MATCH("aa_"&amp;$S44,データシート1!$A$1:$BS$1,0),0)</f>
        <v>46.763782587567299</v>
      </c>
      <c r="AK44" s="1020">
        <f>VLOOKUP(年度マスタ!$K$4&amp;"_"&amp;AK$33,データシート1!$A:$BS,MATCH("aa_"&amp;$S44,データシート1!$A$1:$BS$1,0),0)</f>
        <v>47.311943509724429</v>
      </c>
      <c r="AL44" s="373"/>
      <c r="AW44" s="19" t="str">
        <f>AW47</f>
        <v>群馬県</v>
      </c>
      <c r="AX44" s="407">
        <f t="shared" si="14"/>
        <v>0.33261418337671961</v>
      </c>
      <c r="AY44" s="407">
        <f t="shared" si="14"/>
        <v>0.19222185368919917</v>
      </c>
      <c r="AZ44" s="407">
        <f t="shared" si="14"/>
        <v>0.1797222363083314</v>
      </c>
      <c r="BA44" s="407">
        <f t="shared" si="14"/>
        <v>0.27476779986881855</v>
      </c>
      <c r="BB44" s="407">
        <f t="shared" si="14"/>
        <v>2.0673926756931308E-2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4.7968291484596604</v>
      </c>
      <c r="Y45" s="1019">
        <f>VLOOKUP(年度マスタ!$K$4&amp;"_"&amp;Y$33,データシート1!$A:$BS,MATCH("aa_"&amp;$S45,データシート1!$A$1:$BS$1,0),0)</f>
        <v>4.5630014960716476</v>
      </c>
      <c r="Z45" s="1019">
        <f>VLOOKUP(年度マスタ!$K$4&amp;"_"&amp;Z$33,データシート1!$A:$BS,MATCH("aa_"&amp;$S45,データシート1!$A$1:$BS$1,0),0)</f>
        <v>4.7446458789019434</v>
      </c>
      <c r="AA45" s="1019">
        <f>VLOOKUP(年度マスタ!$K$4&amp;"_"&amp;AA$33,データシート1!$A:$BS,MATCH("aa_"&amp;$S45,データシート1!$A$1:$BS$1,0),0)</f>
        <v>5.4458373038368171</v>
      </c>
      <c r="AB45" s="1019">
        <f>VLOOKUP(年度マスタ!$K$4&amp;"_"&amp;AB$33,データシート1!$A:$BS,MATCH("aa_"&amp;$S45,データシート1!$A$1:$BS$1,0),0)</f>
        <v>6.0106321989167588</v>
      </c>
      <c r="AC45" s="1019">
        <f>VLOOKUP(年度マスタ!$K$4&amp;"_"&amp;AC$33,データシート1!$A:$BS,MATCH("aa_"&amp;$S45,データシート1!$A$1:$BS$1,0),0)</f>
        <v>6.0750930383517723</v>
      </c>
      <c r="AD45" s="1019">
        <f>VLOOKUP(年度マスタ!$K$4&amp;"_"&amp;AD$33,データシート1!$A:$BS,MATCH("aa_"&amp;$S45,データシート1!$A$1:$BS$1,0),0)</f>
        <v>5.7955269762845942</v>
      </c>
      <c r="AE45" s="1019">
        <f>VLOOKUP(年度マスタ!$K$4&amp;"_"&amp;AE$33,データシート1!$A:$BS,MATCH("aa_"&amp;$S45,データシート1!$A$1:$BS$1,0),0)</f>
        <v>5.6542063059737391</v>
      </c>
      <c r="AF45" s="1019">
        <f>VLOOKUP(年度マスタ!$K$4&amp;"_"&amp;AF$33,データシート1!$A:$BS,MATCH("aa_"&amp;$S45,データシート1!$A$1:$BS$1,0),0)</f>
        <v>5.4553353031234764</v>
      </c>
      <c r="AG45" s="1019">
        <f>VLOOKUP(年度マスタ!$K$4&amp;"_"&amp;AG$33,データシート1!$A:$BS,MATCH("aa_"&amp;$S45,データシート1!$A$1:$BS$1,0),0)</f>
        <v>5.2332647829296217</v>
      </c>
      <c r="AH45" s="1019">
        <f>VLOOKUP(年度マスタ!$K$4&amp;"_"&amp;AH$33,データシート1!$A:$BS,MATCH("aa_"&amp;$S45,データシート1!$A$1:$BS$1,0),0)</f>
        <v>4.8329453170439418</v>
      </c>
      <c r="AI45" s="1019">
        <f>VLOOKUP(年度マスタ!$K$4&amp;"_"&amp;AI$33,データシート1!$A:$BS,MATCH("aa_"&amp;$S45,データシート1!$A$1:$BS$1,0),0)</f>
        <v>4.6782667814750569</v>
      </c>
      <c r="AJ45" s="1019">
        <f>VLOOKUP(年度マスタ!$K$4&amp;"_"&amp;AJ$33,データシート1!$A:$BS,MATCH("aa_"&amp;$S45,データシート1!$A$1:$BS$1,0),0)</f>
        <v>4.4442310917173238</v>
      </c>
      <c r="AK45" s="1020">
        <f>VLOOKUP(年度マスタ!$K$4&amp;"_"&amp;AK$33,データシート1!$A:$BS,MATCH("aa_"&amp;$S45,データシート1!$A$1:$BS$1,0),0)</f>
        <v>4.4717280222293274</v>
      </c>
      <c r="AL45" s="373"/>
      <c r="AW45" s="19" t="str">
        <f>AW48</f>
        <v>館林市</v>
      </c>
      <c r="AX45" s="407">
        <f t="shared" ref="AX45:BB45" si="15">AX48/$BC48</f>
        <v>0.32121191563877971</v>
      </c>
      <c r="AY45" s="407">
        <f t="shared" si="15"/>
        <v>0.20514701763337506</v>
      </c>
      <c r="AZ45" s="407">
        <f t="shared" si="15"/>
        <v>0.19238252307860881</v>
      </c>
      <c r="BA45" s="407">
        <f t="shared" si="15"/>
        <v>0.25571813132716448</v>
      </c>
      <c r="BB45" s="407">
        <f t="shared" si="15"/>
        <v>2.5540412322071944E-2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11.560411667200002</v>
      </c>
      <c r="Y47" s="1022">
        <f>VLOOKUP(年度マスタ!$K$4&amp;"_"&amp;Y$33,データシート1!$A:$BS,MATCH("aa_"&amp;$S47,データシート1!$A$1:$BS$1,0),0)</f>
        <v>8.9351028991600003</v>
      </c>
      <c r="Z47" s="1022">
        <f>VLOOKUP(年度マスタ!$K$4&amp;"_"&amp;Z$33,データシート1!$A:$BS,MATCH("aa_"&amp;$S47,データシート1!$A$1:$BS$1,0),0)</f>
        <v>8.2550463968000027</v>
      </c>
      <c r="AA47" s="1022">
        <f>VLOOKUP(年度マスタ!$K$4&amp;"_"&amp;AA$33,データシート1!$A:$BS,MATCH("aa_"&amp;$S47,データシート1!$A$1:$BS$1,0),0)</f>
        <v>9.7323583950000003</v>
      </c>
      <c r="AB47" s="1022">
        <f>VLOOKUP(年度マスタ!$K$4&amp;"_"&amp;AB$33,データシート1!$A:$BS,MATCH("aa_"&amp;$S47,データシート1!$A$1:$BS$1,0),0)</f>
        <v>10.092615886080001</v>
      </c>
      <c r="AC47" s="1022">
        <f>VLOOKUP(年度マスタ!$K$4&amp;"_"&amp;AC$33,データシート1!$A:$BS,MATCH("aa_"&amp;$S47,データシート1!$A$1:$BS$1,0),0)</f>
        <v>8.9302729272400025</v>
      </c>
      <c r="AD47" s="1022">
        <f>VLOOKUP(年度マスタ!$K$4&amp;"_"&amp;AD$33,データシート1!$A:$BS,MATCH("aa_"&amp;$S47,データシート1!$A$1:$BS$1,0),0)</f>
        <v>7.7778922377000006</v>
      </c>
      <c r="AE47" s="1022">
        <f>VLOOKUP(年度マスタ!$K$4&amp;"_"&amp;AE$33,データシート1!$A:$BS,MATCH("aa_"&amp;$S47,データシート1!$A$1:$BS$1,0),0)</f>
        <v>7.1708457826000016</v>
      </c>
      <c r="AF47" s="1022">
        <f>VLOOKUP(年度マスタ!$K$4&amp;"_"&amp;AF$33,データシート1!$A:$BS,MATCH("aa_"&amp;$S47,データシート1!$A$1:$BS$1,0),0)</f>
        <v>8.231271811610398</v>
      </c>
      <c r="AG47" s="1022">
        <f>VLOOKUP(年度マスタ!$K$4&amp;"_"&amp;AG$33,データシート1!$A:$BS,MATCH("aa_"&amp;$S47,データシート1!$A$1:$BS$1,0),0)</f>
        <v>7.8883303269754981</v>
      </c>
      <c r="AH47" s="1022">
        <f>VLOOKUP(年度マスタ!$K$4&amp;"_"&amp;AH$33,データシート1!$A:$BS,MATCH("aa_"&amp;$S47,データシート1!$A$1:$BS$1,0),0)</f>
        <v>9.7916575801759755</v>
      </c>
      <c r="AI47" s="1022">
        <f>VLOOKUP(年度マスタ!$K$4&amp;"_"&amp;AI$33,データシート1!$A:$BS,MATCH("aa_"&amp;$S47,データシート1!$A$1:$BS$1,0),0)</f>
        <v>8.3681032111830866</v>
      </c>
      <c r="AJ47" s="1022">
        <f>VLOOKUP(年度マスタ!$K$4&amp;"_"&amp;AJ$33,データシート1!$A:$BS,MATCH("aa_"&amp;$S47,データシート1!$A$1:$BS$1,0),0)</f>
        <v>10.84756819886427</v>
      </c>
      <c r="AK47" s="1023">
        <f>VLOOKUP(年度マスタ!$K$4&amp;"_"&amp;AK$33,データシート1!$A:$BS,MATCH("aa_"&amp;$S47,データシート1!$A$1:$BS$1,0),0)</f>
        <v>12.38791755683825</v>
      </c>
      <c r="AL47" s="373"/>
      <c r="AW47" s="19" t="str">
        <f>年度マスタ!I4</f>
        <v>群馬県</v>
      </c>
      <c r="AX47" s="408">
        <f>SUM(AY38:BA38)</f>
        <v>4407.7955566871624</v>
      </c>
      <c r="AY47" s="408">
        <f t="shared" si="17"/>
        <v>2547.3196121339079</v>
      </c>
      <c r="AZ47" s="408">
        <f t="shared" si="17"/>
        <v>2381.6749682635141</v>
      </c>
      <c r="BA47" s="408">
        <f>SUM(BD38:BG38)</f>
        <v>3641.2166044367627</v>
      </c>
      <c r="BB47" s="408">
        <f>BH38</f>
        <v>273.97040490984602</v>
      </c>
      <c r="BC47" s="408">
        <f>SUM(AX47:BB47)</f>
        <v>13251.977146431193</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1640</v>
      </c>
      <c r="AL48" s="411"/>
      <c r="AW48" s="19" t="str">
        <f>年度マスタ!J4</f>
        <v>館林市</v>
      </c>
      <c r="AX48" s="408">
        <f>SUM(AY39:BA39)</f>
        <v>155.79806148111868</v>
      </c>
      <c r="AY48" s="408">
        <f>BB39</f>
        <v>99.502870565533939</v>
      </c>
      <c r="AZ48" s="408">
        <f>BC39</f>
        <v>93.311682098991312</v>
      </c>
      <c r="BA48" s="408">
        <f>SUM(BD39:BG39)</f>
        <v>124.0314795518017</v>
      </c>
      <c r="BB48" s="408">
        <f>BH39</f>
        <v>12.38791755683825</v>
      </c>
      <c r="BC48" s="408">
        <f>SUM(AX48:BB48)</f>
        <v>485.03201125428387</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485.03201125428387</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155.79806148111868</v>
      </c>
      <c r="P52" s="501">
        <f t="shared" ref="P52:P64" si="18">O52/$O$51</f>
        <v>0.32121191563877971</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147.47728916145496</v>
      </c>
      <c r="P53" s="502">
        <f t="shared" si="18"/>
        <v>0.3040568163327641</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3.7015371159886628</v>
      </c>
      <c r="P54" s="502">
        <f t="shared" si="18"/>
        <v>7.6315315898770391E-3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4.6192352036750624</v>
      </c>
      <c r="P55" s="502">
        <f t="shared" si="18"/>
        <v>9.5235677161385809E-3</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99.502870565533939</v>
      </c>
      <c r="P56" s="501">
        <f t="shared" si="18"/>
        <v>0.20514701763337506</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93.311682098991312</v>
      </c>
      <c r="P57" s="501">
        <f t="shared" si="18"/>
        <v>0.19238252307860881</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124.0314795518017</v>
      </c>
      <c r="P58" s="501">
        <f t="shared" si="18"/>
        <v>0.25571813132716448</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119.55975152957237</v>
      </c>
      <c r="P59" s="502">
        <f t="shared" si="18"/>
        <v>0.24649868205686681</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72.247808019847938</v>
      </c>
      <c r="P60" s="502">
        <f t="shared" si="18"/>
        <v>0.14895472122142295</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47.311943509724429</v>
      </c>
      <c r="P61" s="502">
        <f t="shared" si="18"/>
        <v>9.7543960835443852E-2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4.4717280222293274</v>
      </c>
      <c r="P62" s="502">
        <f t="shared" si="18"/>
        <v>9.2194492702976881E-3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12.38791755683825</v>
      </c>
      <c r="P64" s="679">
        <f t="shared" si="18"/>
        <v>2.5540412322071944E-2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館林市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2348.8728000000001</v>
      </c>
      <c r="AI7" s="88">
        <f>VLOOKUP(年度マスタ!$K$4&amp;"_"&amp;$AG7,データシート1!$A:$BS,MATCH("ab_"&amp;AI$2,データシート1!$A$1:$BS$1,0),0)</f>
        <v>2042</v>
      </c>
      <c r="AJ7" s="88">
        <f>VLOOKUP(年度マスタ!$K$4&amp;"_"&amp;$AG7,データシート1!$A:$BS,MATCH("ab_"&amp;AJ$2,データシート1!$A$1:$BS$1,0),0)</f>
        <v>110</v>
      </c>
      <c r="AK7" s="88">
        <f>VLOOKUP(年度マスタ!$K$4&amp;"_"&amp;$AG7,データシート1!$A:$BS,MATCH("ab_"&amp;AK$2,データシート1!$A$1:$BS$1,0),0)</f>
        <v>25061</v>
      </c>
      <c r="AL7" s="88">
        <f>VLOOKUP(年度マスタ!$K$4&amp;"_"&amp;$AG7,データシート1!$A:$BS,MATCH("ab_"&amp;AL$2,データシート1!$A$1:$BS$1,0),0)</f>
        <v>30228</v>
      </c>
      <c r="AM7" s="88">
        <f>VLOOKUP(年度マスタ!$K$4&amp;"_"&amp;$AG7,データシート1!$A:$BS,MATCH("ab_"&amp;AM$2,データシート1!$A$1:$BS$1,0),0)</f>
        <v>49161</v>
      </c>
      <c r="AN7" s="88">
        <f>VLOOKUP(年度マスタ!$K$4&amp;"_"&amp;$AG7,データシート1!$A:$BS,MATCH("ab_"&amp;AN$2,データシート1!$A$1:$BS$1,0),0)</f>
        <v>11899</v>
      </c>
      <c r="AO7" s="88">
        <f>VLOOKUP(年度マスタ!$K$4&amp;"_"&amp;$AG7,データシート1!$A:$BS,MATCH("ab_"&amp;AO$2,データシート1!$A$1:$BS$1,0),0)</f>
        <v>78381</v>
      </c>
      <c r="AP7" s="88">
        <f>VLOOKUP(年度マスタ!$K$4&amp;"_"&amp;$AG7,データシート1!$A:$BS,MATCH("ab_"&amp;AP$2,データシート1!$A$1:$BS$1,0),0)</f>
        <v>0</v>
      </c>
      <c r="AQ7" s="1073">
        <f>VLOOKUP(年度マスタ!$K$4&amp;"_"&amp;$AG7,データシート1!$A:$BS,MATCH("ab_"&amp;AQ$2,データシート1!$A$1:$BS$1,0),0)</f>
        <v>11.560411667200002</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2583.0947000000001</v>
      </c>
      <c r="AI8" s="88">
        <f>VLOOKUP(年度マスタ!$K$4&amp;"_"&amp;$AG8,データシート1!$A:$BS,MATCH("ab_"&amp;AI$2,データシート1!$A$1:$BS$1,0),0)</f>
        <v>1928</v>
      </c>
      <c r="AJ8" s="88">
        <f>VLOOKUP(年度マスタ!$K$4&amp;"_"&amp;$AG8,データシート1!$A:$BS,MATCH("ab_"&amp;AJ$2,データシート1!$A$1:$BS$1,0),0)</f>
        <v>152</v>
      </c>
      <c r="AK8" s="88">
        <f>VLOOKUP(年度マスタ!$K$4&amp;"_"&amp;$AG8,データシート1!$A:$BS,MATCH("ab_"&amp;AK$2,データシート1!$A$1:$BS$1,0),0)</f>
        <v>28293</v>
      </c>
      <c r="AL8" s="88">
        <f>VLOOKUP(年度マスタ!$K$4&amp;"_"&amp;$AG8,データシート1!$A:$BS,MATCH("ab_"&amp;AL$2,データシート1!$A$1:$BS$1,0),0)</f>
        <v>30460</v>
      </c>
      <c r="AM8" s="88">
        <f>VLOOKUP(年度マスタ!$K$4&amp;"_"&amp;$AG8,データシート1!$A:$BS,MATCH("ab_"&amp;AM$2,データシート1!$A$1:$BS$1,0),0)</f>
        <v>49474</v>
      </c>
      <c r="AN8" s="88">
        <f>VLOOKUP(年度マスタ!$K$4&amp;"_"&amp;$AG8,データシート1!$A:$BS,MATCH("ab_"&amp;AN$2,データシート1!$A$1:$BS$1,0),0)</f>
        <v>11527</v>
      </c>
      <c r="AO8" s="88">
        <f>VLOOKUP(年度マスタ!$K$4&amp;"_"&amp;$AG8,データシート1!$A:$BS,MATCH("ab_"&amp;AO$2,データシート1!$A$1:$BS$1,0),0)</f>
        <v>78270</v>
      </c>
      <c r="AP8" s="88">
        <f>VLOOKUP(年度マスタ!$K$4&amp;"_"&amp;$AG8,データシート1!$A:$BS,MATCH("ab_"&amp;AP$2,データシート1!$A$1:$BS$1,0),0)</f>
        <v>0</v>
      </c>
      <c r="AQ8" s="1073">
        <f>VLOOKUP(年度マスタ!$K$4&amp;"_"&amp;$AG8,データシート1!$A:$BS,MATCH("ab_"&amp;AQ$2,データシート1!$A$1:$BS$1,0),0)</f>
        <v>8.9351028991600003</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2886.1397999999999</v>
      </c>
      <c r="AI9" s="88">
        <f>VLOOKUP(年度マスタ!$K$4&amp;"_"&amp;$AG9,データシート1!$A:$BS,MATCH("ab_"&amp;AI$2,データシート1!$A$1:$BS$1,0),0)</f>
        <v>1928</v>
      </c>
      <c r="AJ9" s="88">
        <f>VLOOKUP(年度マスタ!$K$4&amp;"_"&amp;$AG9,データシート1!$A:$BS,MATCH("ab_"&amp;AJ$2,データシート1!$A$1:$BS$1,0),0)</f>
        <v>152</v>
      </c>
      <c r="AK9" s="88">
        <f>VLOOKUP(年度マスタ!$K$4&amp;"_"&amp;$AG9,データシート1!$A:$BS,MATCH("ab_"&amp;AK$2,データシート1!$A$1:$BS$1,0),0)</f>
        <v>28293</v>
      </c>
      <c r="AL9" s="88">
        <f>VLOOKUP(年度マスタ!$K$4&amp;"_"&amp;$AG9,データシート1!$A:$BS,MATCH("ab_"&amp;AL$2,データシート1!$A$1:$BS$1,0),0)</f>
        <v>30619</v>
      </c>
      <c r="AM9" s="88">
        <f>VLOOKUP(年度マスタ!$K$4&amp;"_"&amp;$AG9,データシート1!$A:$BS,MATCH("ab_"&amp;AM$2,データシート1!$A$1:$BS$1,0),0)</f>
        <v>50029</v>
      </c>
      <c r="AN9" s="88">
        <f>VLOOKUP(年度マスタ!$K$4&amp;"_"&amp;$AG9,データシート1!$A:$BS,MATCH("ab_"&amp;AN$2,データシート1!$A$1:$BS$1,0),0)</f>
        <v>11276</v>
      </c>
      <c r="AO9" s="88">
        <f>VLOOKUP(年度マスタ!$K$4&amp;"_"&amp;$AG9,データシート1!$A:$BS,MATCH("ab_"&amp;AO$2,データシート1!$A$1:$BS$1,0),0)</f>
        <v>77984</v>
      </c>
      <c r="AP9" s="88">
        <f>VLOOKUP(年度マスタ!$K$4&amp;"_"&amp;$AG9,データシート1!$A:$BS,MATCH("ab_"&amp;AP$2,データシート1!$A$1:$BS$1,0),0)</f>
        <v>0</v>
      </c>
      <c r="AQ9" s="1073">
        <f>VLOOKUP(年度マスタ!$K$4&amp;"_"&amp;$AG9,データシート1!$A:$BS,MATCH("ab_"&amp;AQ$2,データシート1!$A$1:$BS$1,0),0)</f>
        <v>8.2550463968000027</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2732.6682000000001</v>
      </c>
      <c r="AI10" s="88">
        <f>VLOOKUP(年度マスタ!$K$4&amp;"_"&amp;$AG10,データシート1!$A:$BS,MATCH("ab_"&amp;AI$2,データシート1!$A$1:$BS$1,0),0)</f>
        <v>1928</v>
      </c>
      <c r="AJ10" s="88">
        <f>VLOOKUP(年度マスタ!$K$4&amp;"_"&amp;$AG10,データシート1!$A:$BS,MATCH("ab_"&amp;AJ$2,データシート1!$A$1:$BS$1,0),0)</f>
        <v>152</v>
      </c>
      <c r="AK10" s="88">
        <f>VLOOKUP(年度マスタ!$K$4&amp;"_"&amp;$AG10,データシート1!$A:$BS,MATCH("ab_"&amp;AK$2,データシート1!$A$1:$BS$1,0),0)</f>
        <v>28293</v>
      </c>
      <c r="AL10" s="88">
        <f>VLOOKUP(年度マスタ!$K$4&amp;"_"&amp;$AG10,データシート1!$A:$BS,MATCH("ab_"&amp;AL$2,データシート1!$A$1:$BS$1,0),0)</f>
        <v>30784</v>
      </c>
      <c r="AM10" s="88">
        <f>VLOOKUP(年度マスタ!$K$4&amp;"_"&amp;$AG10,データシート1!$A:$BS,MATCH("ab_"&amp;AM$2,データシート1!$A$1:$BS$1,0),0)</f>
        <v>50477</v>
      </c>
      <c r="AN10" s="88">
        <f>VLOOKUP(年度マスタ!$K$4&amp;"_"&amp;$AG10,データシート1!$A:$BS,MATCH("ab_"&amp;AN$2,データシート1!$A$1:$BS$1,0),0)</f>
        <v>11189</v>
      </c>
      <c r="AO10" s="88">
        <f>VLOOKUP(年度マスタ!$K$4&amp;"_"&amp;$AG10,データシート1!$A:$BS,MATCH("ab_"&amp;AO$2,データシート1!$A$1:$BS$1,0),0)</f>
        <v>77600</v>
      </c>
      <c r="AP10" s="88">
        <f>VLOOKUP(年度マスタ!$K$4&amp;"_"&amp;$AG10,データシート1!$A:$BS,MATCH("ab_"&amp;AP$2,データシート1!$A$1:$BS$1,0),0)</f>
        <v>0</v>
      </c>
      <c r="AQ10" s="1073">
        <f>VLOOKUP(年度マスタ!$K$4&amp;"_"&amp;$AG10,データシート1!$A:$BS,MATCH("ab_"&amp;AQ$2,データシート1!$A$1:$BS$1,0),0)</f>
        <v>9.7323583950000003</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2499.1559999999999</v>
      </c>
      <c r="AI11" s="88">
        <f>VLOOKUP(年度マスタ!$K$4&amp;"_"&amp;$AG11,データシート1!$A:$BS,MATCH("ab_"&amp;AI$2,データシート1!$A$1:$BS$1,0),0)</f>
        <v>1928</v>
      </c>
      <c r="AJ11" s="88">
        <f>VLOOKUP(年度マスタ!$K$4&amp;"_"&amp;$AG11,データシート1!$A:$BS,MATCH("ab_"&amp;AJ$2,データシート1!$A$1:$BS$1,0),0)</f>
        <v>152</v>
      </c>
      <c r="AK11" s="88">
        <f>VLOOKUP(年度マスタ!$K$4&amp;"_"&amp;$AG11,データシート1!$A:$BS,MATCH("ab_"&amp;AK$2,データシート1!$A$1:$BS$1,0),0)</f>
        <v>28293</v>
      </c>
      <c r="AL11" s="88">
        <f>VLOOKUP(年度マスタ!$K$4&amp;"_"&amp;$AG11,データシート1!$A:$BS,MATCH("ab_"&amp;AL$2,データシート1!$A$1:$BS$1,0),0)</f>
        <v>31683</v>
      </c>
      <c r="AM11" s="88">
        <f>VLOOKUP(年度マスタ!$K$4&amp;"_"&amp;$AG11,データシート1!$A:$BS,MATCH("ab_"&amp;AM$2,データシート1!$A$1:$BS$1,0),0)</f>
        <v>51259</v>
      </c>
      <c r="AN11" s="88">
        <f>VLOOKUP(年度マスタ!$K$4&amp;"_"&amp;$AG11,データシート1!$A:$BS,MATCH("ab_"&amp;AN$2,データシート1!$A$1:$BS$1,0),0)</f>
        <v>11035</v>
      </c>
      <c r="AO11" s="88">
        <f>VLOOKUP(年度マスタ!$K$4&amp;"_"&amp;$AG11,データシート1!$A:$BS,MATCH("ab_"&amp;AO$2,データシート1!$A$1:$BS$1,0),0)</f>
        <v>78831</v>
      </c>
      <c r="AP11" s="88">
        <f>VLOOKUP(年度マスタ!$K$4&amp;"_"&amp;$AG11,データシート1!$A:$BS,MATCH("ab_"&amp;AP$2,データシート1!$A$1:$BS$1,0),0)</f>
        <v>0</v>
      </c>
      <c r="AQ11" s="1073">
        <f>VLOOKUP(年度マスタ!$K$4&amp;"_"&amp;$AG11,データシート1!$A:$BS,MATCH("ab_"&amp;AQ$2,データシート1!$A$1:$BS$1,0),0)</f>
        <v>10.092615886080001</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2533.1475</v>
      </c>
      <c r="AI12" s="88">
        <f>VLOOKUP(年度マスタ!$K$4&amp;"_"&amp;$AG12,データシート1!$A:$BS,MATCH("ab_"&amp;AI$2,データシート1!$A$1:$BS$1,0),0)</f>
        <v>1928</v>
      </c>
      <c r="AJ12" s="88">
        <f>VLOOKUP(年度マスタ!$K$4&amp;"_"&amp;$AG12,データシート1!$A:$BS,MATCH("ab_"&amp;AJ$2,データシート1!$A$1:$BS$1,0),0)</f>
        <v>152</v>
      </c>
      <c r="AK12" s="88">
        <f>VLOOKUP(年度マスタ!$K$4&amp;"_"&amp;$AG12,データシート1!$A:$BS,MATCH("ab_"&amp;AK$2,データシート1!$A$1:$BS$1,0),0)</f>
        <v>28293</v>
      </c>
      <c r="AL12" s="88">
        <f>VLOOKUP(年度マスタ!$K$4&amp;"_"&amp;$AG12,データシート1!$A:$BS,MATCH("ab_"&amp;AL$2,データシート1!$A$1:$BS$1,0),0)</f>
        <v>31841</v>
      </c>
      <c r="AM12" s="88">
        <f>VLOOKUP(年度マスタ!$K$4&amp;"_"&amp;$AG12,データシート1!$A:$BS,MATCH("ab_"&amp;AM$2,データシート1!$A$1:$BS$1,0),0)</f>
        <v>51938</v>
      </c>
      <c r="AN12" s="88">
        <f>VLOOKUP(年度マスタ!$K$4&amp;"_"&amp;$AG12,データシート1!$A:$BS,MATCH("ab_"&amp;AN$2,データシート1!$A$1:$BS$1,0),0)</f>
        <v>10955</v>
      </c>
      <c r="AO12" s="88">
        <f>VLOOKUP(年度マスタ!$K$4&amp;"_"&amp;$AG12,データシート1!$A:$BS,MATCH("ab_"&amp;AO$2,データシート1!$A$1:$BS$1,0),0)</f>
        <v>78534</v>
      </c>
      <c r="AP12" s="88">
        <f>VLOOKUP(年度マスタ!$K$4&amp;"_"&amp;$AG12,データシート1!$A:$BS,MATCH("ab_"&amp;AP$2,データシート1!$A$1:$BS$1,0),0)</f>
        <v>0</v>
      </c>
      <c r="AQ12" s="1073">
        <f>VLOOKUP(年度マスタ!$K$4&amp;"_"&amp;$AG12,データシート1!$A:$BS,MATCH("ab_"&amp;AQ$2,データシート1!$A$1:$BS$1,0),0)</f>
        <v>8.9302729272400025</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2592.8726999999999</v>
      </c>
      <c r="AI13" s="88">
        <f>VLOOKUP(年度マスタ!$K$4&amp;"_"&amp;$AG13,データシート1!$A:$BS,MATCH("ab_"&amp;AI$2,データシート1!$A$1:$BS$1,0),0)</f>
        <v>1711</v>
      </c>
      <c r="AJ13" s="88">
        <f>VLOOKUP(年度マスタ!$K$4&amp;"_"&amp;$AG13,データシート1!$A:$BS,MATCH("ab_"&amp;AJ$2,データシート1!$A$1:$BS$1,0),0)</f>
        <v>217</v>
      </c>
      <c r="AK13" s="88">
        <f>VLOOKUP(年度マスタ!$K$4&amp;"_"&amp;$AG13,データシート1!$A:$BS,MATCH("ab_"&amp;AK$2,データシート1!$A$1:$BS$1,0),0)</f>
        <v>26563</v>
      </c>
      <c r="AL13" s="88">
        <f>VLOOKUP(年度マスタ!$K$4&amp;"_"&amp;$AG13,データシート1!$A:$BS,MATCH("ab_"&amp;AL$2,データシート1!$A$1:$BS$1,0),0)</f>
        <v>32042</v>
      </c>
      <c r="AM13" s="88">
        <f>VLOOKUP(年度マスタ!$K$4&amp;"_"&amp;$AG13,データシート1!$A:$BS,MATCH("ab_"&amp;AM$2,データシート1!$A$1:$BS$1,0),0)</f>
        <v>52614</v>
      </c>
      <c r="AN13" s="88">
        <f>VLOOKUP(年度マスタ!$K$4&amp;"_"&amp;$AG13,データシート1!$A:$BS,MATCH("ab_"&amp;AN$2,データシート1!$A$1:$BS$1,0),0)</f>
        <v>10844</v>
      </c>
      <c r="AO13" s="88">
        <f>VLOOKUP(年度マスタ!$K$4&amp;"_"&amp;$AG13,データシート1!$A:$BS,MATCH("ab_"&amp;AO$2,データシート1!$A$1:$BS$1,0),0)</f>
        <v>78086</v>
      </c>
      <c r="AP13" s="88">
        <f>VLOOKUP(年度マスタ!$K$4&amp;"_"&amp;$AG13,データシート1!$A:$BS,MATCH("ab_"&amp;AP$2,データシート1!$A$1:$BS$1,0),0)</f>
        <v>0</v>
      </c>
      <c r="AQ13" s="1073">
        <f>VLOOKUP(年度マスタ!$K$4&amp;"_"&amp;$AG13,データシート1!$A:$BS,MATCH("ab_"&amp;AQ$2,データシート1!$A$1:$BS$1,0),0)</f>
        <v>7.7778922377000006</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2628.5065</v>
      </c>
      <c r="AI14" s="88">
        <f>VLOOKUP(年度マスタ!$K$4&amp;"_"&amp;$AG14,データシート1!$A:$BS,MATCH("ab_"&amp;AI$2,データシート1!$A$1:$BS$1,0),0)</f>
        <v>1711</v>
      </c>
      <c r="AJ14" s="88">
        <f>VLOOKUP(年度マスタ!$K$4&amp;"_"&amp;$AG14,データシート1!$A:$BS,MATCH("ab_"&amp;AJ$2,データシート1!$A$1:$BS$1,0),0)</f>
        <v>217</v>
      </c>
      <c r="AK14" s="88">
        <f>VLOOKUP(年度マスタ!$K$4&amp;"_"&amp;$AG14,データシート1!$A:$BS,MATCH("ab_"&amp;AK$2,データシート1!$A$1:$BS$1,0),0)</f>
        <v>26563</v>
      </c>
      <c r="AL14" s="88">
        <f>VLOOKUP(年度マスタ!$K$4&amp;"_"&amp;$AG14,データシート1!$A:$BS,MATCH("ab_"&amp;AL$2,データシート1!$A$1:$BS$1,0),0)</f>
        <v>32291</v>
      </c>
      <c r="AM14" s="88">
        <f>VLOOKUP(年度マスタ!$K$4&amp;"_"&amp;$AG14,データシート1!$A:$BS,MATCH("ab_"&amp;AM$2,データシート1!$A$1:$BS$1,0),0)</f>
        <v>52686</v>
      </c>
      <c r="AN14" s="88">
        <f>VLOOKUP(年度マスタ!$K$4&amp;"_"&amp;$AG14,データシート1!$A:$BS,MATCH("ab_"&amp;AN$2,データシート1!$A$1:$BS$1,0),0)</f>
        <v>10828</v>
      </c>
      <c r="AO14" s="88">
        <f>VLOOKUP(年度マスタ!$K$4&amp;"_"&amp;$AG14,データシート1!$A:$BS,MATCH("ab_"&amp;AO$2,データシート1!$A$1:$BS$1,0),0)</f>
        <v>77820</v>
      </c>
      <c r="AP14" s="88">
        <f>VLOOKUP(年度マスタ!$K$4&amp;"_"&amp;$AG14,データシート1!$A:$BS,MATCH("ab_"&amp;AP$2,データシート1!$A$1:$BS$1,0),0)</f>
        <v>0</v>
      </c>
      <c r="AQ14" s="1073">
        <f>VLOOKUP(年度マスタ!$K$4&amp;"_"&amp;$AG14,データシート1!$A:$BS,MATCH("ab_"&amp;AQ$2,データシート1!$A$1:$BS$1,0),0)</f>
        <v>7.1708457826000016</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2597.4555999999998</v>
      </c>
      <c r="AI15" s="88">
        <f>VLOOKUP(年度マスタ!$K$4&amp;"_"&amp;$AG15,データシート1!$A:$BS,MATCH("ab_"&amp;AI$2,データシート1!$A$1:$BS$1,0),0)</f>
        <v>1711</v>
      </c>
      <c r="AJ15" s="88">
        <f>VLOOKUP(年度マスタ!$K$4&amp;"_"&amp;$AG15,データシート1!$A:$BS,MATCH("ab_"&amp;AJ$2,データシート1!$A$1:$BS$1,0),0)</f>
        <v>217</v>
      </c>
      <c r="AK15" s="88">
        <f>VLOOKUP(年度マスタ!$K$4&amp;"_"&amp;$AG15,データシート1!$A:$BS,MATCH("ab_"&amp;AK$2,データシート1!$A$1:$BS$1,0),0)</f>
        <v>26563</v>
      </c>
      <c r="AL15" s="88">
        <f>VLOOKUP(年度マスタ!$K$4&amp;"_"&amp;$AG15,データシート1!$A:$BS,MATCH("ab_"&amp;AL$2,データシート1!$A$1:$BS$1,0),0)</f>
        <v>32469</v>
      </c>
      <c r="AM15" s="88">
        <f>VLOOKUP(年度マスタ!$K$4&amp;"_"&amp;$AG15,データシート1!$A:$BS,MATCH("ab_"&amp;AM$2,データシート1!$A$1:$BS$1,0),0)</f>
        <v>52958</v>
      </c>
      <c r="AN15" s="88">
        <f>VLOOKUP(年度マスタ!$K$4&amp;"_"&amp;$AG15,データシート1!$A:$BS,MATCH("ab_"&amp;AN$2,データシート1!$A$1:$BS$1,0),0)</f>
        <v>10761</v>
      </c>
      <c r="AO15" s="88">
        <f>VLOOKUP(年度マスタ!$K$4&amp;"_"&amp;$AG15,データシート1!$A:$BS,MATCH("ab_"&amp;AO$2,データシート1!$A$1:$BS$1,0),0)</f>
        <v>77236</v>
      </c>
      <c r="AP15" s="88">
        <f>VLOOKUP(年度マスタ!$K$4&amp;"_"&amp;$AG15,データシート1!$A:$BS,MATCH("ab_"&amp;AP$2,データシート1!$A$1:$BS$1,0),0)</f>
        <v>0</v>
      </c>
      <c r="AQ15" s="1073">
        <f>VLOOKUP(年度マスタ!$K$4&amp;"_"&amp;$AG15,データシート1!$A:$BS,MATCH("ab_"&amp;AQ$2,データシート1!$A$1:$BS$1,0),0)</f>
        <v>8.231271811610398</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2638.4014000000002</v>
      </c>
      <c r="AI16" s="88">
        <f>VLOOKUP(年度マスタ!$K$4&amp;"_"&amp;$AG16,データシート1!$A:$BS,MATCH("ab_"&amp;AI$2,データシート1!$A$1:$BS$1,0),0)</f>
        <v>1711</v>
      </c>
      <c r="AJ16" s="88">
        <f>VLOOKUP(年度マスタ!$K$4&amp;"_"&amp;$AG16,データシート1!$A:$BS,MATCH("ab_"&amp;AJ$2,データシート1!$A$1:$BS$1,0),0)</f>
        <v>217</v>
      </c>
      <c r="AK16" s="88">
        <f>VLOOKUP(年度マスタ!$K$4&amp;"_"&amp;$AG16,データシート1!$A:$BS,MATCH("ab_"&amp;AK$2,データシート1!$A$1:$BS$1,0),0)</f>
        <v>26563</v>
      </c>
      <c r="AL16" s="88">
        <f>VLOOKUP(年度マスタ!$K$4&amp;"_"&amp;$AG16,データシート1!$A:$BS,MATCH("ab_"&amp;AL$2,データシート1!$A$1:$BS$1,0),0)</f>
        <v>32678</v>
      </c>
      <c r="AM16" s="88">
        <f>VLOOKUP(年度マスタ!$K$4&amp;"_"&amp;$AG16,データシート1!$A:$BS,MATCH("ab_"&amp;AM$2,データシート1!$A$1:$BS$1,0),0)</f>
        <v>52875</v>
      </c>
      <c r="AN16" s="88">
        <f>VLOOKUP(年度マスタ!$K$4&amp;"_"&amp;$AG16,データシート1!$A:$BS,MATCH("ab_"&amp;AN$2,データシート1!$A$1:$BS$1,0),0)</f>
        <v>10615</v>
      </c>
      <c r="AO16" s="88">
        <f>VLOOKUP(年度マスタ!$K$4&amp;"_"&amp;$AG16,データシート1!$A:$BS,MATCH("ab_"&amp;AO$2,データシート1!$A$1:$BS$1,0),0)</f>
        <v>76621</v>
      </c>
      <c r="AP16" s="88">
        <f>VLOOKUP(年度マスタ!$K$4&amp;"_"&amp;$AG16,データシート1!$A:$BS,MATCH("ab_"&amp;AP$2,データシート1!$A$1:$BS$1,0),0)</f>
        <v>0</v>
      </c>
      <c r="AQ16" s="1073">
        <f>VLOOKUP(年度マスタ!$K$4&amp;"_"&amp;$AG16,データシート1!$A:$BS,MATCH("ab_"&amp;AQ$2,データシート1!$A$1:$BS$1,0),0)</f>
        <v>7.8883303269754981</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2863.6821</v>
      </c>
      <c r="AI17" s="187">
        <f>VLOOKUP(年度マスタ!$K$4&amp;"_"&amp;$AG17,データシート1!$A:$BS,MATCH("ab_"&amp;AI$2,データシート1!$A$1:$BS$1,0),0)</f>
        <v>1711</v>
      </c>
      <c r="AJ17" s="187">
        <f>VLOOKUP(年度マスタ!$K$4&amp;"_"&amp;$AG17,データシート1!$A:$BS,MATCH("ab_"&amp;AJ$2,データシート1!$A$1:$BS$1,0),0)</f>
        <v>217</v>
      </c>
      <c r="AK17" s="187">
        <f>VLOOKUP(年度マスタ!$K$4&amp;"_"&amp;$AG17,データシート1!$A:$BS,MATCH("ab_"&amp;AK$2,データシート1!$A$1:$BS$1,0),0)</f>
        <v>26563</v>
      </c>
      <c r="AL17" s="187">
        <f>VLOOKUP(年度マスタ!$K$4&amp;"_"&amp;$AG17,データシート1!$A:$BS,MATCH("ab_"&amp;AL$2,データシート1!$A$1:$BS$1,0),0)</f>
        <v>32972</v>
      </c>
      <c r="AM17" s="187">
        <f>VLOOKUP(年度マスタ!$K$4&amp;"_"&amp;$AG17,データシート1!$A:$BS,MATCH("ab_"&amp;AM$2,データシート1!$A$1:$BS$1,0),0)</f>
        <v>52953</v>
      </c>
      <c r="AN17" s="187">
        <f>VLOOKUP(年度マスタ!$K$4&amp;"_"&amp;$AG17,データシート1!$A:$BS,MATCH("ab_"&amp;AN$2,データシート1!$A$1:$BS$1,0),0)</f>
        <v>10615</v>
      </c>
      <c r="AO17" s="187">
        <f>VLOOKUP(年度マスタ!$K$4&amp;"_"&amp;$AG17,データシート1!$A:$BS,MATCH("ab_"&amp;AO$2,データシート1!$A$1:$BS$1,0),0)</f>
        <v>76254</v>
      </c>
      <c r="AP17" s="187">
        <f>VLOOKUP(年度マスタ!$K$4&amp;"_"&amp;$AG17,データシート1!$A:$BS,MATCH("ab_"&amp;AP$2,データシート1!$A$1:$BS$1,0),0)</f>
        <v>0</v>
      </c>
      <c r="AQ17" s="1074">
        <f>VLOOKUP(年度マスタ!$K$4&amp;"_"&amp;$AG17,データシート1!$A:$BS,MATCH("ab_"&amp;AQ$2,データシート1!$A$1:$BS$1,0),0)</f>
        <v>9.7916575801759755</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2805.2390999999998</v>
      </c>
      <c r="AI18" s="88">
        <f>VLOOKUP(年度マスタ!$K$4&amp;"_"&amp;$AG18,データシート1!$A:$BS,MATCH("ab_"&amp;AI$2,データシート1!$A$1:$BS$1,0),0)</f>
        <v>1711</v>
      </c>
      <c r="AJ18" s="88">
        <f>VLOOKUP(年度マスタ!$K$4&amp;"_"&amp;$AG18,データシート1!$A:$BS,MATCH("ab_"&amp;AJ$2,データシート1!$A$1:$BS$1,0),0)</f>
        <v>217</v>
      </c>
      <c r="AK18" s="88">
        <f>VLOOKUP(年度マスタ!$K$4&amp;"_"&amp;$AG18,データシート1!$A:$BS,MATCH("ab_"&amp;AK$2,データシート1!$A$1:$BS$1,0),0)</f>
        <v>26563</v>
      </c>
      <c r="AL18" s="88">
        <f>VLOOKUP(年度マスタ!$K$4&amp;"_"&amp;$AG18,データシート1!$A:$BS,MATCH("ab_"&amp;AL$2,データシート1!$A$1:$BS$1,0),0)</f>
        <v>33337</v>
      </c>
      <c r="AM18" s="88">
        <f>VLOOKUP(年度マスタ!$K$4&amp;"_"&amp;$AG18,データシート1!$A:$BS,MATCH("ab_"&amp;AM$2,データシート1!$A$1:$BS$1,0),0)</f>
        <v>53134</v>
      </c>
      <c r="AN18" s="88">
        <f>VLOOKUP(年度マスタ!$K$4&amp;"_"&amp;$AG18,データシート1!$A:$BS,MATCH("ab_"&amp;AN$2,データシート1!$A$1:$BS$1,0),0)</f>
        <v>10620</v>
      </c>
      <c r="AO18" s="88">
        <f>VLOOKUP(年度マスタ!$K$4&amp;"_"&amp;$AG18,データシート1!$A:$BS,MATCH("ab_"&amp;AO$2,データシート1!$A$1:$BS$1,0),0)</f>
        <v>75812</v>
      </c>
      <c r="AP18" s="88">
        <f>VLOOKUP(年度マスタ!$K$4&amp;"_"&amp;$AG18,データシート1!$A:$BS,MATCH("ab_"&amp;AP$2,データシート1!$A$1:$BS$1,0),0)</f>
        <v>0</v>
      </c>
      <c r="AQ18" s="1073">
        <f>VLOOKUP(年度マスタ!$K$4&amp;"_"&amp;$AG18,データシート1!$A:$BS,MATCH("ab_"&amp;AQ$2,データシート1!$A$1:$BS$1,0),0)</f>
        <v>8.3681032111830866</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2867.9002999999998</v>
      </c>
      <c r="AI19" s="88">
        <f>VLOOKUP(年度マスタ!$K$4&amp;"_"&amp;$AG19,データシート1!$A:$BS,MATCH("ab_"&amp;AI$2,データシート1!$A$1:$BS$1,0),0)</f>
        <v>1574</v>
      </c>
      <c r="AJ19" s="88">
        <f>VLOOKUP(年度マスタ!$K$4&amp;"_"&amp;$AG19,データシート1!$A:$BS,MATCH("ab_"&amp;AJ$2,データシート1!$A$1:$BS$1,0),0)</f>
        <v>264</v>
      </c>
      <c r="AK19" s="88">
        <f>VLOOKUP(年度マスタ!$K$4&amp;"_"&amp;$AG19,データシート1!$A:$BS,MATCH("ab_"&amp;AK$2,データシート1!$A$1:$BS$1,0),0)</f>
        <v>26318</v>
      </c>
      <c r="AL19" s="88">
        <f>VLOOKUP(年度マスタ!$K$4&amp;"_"&amp;$AG19,データシート1!$A:$BS,MATCH("ab_"&amp;AL$2,データシート1!$A$1:$BS$1,0),0)</f>
        <v>33695</v>
      </c>
      <c r="AM19" s="88">
        <f>VLOOKUP(年度マスタ!$K$4&amp;"_"&amp;$AG19,データシート1!$A:$BS,MATCH("ab_"&amp;AM$2,データシート1!$A$1:$BS$1,0),0)</f>
        <v>53224</v>
      </c>
      <c r="AN19" s="88">
        <f>VLOOKUP(年度マスタ!$K$4&amp;"_"&amp;$AG19,データシート1!$A:$BS,MATCH("ab_"&amp;AN$2,データシート1!$A$1:$BS$1,0),0)</f>
        <v>10550</v>
      </c>
      <c r="AO19" s="88">
        <f>VLOOKUP(年度マスタ!$K$4&amp;"_"&amp;$AG19,データシート1!$A:$BS,MATCH("ab_"&amp;AO$2,データシート1!$A$1:$BS$1,0),0)</f>
        <v>75373</v>
      </c>
      <c r="AP19" s="88">
        <f>VLOOKUP(年度マスタ!$K$4&amp;"_"&amp;$AG19,データシート1!$A:$BS,MATCH("ab_"&amp;AP$2,データシート1!$A$1:$BS$1,0),0)</f>
        <v>0</v>
      </c>
      <c r="AQ19" s="1073">
        <f>VLOOKUP(年度マスタ!$K$4&amp;"_"&amp;$AG19,データシート1!$A:$BS,MATCH("ab_"&amp;AQ$2,データシート1!$A$1:$BS$1,0),0)</f>
        <v>10.84756819886427</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3012.0603000000001</v>
      </c>
      <c r="AI20" s="88">
        <f>VLOOKUP(年度マスタ!$K$4&amp;"_"&amp;$AG20,データシート1!$A:$BS,MATCH("ab_"&amp;AI$2,データシート1!$A$1:$BS$1,0),0)</f>
        <v>1574</v>
      </c>
      <c r="AJ20" s="88">
        <f>VLOOKUP(年度マスタ!$K$4&amp;"_"&amp;$AG20,データシート1!$A:$BS,MATCH("ab_"&amp;AJ$2,データシート1!$A$1:$BS$1,0),0)</f>
        <v>264</v>
      </c>
      <c r="AK20" s="88">
        <f>VLOOKUP(年度マスタ!$K$4&amp;"_"&amp;$AG20,データシート1!$A:$BS,MATCH("ab_"&amp;AK$2,データシート1!$A$1:$BS$1,0),0)</f>
        <v>26318</v>
      </c>
      <c r="AL20" s="88">
        <f>VLOOKUP(年度マスタ!$K$4&amp;"_"&amp;$AG20,データシート1!$A:$BS,MATCH("ab_"&amp;AL$2,データシート1!$A$1:$BS$1,0),0)</f>
        <v>33938</v>
      </c>
      <c r="AM20" s="88">
        <f>VLOOKUP(年度マスタ!$K$4&amp;"_"&amp;$AG20,データシート1!$A:$BS,MATCH("ab_"&amp;AM$2,データシート1!$A$1:$BS$1,0),0)</f>
        <v>53159</v>
      </c>
      <c r="AN20" s="88">
        <f>VLOOKUP(年度マスタ!$K$4&amp;"_"&amp;$AG20,データシート1!$A:$BS,MATCH("ab_"&amp;AN$2,データシート1!$A$1:$BS$1,0),0)</f>
        <v>10409</v>
      </c>
      <c r="AO20" s="88">
        <f>VLOOKUP(年度マスタ!$K$4&amp;"_"&amp;$AG20,データシート1!$A:$BS,MATCH("ab_"&amp;AO$2,データシート1!$A$1:$BS$1,0),0)</f>
        <v>74940</v>
      </c>
      <c r="AP20" s="88">
        <f>VLOOKUP(年度マスタ!$K$4&amp;"_"&amp;$AG20,データシート1!$A:$BS,MATCH("ab_"&amp;AP$2,データシート1!$A$1:$BS$1,0),0)</f>
        <v>0</v>
      </c>
      <c r="AQ20" s="1073">
        <f>VLOOKUP(年度マスタ!$K$4&amp;"_"&amp;$AG20,データシート1!$A:$BS,MATCH("ab_"&amp;AQ$2,データシート1!$A$1:$BS$1,0),0)</f>
        <v>12.38791755683825</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館林市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175.78399999999999</v>
      </c>
      <c r="BE13" s="80" t="str">
        <f>年度マスタ!K4</f>
        <v>10207</v>
      </c>
      <c r="BF13" s="80" t="str">
        <f>年度マスタ!K4</f>
        <v>10207</v>
      </c>
      <c r="BG13" s="80" t="str">
        <f>年度マスタ!K4</f>
        <v>10207</v>
      </c>
      <c r="BH13" s="318" t="s">
        <v>108</v>
      </c>
      <c r="BI13" s="318" t="s">
        <v>108</v>
      </c>
      <c r="BJ13" s="318" t="s">
        <v>108</v>
      </c>
      <c r="BK13" s="318" t="str">
        <f>年度マスタ!K4</f>
        <v>10207</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175.78399999999999</v>
      </c>
      <c r="AY14" s="80"/>
      <c r="BE14" s="80" t="str">
        <f>AP2</f>
        <v>館林市</v>
      </c>
      <c r="BF14" s="80" t="str">
        <f>AP2</f>
        <v>館林市</v>
      </c>
      <c r="BG14" s="80" t="str">
        <f>AP2</f>
        <v>館林市</v>
      </c>
      <c r="BH14" s="80" t="s">
        <v>118</v>
      </c>
      <c r="BI14" s="80" t="s">
        <v>118</v>
      </c>
      <c r="BJ14" s="80" t="s">
        <v>118</v>
      </c>
      <c r="BK14" s="80" t="str">
        <f>AP2</f>
        <v>館林市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14：パルプ・紙・紙加工品製造業(N=1)</v>
      </c>
      <c r="BE16" s="961">
        <f>VLOOKUP(BE$13&amp;"_"&amp;$AV$8,データシート2!$A:$SI,MATCH($AV$5&amp;"_"&amp;$BA16&amp;$AV$6,データシート2!$A$1:$SI$1,0),0)</f>
        <v>1</v>
      </c>
      <c r="BF16" s="1071">
        <f>VLOOKUP(BF$13&amp;"_"&amp;$AW$8,データシート2!$A:$SI,MATCH($AW$5&amp;"_"&amp;$BA16&amp;$AW$6,データシート2!$A$1:$SI$1,0),0)</f>
        <v>7.8159999999999998</v>
      </c>
      <c r="BG16" s="1071">
        <f>BF16/BE16</f>
        <v>7.8159999999999998</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f>BG16/BJ16</f>
        <v>0.13096730173219429</v>
      </c>
    </row>
    <row r="17" spans="2:63" ht="15.95" customHeight="1">
      <c r="B17" s="312"/>
      <c r="D17" s="15"/>
      <c r="E17" s="202"/>
      <c r="F17" s="202"/>
      <c r="G17" s="15"/>
      <c r="O17" s="320"/>
      <c r="P17" s="320"/>
      <c r="Z17" s="313"/>
      <c r="AB17" s="312"/>
      <c r="AQ17" s="313"/>
      <c r="AV17" s="316"/>
      <c r="AW17" s="317" t="s">
        <v>30</v>
      </c>
      <c r="AX17" s="201">
        <f>P26</f>
        <v>47.226999999999997</v>
      </c>
      <c r="AY17" s="201">
        <f>AX17</f>
        <v>47.226999999999997</v>
      </c>
      <c r="BA17" s="80">
        <v>16</v>
      </c>
      <c r="BB17" s="80"/>
      <c r="BC17" s="80" t="s">
        <v>157</v>
      </c>
      <c r="BD17" s="80" t="str">
        <f t="shared" ref="BD17:BD50" si="1">BC17&amp;"(N="&amp;BE17&amp;")"</f>
        <v>16：化学工業(N=2)</v>
      </c>
      <c r="BE17" s="961">
        <f>VLOOKUP(BE$13&amp;"_"&amp;$AV$8,データシート2!$A:$SI,MATCH($AV$5&amp;"_"&amp;$BA17&amp;$AV$6,データシート2!$A$1:$SI$1,0),0)</f>
        <v>2</v>
      </c>
      <c r="BF17" s="1071">
        <f>VLOOKUP(BF$13&amp;"_"&amp;$AW$8,データシート2!$A:$SI,MATCH($AW$5&amp;"_"&amp;$BA17&amp;$AW$6,データシート2!$A$1:$SI$1,0),0)</f>
        <v>6.2460000000000004</v>
      </c>
      <c r="BG17" s="1071">
        <f t="shared" ref="BG17:BG38" si="2">BF17/BE17</f>
        <v>3.1230000000000002</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f t="shared" ref="BK17:BK38" si="4">BG17/BJ17</f>
        <v>5.406970280579252E-2</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188.10499999999999</v>
      </c>
      <c r="G21" s="996">
        <f t="shared" ref="G21:O21" si="5">SUM(G22,G26,G27,G28)</f>
        <v>204.10999999999999</v>
      </c>
      <c r="H21" s="996">
        <f t="shared" si="5"/>
        <v>245.53199999999998</v>
      </c>
      <c r="I21" s="996">
        <f t="shared" si="5"/>
        <v>254.41200000000001</v>
      </c>
      <c r="J21" s="996">
        <f t="shared" si="5"/>
        <v>239.52099999999999</v>
      </c>
      <c r="K21" s="996">
        <f t="shared" si="5"/>
        <v>220.09800000000001</v>
      </c>
      <c r="L21" s="996">
        <f t="shared" si="5"/>
        <v>240.20399999999998</v>
      </c>
      <c r="M21" s="996">
        <f t="shared" si="5"/>
        <v>228.577</v>
      </c>
      <c r="N21" s="996">
        <f t="shared" si="5"/>
        <v>241.03000000000003</v>
      </c>
      <c r="O21" s="996">
        <f t="shared" si="5"/>
        <v>230.82599999999999</v>
      </c>
      <c r="P21" s="997">
        <f>SUM(P22,P26,P27,P28)</f>
        <v>223.011</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9：食料品製造業(N=5)</v>
      </c>
      <c r="BE21" s="961">
        <f>VLOOKUP(BE$13&amp;"_"&amp;$AV$8,データシート2!$A:$SI,MATCH($AV$5&amp;"_"&amp;$BA21&amp;$AV$6,データシート2!$A$1:$SI$1,0),0)</f>
        <v>5</v>
      </c>
      <c r="BF21" s="1071">
        <f>VLOOKUP(BF$13&amp;"_"&amp;$AW$8,データシート2!$A:$SI,MATCH($AW$5&amp;"_"&amp;$BA21&amp;$AW$6,データシート2!$A$1:$SI$1,0),0)</f>
        <v>59.234000000000002</v>
      </c>
      <c r="BG21" s="1071">
        <f t="shared" si="2"/>
        <v>11.8468</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1.3369927553733421</v>
      </c>
    </row>
    <row r="22" spans="2:63" ht="15.95" customHeight="1" thickBot="1">
      <c r="B22" s="325"/>
      <c r="C22" s="572"/>
      <c r="D22" s="456" t="s">
        <v>31</v>
      </c>
      <c r="E22" s="457"/>
      <c r="F22" s="998">
        <f>SUM(F23:F25)</f>
        <v>123.425</v>
      </c>
      <c r="G22" s="998">
        <f t="shared" ref="G22:P22" si="6">SUM(G23:G25)</f>
        <v>137.46199999999999</v>
      </c>
      <c r="H22" s="998">
        <f t="shared" si="6"/>
        <v>171.11199999999999</v>
      </c>
      <c r="I22" s="998">
        <f t="shared" si="6"/>
        <v>172.13</v>
      </c>
      <c r="J22" s="998">
        <f t="shared" si="6"/>
        <v>162.99199999999999</v>
      </c>
      <c r="K22" s="998">
        <f t="shared" si="6"/>
        <v>149.44800000000001</v>
      </c>
      <c r="L22" s="998">
        <f t="shared" si="6"/>
        <v>172.68199999999999</v>
      </c>
      <c r="M22" s="998">
        <f t="shared" si="6"/>
        <v>174.67500000000001</v>
      </c>
      <c r="N22" s="998">
        <f t="shared" si="6"/>
        <v>188.72900000000001</v>
      </c>
      <c r="O22" s="998">
        <f t="shared" si="6"/>
        <v>166.101</v>
      </c>
      <c r="P22" s="999">
        <f t="shared" si="6"/>
        <v>175.78399999999999</v>
      </c>
      <c r="Z22" s="313"/>
      <c r="AB22" s="312"/>
      <c r="AC22" s="571" t="s">
        <v>1377</v>
      </c>
      <c r="AP22" s="18" t="s">
        <v>1387</v>
      </c>
      <c r="AQ22" s="313"/>
      <c r="AV22" s="80" t="str">
        <f>AW22</f>
        <v>エネルギー起源CO2</v>
      </c>
      <c r="AW22" s="80" t="str">
        <f>D56</f>
        <v>エネルギー起源CO2</v>
      </c>
      <c r="AX22" s="201">
        <f>P56</f>
        <v>223.011</v>
      </c>
      <c r="AY22" s="201">
        <f>AX22</f>
        <v>223.011</v>
      </c>
      <c r="BA22" s="80">
        <v>10</v>
      </c>
      <c r="BB22" s="80"/>
      <c r="BC22" s="80" t="s">
        <v>163</v>
      </c>
      <c r="BD22" s="80" t="str">
        <f t="shared" si="1"/>
        <v>10：飲料・たばこ・飼料製造業(N=1)</v>
      </c>
      <c r="BE22" s="961">
        <f>VLOOKUP(BE$13&amp;"_"&amp;$AV$8,データシート2!$A:$SI,MATCH($AV$5&amp;"_"&amp;$BA22&amp;$AV$6,データシート2!$A$1:$SI$1,0),0)</f>
        <v>1</v>
      </c>
      <c r="BF22" s="1071">
        <f>VLOOKUP(BF$13&amp;"_"&amp;$AW$8,データシート2!$A:$SI,MATCH($AW$5&amp;"_"&amp;$BA22&amp;$AW$6,データシート2!$A$1:$SI$1,0),0)</f>
        <v>36.639000000000003</v>
      </c>
      <c r="BG22" s="1071">
        <f t="shared" si="2"/>
        <v>36.639000000000003</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f t="shared" si="4"/>
        <v>3.4437715628622914</v>
      </c>
    </row>
    <row r="23" spans="2:63" ht="15.95" customHeight="1" thickBot="1">
      <c r="B23" s="325"/>
      <c r="C23" s="572"/>
      <c r="D23" s="458"/>
      <c r="E23" s="457" t="s">
        <v>98</v>
      </c>
      <c r="F23" s="1000">
        <f>IFERROR(VLOOKUP(年度マスタ!$K$4&amp;"_"&amp;F$20,データシート1!$A:$BT,MATCH("ba_"&amp;$E23,データシート1!$A$1:$BT$1,0),0),0)</f>
        <v>123.425</v>
      </c>
      <c r="G23" s="1000">
        <f>IFERROR(VLOOKUP(年度マスタ!$K$4&amp;"_"&amp;G$20,データシート1!$A:$BT,MATCH("ba_"&amp;$E23,データシート1!$A$1:$BT$1,0),0),0)</f>
        <v>137.46199999999999</v>
      </c>
      <c r="H23" s="1000">
        <f>IFERROR(VLOOKUP(年度マスタ!$K$4&amp;"_"&amp;H$20,データシート1!$A:$BT,MATCH("ba_"&amp;$E23,データシート1!$A$1:$BT$1,0),0),0)</f>
        <v>171.11199999999999</v>
      </c>
      <c r="I23" s="1000">
        <f>IFERROR(VLOOKUP(年度マスタ!$K$4&amp;"_"&amp;I$20,データシート1!$A:$BT,MATCH("ba_"&amp;$E23,データシート1!$A$1:$BT$1,0),0),0)</f>
        <v>172.13</v>
      </c>
      <c r="J23" s="1000">
        <f>IFERROR(VLOOKUP(年度マスタ!$K$4&amp;"_"&amp;J$20,データシート1!$A:$BT,MATCH("ba_"&amp;$E23,データシート1!$A$1:$BT$1,0),0),0)</f>
        <v>162.99199999999999</v>
      </c>
      <c r="K23" s="1000">
        <f>IFERROR(VLOOKUP(年度マスタ!$K$4&amp;"_"&amp;K$20,データシート1!$A:$BT,MATCH("ba_"&amp;$E23,データシート1!$A$1:$BT$1,0),0),0)</f>
        <v>149.44800000000001</v>
      </c>
      <c r="L23" s="1000">
        <f>IFERROR(VLOOKUP(年度マスタ!$K$4&amp;"_"&amp;L$20,データシート1!$A:$BT,MATCH("ba_"&amp;$E23,データシート1!$A$1:$BT$1,0),0),0)</f>
        <v>172.68199999999999</v>
      </c>
      <c r="M23" s="1000">
        <f>IFERROR(VLOOKUP(年度マスタ!$K$4&amp;"_"&amp;M$20,データシート1!$A:$BT,MATCH("ba_"&amp;$E23,データシート1!$A$1:$BT$1,0),0),0)</f>
        <v>174.67500000000001</v>
      </c>
      <c r="N23" s="1000">
        <f>IFERROR(VLOOKUP(年度マスタ!$K$4&amp;"_"&amp;N$20,データシート1!$A:$BT,MATCH("ba_"&amp;$E23,データシート1!$A$1:$BT$1,0),0),0)</f>
        <v>188.72900000000001</v>
      </c>
      <c r="O23" s="1000">
        <f>IFERROR(VLOOKUP(年度マスタ!$K$4&amp;"_"&amp;O$20,データシート1!$A:$BT,MATCH("ba_"&amp;$E23,データシート1!$A$1:$BT$1,0),0),0)</f>
        <v>166.101</v>
      </c>
      <c r="P23" s="1001">
        <f>IFERROR(VLOOKUP(年度マスタ!$K$4&amp;"_"&amp;P$20,データシート1!$A:$BT,MATCH("ba_"&amp;$E23,データシート1!$A$1:$BT$1,0),0),0)</f>
        <v>175.78399999999999</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290.24064195008873</v>
      </c>
      <c r="AG24" s="996">
        <f t="shared" ref="AG24:AP24" si="7">AG25+AG29</f>
        <v>326.41436916780907</v>
      </c>
      <c r="AH24" s="996">
        <f t="shared" si="7"/>
        <v>323.37227968761079</v>
      </c>
      <c r="AI24" s="996">
        <f t="shared" si="7"/>
        <v>323.82682547479362</v>
      </c>
      <c r="AJ24" s="996">
        <f t="shared" si="7"/>
        <v>285.55267930295912</v>
      </c>
      <c r="AK24" s="996">
        <f t="shared" si="7"/>
        <v>267.85393855980783</v>
      </c>
      <c r="AL24" s="996">
        <f t="shared" si="7"/>
        <v>249.30968984589964</v>
      </c>
      <c r="AM24" s="996">
        <f t="shared" si="7"/>
        <v>238.08283864634024</v>
      </c>
      <c r="AN24" s="996">
        <f t="shared" si="7"/>
        <v>248.45985558886946</v>
      </c>
      <c r="AO24" s="996">
        <f>AO25+AO29</f>
        <v>234.07313554512876</v>
      </c>
      <c r="AP24" s="997">
        <f t="shared" si="7"/>
        <v>247.11635466413333</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165.79159405520386</v>
      </c>
      <c r="AG25" s="998">
        <f>①CO2排出量の現状把握!AA35</f>
        <v>179.53142273303035</v>
      </c>
      <c r="AH25" s="998">
        <f>①CO2排出量の現状把握!AB35</f>
        <v>173.64709650769578</v>
      </c>
      <c r="AI25" s="998">
        <f>①CO2排出量の現状把握!AC35</f>
        <v>181.4994315439555</v>
      </c>
      <c r="AJ25" s="998">
        <f>①CO2排出量の現状把握!AD35</f>
        <v>155.98493016464349</v>
      </c>
      <c r="AK25" s="998">
        <f>①CO2排出量の現状把握!AE35</f>
        <v>139.04119432021423</v>
      </c>
      <c r="AL25" s="998">
        <f>①CO2排出量の現状把握!AF35</f>
        <v>141.43124790070857</v>
      </c>
      <c r="AM25" s="998">
        <f>①CO2排出量の現状把握!AG35</f>
        <v>136.21937931014725</v>
      </c>
      <c r="AN25" s="998">
        <f>①CO2排出量の現状把握!AH35</f>
        <v>148.00994488817383</v>
      </c>
      <c r="AO25" s="998">
        <f>①CO2排出量の現状把握!AI35</f>
        <v>139.11904320804439</v>
      </c>
      <c r="AP25" s="999">
        <f>①CO2排出量の現状把握!AJ35</f>
        <v>157.22435669368684</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59.21</v>
      </c>
      <c r="G26" s="998">
        <f>IFERROR(VLOOKUP(年度マスタ!$K$4&amp;"_"&amp;G$20,データシート1!$A:$BT,MATCH("ba_"&amp;$D26,データシート1!$A$1:$BT$1,0),0),0)</f>
        <v>61.042000000000002</v>
      </c>
      <c r="H26" s="998">
        <f>IFERROR(VLOOKUP(年度マスタ!$K$4&amp;"_"&amp;H$20,データシート1!$A:$BT,MATCH("ba_"&amp;$D26,データシート1!$A$1:$BT$1,0),0),0)</f>
        <v>74.42</v>
      </c>
      <c r="I26" s="998">
        <f>IFERROR(VLOOKUP(年度マスタ!$K$4&amp;"_"&amp;I$20,データシート1!$A:$BT,MATCH("ba_"&amp;$D26,データシート1!$A$1:$BT$1,0),0),0)</f>
        <v>82.282000000000011</v>
      </c>
      <c r="J26" s="998">
        <f>IFERROR(VLOOKUP(年度マスタ!$K$4&amp;"_"&amp;J$20,データシート1!$A:$BT,MATCH("ba_"&amp;$D26,データシート1!$A$1:$BT$1,0),0),0)</f>
        <v>76.528999999999996</v>
      </c>
      <c r="K26" s="998">
        <f>IFERROR(VLOOKUP(年度マスタ!$K$4&amp;"_"&amp;K$20,データシート1!$A:$BT,MATCH("ba_"&amp;$D26,データシート1!$A$1:$BT$1,0),0),0)</f>
        <v>70.650000000000006</v>
      </c>
      <c r="L26" s="998">
        <f>IFERROR(VLOOKUP(年度マスタ!$K$4&amp;"_"&amp;L$20,データシート1!$A:$BT,MATCH("ba_"&amp;$D26,データシート1!$A$1:$BT$1,0),0),0)</f>
        <v>67.521999999999991</v>
      </c>
      <c r="M26" s="998">
        <f>IFERROR(VLOOKUP(年度マスタ!$K$4&amp;"_"&amp;M$20,データシート1!$A:$BT,MATCH("ba_"&amp;$D26,データシート1!$A$1:$BT$1,0),0),0)</f>
        <v>53.902000000000001</v>
      </c>
      <c r="N26" s="998">
        <f>IFERROR(VLOOKUP(年度マスタ!$K$4&amp;"_"&amp;N$20,データシート1!$A:$BT,MATCH("ba_"&amp;$D26,データシート1!$A$1:$BT$1,0),0),0)</f>
        <v>52.301000000000002</v>
      </c>
      <c r="O26" s="998">
        <f>IFERROR(VLOOKUP(年度マスタ!$K$4&amp;"_"&amp;O$20,データシート1!$A:$BT,MATCH("ba_"&amp;$D26,データシート1!$A$1:$BT$1,0),0),0)</f>
        <v>64.724999999999994</v>
      </c>
      <c r="P26" s="999">
        <f>IFERROR(VLOOKUP(年度マスタ!$K$4&amp;"_"&amp;P$20,データシート1!$A:$BT,MATCH("ba_"&amp;$D26,データシート1!$A$1:$BT$1,0),0),0)</f>
        <v>47.226999999999997</v>
      </c>
      <c r="Z26" s="313"/>
      <c r="AB26" s="312"/>
      <c r="AC26" s="572"/>
      <c r="AD26" s="458"/>
      <c r="AE26" s="457" t="s">
        <v>98</v>
      </c>
      <c r="AF26" s="1000">
        <f>①CO2排出量の現状把握!Z36</f>
        <v>158.64471567938179</v>
      </c>
      <c r="AG26" s="1000">
        <f>①CO2排出量の現状把握!AA36</f>
        <v>169.18822301176732</v>
      </c>
      <c r="AH26" s="1000">
        <f>①CO2排出量の現状把握!AB36</f>
        <v>163.57856689622591</v>
      </c>
      <c r="AI26" s="1000">
        <f>①CO2排出量の現状把握!AC36</f>
        <v>172.21358936957765</v>
      </c>
      <c r="AJ26" s="1000">
        <f>①CO2排出量の現状把握!AD36</f>
        <v>147.240350000962</v>
      </c>
      <c r="AK26" s="1000">
        <f>①CO2排出量の現状把握!AE36</f>
        <v>129.89757892041999</v>
      </c>
      <c r="AL26" s="1000">
        <f>①CO2排出量の現状把握!AF36</f>
        <v>131.85200416018671</v>
      </c>
      <c r="AM26" s="1000">
        <f>①CO2排出量の現状把握!AG36</f>
        <v>127.30979728778748</v>
      </c>
      <c r="AN26" s="1000">
        <f>①CO2排出量の現状把握!AH36</f>
        <v>139.83883487544207</v>
      </c>
      <c r="AO26" s="1000">
        <f>①CO2排出量の現状把握!AI36</f>
        <v>131.1998232637294</v>
      </c>
      <c r="AP26" s="1001">
        <f>①CO2排出量の現状把握!AJ36</f>
        <v>149.13567977436671</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3.4024209190263957</v>
      </c>
      <c r="AG27" s="1000">
        <f>①CO2排出量の現状把握!AA37</f>
        <v>4.4470006050967124</v>
      </c>
      <c r="AH27" s="1000">
        <f>①CO2排出量の現状把握!AB37</f>
        <v>4.2311847176296338</v>
      </c>
      <c r="AI27" s="1000">
        <f>①CO2排出量の現状把握!AC37</f>
        <v>3.6439557891600787</v>
      </c>
      <c r="AJ27" s="1000">
        <f>①CO2排出量の現状把握!AD37</f>
        <v>3.6351164786744952</v>
      </c>
      <c r="AK27" s="1000">
        <f>①CO2排出量の現状把握!AE37</f>
        <v>3.6497208087430684</v>
      </c>
      <c r="AL27" s="1000">
        <f>①CO2排出量の現状把握!AF37</f>
        <v>3.6446658626485426</v>
      </c>
      <c r="AM27" s="1000">
        <f>①CO2排出量の現状把握!AG37</f>
        <v>3.6739783862314428</v>
      </c>
      <c r="AN27" s="1000">
        <f>①CO2排出量の現状把握!AH37</f>
        <v>3.4529722687737006</v>
      </c>
      <c r="AO27" s="1000">
        <f>①CO2排出量の現状把握!AI37</f>
        <v>3.163341086181537</v>
      </c>
      <c r="AP27" s="1001">
        <f>①CO2排出量の現状把握!AJ37</f>
        <v>3.3723454498910814</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5.47</v>
      </c>
      <c r="G28" s="1002">
        <f>IFERROR(VLOOKUP(年度マスタ!$K$4&amp;"_"&amp;G$20,データシート1!$A:$BT,MATCH("ba_"&amp;$D28,データシート1!$A$1:$BT$1,0),0),0)</f>
        <v>5.6059999999999999</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3.7444574567957005</v>
      </c>
      <c r="AG28" s="1000">
        <f>①CO2排出量の現状把握!AA38</f>
        <v>5.8961991161663203</v>
      </c>
      <c r="AH28" s="1000">
        <f>①CO2排出量の現状把握!AB38</f>
        <v>5.8373448938402142</v>
      </c>
      <c r="AI28" s="1000">
        <f>①CO2排出量の現状把握!AC38</f>
        <v>5.6418863852177532</v>
      </c>
      <c r="AJ28" s="1000">
        <f>①CO2排出量の現状把握!AD38</f>
        <v>5.1094636850069959</v>
      </c>
      <c r="AK28" s="1000">
        <f>①CO2排出量の現状把握!AE38</f>
        <v>5.4938945910511716</v>
      </c>
      <c r="AL28" s="1000">
        <f>①CO2排出量の現状把握!AF38</f>
        <v>5.9345778778733225</v>
      </c>
      <c r="AM28" s="1000">
        <f>①CO2排出量の現状把握!AG38</f>
        <v>5.2356036361283449</v>
      </c>
      <c r="AN28" s="1000">
        <f>①CO2排出量の現状把握!AH38</f>
        <v>4.7181377439580627</v>
      </c>
      <c r="AO28" s="1000">
        <f>①CO2排出量の現状把握!AI38</f>
        <v>4.7558788581334577</v>
      </c>
      <c r="AP28" s="1001">
        <f>①CO2排出量の現状把握!AJ38</f>
        <v>4.7163314694290763</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124.44904789488484</v>
      </c>
      <c r="AG29" s="1002">
        <f>①CO2排出量の現状把握!AA39</f>
        <v>146.88294643477872</v>
      </c>
      <c r="AH29" s="1002">
        <f>①CO2排出量の現状把握!AB39</f>
        <v>149.72518317991498</v>
      </c>
      <c r="AI29" s="1002">
        <f>①CO2排出量の現状把握!AC39</f>
        <v>142.3273939308381</v>
      </c>
      <c r="AJ29" s="1002">
        <f>①CO2排出量の現状把握!AD39</f>
        <v>129.56774913831563</v>
      </c>
      <c r="AK29" s="1002">
        <f>①CO2排出量の現状把握!AE39</f>
        <v>128.81274423959357</v>
      </c>
      <c r="AL29" s="1002">
        <f>①CO2排出量の現状把握!AF39</f>
        <v>107.87844194519108</v>
      </c>
      <c r="AM29" s="1002">
        <f>①CO2排出量の現状把握!AG39</f>
        <v>101.863459336193</v>
      </c>
      <c r="AN29" s="1002">
        <f>①CO2排出量の現状把握!AH39</f>
        <v>100.44991070069561</v>
      </c>
      <c r="AO29" s="1002">
        <f>①CO2排出量の現状把握!AI39</f>
        <v>94.954092337084361</v>
      </c>
      <c r="AP29" s="1003">
        <f>①CO2排出量の現状把握!AJ39</f>
        <v>89.891997970446482</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24：金属製品製造業(N=1)</v>
      </c>
      <c r="BE30" s="961">
        <f>VLOOKUP(BE$13&amp;"_"&amp;$AV$8,データシート2!$A:$SI,MATCH($AV$5&amp;"_"&amp;$BA30&amp;$AV$6,データシート2!$A$1:$SI$1,0),0)</f>
        <v>1</v>
      </c>
      <c r="BF30" s="1071">
        <f>VLOOKUP(BF$13&amp;"_"&amp;$AW$8,データシート2!$A:$SI,MATCH($AW$5&amp;"_"&amp;$BA30&amp;$AW$6,データシート2!$A$1:$SI$1,0),0)</f>
        <v>17.815999999999999</v>
      </c>
      <c r="BG30" s="1071">
        <f t="shared" si="2"/>
        <v>17.815999999999999</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f t="shared" si="4"/>
        <v>2.1866677753739965</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0.62925370745082232</v>
      </c>
      <c r="AG32" s="509">
        <f t="shared" si="12"/>
        <v>0.60813499266617588</v>
      </c>
      <c r="AH32" s="509">
        <f t="shared" si="12"/>
        <v>0.75928586159949363</v>
      </c>
      <c r="AI32" s="509">
        <f t="shared" si="12"/>
        <v>0.78564213952004169</v>
      </c>
      <c r="AJ32" s="509">
        <f t="shared" si="12"/>
        <v>0.83879794293885257</v>
      </c>
      <c r="AK32" s="509">
        <f t="shared" si="12"/>
        <v>0.82170902986687044</v>
      </c>
      <c r="AL32" s="509">
        <f t="shared" si="12"/>
        <v>0.96347639014140218</v>
      </c>
      <c r="AM32" s="509">
        <f t="shared" si="12"/>
        <v>0.96007339840037498</v>
      </c>
      <c r="AN32" s="509">
        <f t="shared" si="12"/>
        <v>0.97009635391093629</v>
      </c>
      <c r="AO32" s="509">
        <f t="shared" si="12"/>
        <v>0.98612768809386619</v>
      </c>
      <c r="AP32" s="509">
        <f t="shared" si="12"/>
        <v>0.90245342240947191</v>
      </c>
      <c r="AQ32" s="313"/>
      <c r="BA32" s="80">
        <v>26</v>
      </c>
      <c r="BB32" s="80"/>
      <c r="BC32" s="80" t="s">
        <v>172</v>
      </c>
      <c r="BD32" s="80" t="str">
        <f t="shared" si="1"/>
        <v>26：生産用機械器具製造業(N=1)</v>
      </c>
      <c r="BE32" s="961">
        <f>VLOOKUP(BE$13&amp;"_"&amp;$AV$8,データシート2!$A:$SI,MATCH($AV$5&amp;"_"&amp;$BA32&amp;$AV$6,データシート2!$A$1:$SI$1,0),0)</f>
        <v>1</v>
      </c>
      <c r="BF32" s="1071">
        <f>VLOOKUP(BF$13&amp;"_"&amp;$AW$8,データシート2!$A:$SI,MATCH($AW$5&amp;"_"&amp;$BA32&amp;$AW$6,データシート2!$A$1:$SI$1,0),0)</f>
        <v>5.1950000000000003</v>
      </c>
      <c r="BG32" s="1071">
        <f t="shared" si="2"/>
        <v>5.1950000000000003</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f t="shared" si="4"/>
        <v>0.69825403532059083</v>
      </c>
    </row>
    <row r="33" spans="2:63" ht="15.95" customHeight="1" thickBot="1">
      <c r="B33" s="325"/>
      <c r="Z33" s="313"/>
      <c r="AB33" s="312"/>
      <c r="AC33" s="572"/>
      <c r="AD33" s="456" t="s">
        <v>31</v>
      </c>
      <c r="AE33" s="457"/>
      <c r="AF33" s="506">
        <f>IFERROR(IF(F22/AF25&gt;1,1,F22/AF25),0)</f>
        <v>0.74445873268401652</v>
      </c>
      <c r="AG33" s="506">
        <f t="shared" ref="AG33:AP33" si="13">IFERROR(IF(G22/AG25&gt;1,1,G22/AG25),0)</f>
        <v>0.76567097785667804</v>
      </c>
      <c r="AH33" s="506">
        <f t="shared" si="13"/>
        <v>0.98540087016321964</v>
      </c>
      <c r="AI33" s="506">
        <f t="shared" si="13"/>
        <v>0.94837762595588948</v>
      </c>
      <c r="AJ33" s="506">
        <f t="shared" si="13"/>
        <v>1</v>
      </c>
      <c r="AK33" s="506">
        <f t="shared" si="13"/>
        <v>1</v>
      </c>
      <c r="AL33" s="506">
        <f t="shared" si="13"/>
        <v>1</v>
      </c>
      <c r="AM33" s="506">
        <f t="shared" si="13"/>
        <v>1</v>
      </c>
      <c r="AN33" s="506">
        <f t="shared" si="13"/>
        <v>1</v>
      </c>
      <c r="AO33" s="506">
        <f t="shared" si="13"/>
        <v>1</v>
      </c>
      <c r="AP33" s="506">
        <f t="shared" si="13"/>
        <v>1</v>
      </c>
      <c r="AQ33" s="313"/>
      <c r="BA33" s="80">
        <v>27</v>
      </c>
      <c r="BB33" s="80"/>
      <c r="BC33" s="80" t="s">
        <v>173</v>
      </c>
      <c r="BD33" s="80" t="str">
        <f t="shared" si="1"/>
        <v>27：業務用機械器具製造業(N=2)</v>
      </c>
      <c r="BE33" s="961">
        <f>VLOOKUP(BE$13&amp;"_"&amp;$AV$8,データシート2!$A:$SI,MATCH($AV$5&amp;"_"&amp;$BA33&amp;$AV$6,データシート2!$A$1:$SI$1,0),0)</f>
        <v>2</v>
      </c>
      <c r="BF33" s="1071">
        <f>VLOOKUP(BF$13&amp;"_"&amp;$AW$8,データシート2!$A:$SI,MATCH($AW$5&amp;"_"&amp;$BA33&amp;$AW$6,データシート2!$A$1:$SI$1,0),0)</f>
        <v>15.14</v>
      </c>
      <c r="BG33" s="1071">
        <f t="shared" si="2"/>
        <v>7.57</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f t="shared" si="4"/>
        <v>0.76257092724668585</v>
      </c>
    </row>
    <row r="34" spans="2:63" ht="15.95" customHeight="1" thickBot="1">
      <c r="B34" s="325"/>
      <c r="Z34" s="313"/>
      <c r="AB34" s="312"/>
      <c r="AC34" s="572"/>
      <c r="AD34" s="458"/>
      <c r="AE34" s="457" t="s">
        <v>98</v>
      </c>
      <c r="AF34" s="507">
        <f>IFERROR(IF(F23/AF26&gt;1,1,F23/AF26),0)</f>
        <v>0.77799628857124858</v>
      </c>
      <c r="AG34" s="507">
        <f t="shared" ref="AG34:AP36" si="14">IFERROR(IF(G23/AG26&gt;1,1,G23/AG26),0)</f>
        <v>0.81247971964596666</v>
      </c>
      <c r="AH34" s="507">
        <f t="shared" si="14"/>
        <v>1</v>
      </c>
      <c r="AI34" s="507">
        <f t="shared" si="14"/>
        <v>0.99951461803982111</v>
      </c>
      <c r="AJ34" s="507">
        <f t="shared" si="14"/>
        <v>1</v>
      </c>
      <c r="AK34" s="507">
        <f t="shared" si="14"/>
        <v>1</v>
      </c>
      <c r="AL34" s="507">
        <f t="shared" si="14"/>
        <v>1</v>
      </c>
      <c r="AM34" s="507">
        <f t="shared" si="14"/>
        <v>1</v>
      </c>
      <c r="AN34" s="507">
        <f t="shared" si="14"/>
        <v>1</v>
      </c>
      <c r="AO34" s="507">
        <f t="shared" si="14"/>
        <v>1</v>
      </c>
      <c r="AP34" s="507">
        <f t="shared" si="14"/>
        <v>1</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0.47577704290683992</v>
      </c>
      <c r="AG37" s="508">
        <f t="shared" ref="AG37:AP37" si="17">IFERROR(IF(G26/AG29&gt;1,1,G26/AG29),0)</f>
        <v>0.41558262195608142</v>
      </c>
      <c r="AH37" s="508">
        <f t="shared" si="17"/>
        <v>0.49704397362850006</v>
      </c>
      <c r="AI37" s="508">
        <f t="shared" si="17"/>
        <v>0.57811780099046661</v>
      </c>
      <c r="AJ37" s="508">
        <f t="shared" si="17"/>
        <v>0.59064852564741299</v>
      </c>
      <c r="AK37" s="508">
        <f t="shared" si="17"/>
        <v>0.54847057577307712</v>
      </c>
      <c r="AL37" s="508">
        <f t="shared" si="17"/>
        <v>0.62590818686744976</v>
      </c>
      <c r="AM37" s="508">
        <f t="shared" si="17"/>
        <v>0.5291593310423548</v>
      </c>
      <c r="AN37" s="508">
        <f t="shared" si="17"/>
        <v>0.52066746137622821</v>
      </c>
      <c r="AO37" s="508">
        <f t="shared" si="17"/>
        <v>0.68164518671010055</v>
      </c>
      <c r="AP37" s="508">
        <f t="shared" si="17"/>
        <v>0.52537490617937621</v>
      </c>
      <c r="AQ37" s="313"/>
      <c r="BA37" s="80">
        <v>31</v>
      </c>
      <c r="BB37" s="80"/>
      <c r="BC37" s="80" t="s">
        <v>176</v>
      </c>
      <c r="BD37" s="80" t="str">
        <f t="shared" si="1"/>
        <v>31：輸送用機械器具製造業(N=3)</v>
      </c>
      <c r="BE37" s="961">
        <f>VLOOKUP(BE$13&amp;"_"&amp;$AV$8,データシート2!$A:$SI,MATCH($AV$5&amp;"_"&amp;$BA37&amp;$AV$6,データシート2!$A$1:$SI$1,0),0)</f>
        <v>3</v>
      </c>
      <c r="BF37" s="1071">
        <f>VLOOKUP(BF$13&amp;"_"&amp;$AW$8,データシート2!$A:$SI,MATCH($AW$5&amp;"_"&amp;$BA37&amp;$AW$6,データシート2!$A$1:$SI$1,0),0)</f>
        <v>27.698</v>
      </c>
      <c r="BG37" s="1071">
        <f t="shared" si="2"/>
        <v>9.2326666666666668</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f t="shared" si="4"/>
        <v>0.69646155058389492</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G：情報通信業(N=1)</v>
      </c>
      <c r="BE40" s="961">
        <f>VLOOKUP(BE$13&amp;"_"&amp;$AV$8,データシート2!$A:$SI,MATCH($AV$5&amp;"_"&amp;$BA40&amp;$AV$6,データシート2!$A$1:$SI$1,0),0)</f>
        <v>1</v>
      </c>
      <c r="BF40" s="1071">
        <f>VLOOKUP(BF$13&amp;"_"&amp;$AW$8,データシート2!$A:$SI,MATCH($AW$5&amp;"_"&amp;$BA40&amp;$AW$6,データシート2!$A$1:$SI$1,0),0)</f>
        <v>42.866999999999997</v>
      </c>
      <c r="BG40" s="1071">
        <f t="shared" si="18"/>
        <v>42.866999999999997</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f t="shared" si="20"/>
        <v>5.2069661863621866</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P：医療，福祉(N=1)</v>
      </c>
      <c r="BE49" s="961">
        <f>VLOOKUP(BE$13&amp;"_"&amp;$AV$8,データシート2!$A:$SI,MATCH($AV$5&amp;"_"&amp;$BA49&amp;$AV$6,データシート2!$A$1:$SI$1,0),0)</f>
        <v>1</v>
      </c>
      <c r="BF49" s="1071">
        <f>VLOOKUP(BF$13&amp;"_"&amp;$AW$8,データシート2!$A:$SI,MATCH($AW$5&amp;"_"&amp;$BA49&amp;$AW$6,データシート2!$A$1:$SI$1,0),0)</f>
        <v>4.3600000000000003</v>
      </c>
      <c r="BG49" s="1071">
        <f t="shared" si="18"/>
        <v>4.3600000000000003</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f t="shared" si="20"/>
        <v>0.78729642950056533</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188.10499999999999</v>
      </c>
      <c r="G55" s="1004">
        <f t="shared" ref="G55:P55" si="29">SUM(G56,G57,G60,G61,G62,G63,G64,G65,)</f>
        <v>204.10999999999999</v>
      </c>
      <c r="H55" s="1004">
        <f t="shared" si="29"/>
        <v>245.53199999999998</v>
      </c>
      <c r="I55" s="1004">
        <f t="shared" si="29"/>
        <v>254.41200000000001</v>
      </c>
      <c r="J55" s="1004">
        <f t="shared" si="29"/>
        <v>239.52100000000002</v>
      </c>
      <c r="K55" s="1004">
        <f t="shared" si="29"/>
        <v>220.09800000000001</v>
      </c>
      <c r="L55" s="1004">
        <f t="shared" si="29"/>
        <v>240.20400000000001</v>
      </c>
      <c r="M55" s="1004">
        <f t="shared" si="29"/>
        <v>228.577</v>
      </c>
      <c r="N55" s="1004">
        <f t="shared" si="29"/>
        <v>241.03</v>
      </c>
      <c r="O55" s="1004">
        <f t="shared" si="29"/>
        <v>230.82599999999999</v>
      </c>
      <c r="P55" s="1005">
        <f t="shared" si="29"/>
        <v>223.011</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179.203</v>
      </c>
      <c r="G56" s="1006">
        <f>IFERROR(VLOOKUP(年度マスタ!$K$4&amp;"_"&amp;G$54,データシート1!$A:$CD,MATCH("bc_"&amp;$C56,データシート1!$A$1:$CD$1,0),0),0)</f>
        <v>195.52799999999999</v>
      </c>
      <c r="H56" s="1006">
        <f>IFERROR(VLOOKUP(年度マスタ!$K$4&amp;"_"&amp;H$54,データシート1!$A:$CD,MATCH("bc_"&amp;$C56,データシート1!$A$1:$CD$1,0),0),0)</f>
        <v>236.12899999999999</v>
      </c>
      <c r="I56" s="1006">
        <f>IFERROR(VLOOKUP(年度マスタ!$K$4&amp;"_"&amp;I$54,データシート1!$A:$CD,MATCH("bc_"&amp;$C56,データシート1!$A$1:$CD$1,0),0),0)</f>
        <v>244.98500000000001</v>
      </c>
      <c r="J56" s="1006">
        <f>IFERROR(VLOOKUP(年度マスタ!$K$4&amp;"_"&amp;J$54,データシート1!$A:$CD,MATCH("bc_"&amp;$C56,データシート1!$A$1:$CD$1,0),0),0)</f>
        <v>230.899</v>
      </c>
      <c r="K56" s="1006">
        <f>IFERROR(VLOOKUP(年度マスタ!$K$4&amp;"_"&amp;K$54,データシート1!$A:$CD,MATCH("bc_"&amp;$C56,データシート1!$A$1:$CD$1,0),0),0)</f>
        <v>212.31100000000001</v>
      </c>
      <c r="L56" s="1006">
        <f>IFERROR(VLOOKUP(年度マスタ!$K$4&amp;"_"&amp;L$54,データシート1!$A:$CD,MATCH("bc_"&amp;$C56,データシート1!$A$1:$CD$1,0),0),0)</f>
        <v>234.07599999999999</v>
      </c>
      <c r="M56" s="1006">
        <f>IFERROR(VLOOKUP(年度マスタ!$K$4&amp;"_"&amp;M$54,データシート1!$A:$CD,MATCH("bc_"&amp;$C56,データシート1!$A$1:$CD$1,0),0),0)</f>
        <v>228.577</v>
      </c>
      <c r="N56" s="1006">
        <f>IFERROR(VLOOKUP(年度マスタ!$K$4&amp;"_"&amp;N$54,データシート1!$A:$CD,MATCH("bc_"&amp;$C56,データシート1!$A$1:$CD$1,0),0),0)</f>
        <v>241.03</v>
      </c>
      <c r="O56" s="1006">
        <f>IFERROR(VLOOKUP(年度マスタ!$K$4&amp;"_"&amp;O$54,データシート1!$A:$CD,MATCH("bc_"&amp;$C56,データシート1!$A$1:$CD$1,0),0),0)</f>
        <v>230.82599999999999</v>
      </c>
      <c r="P56" s="1007">
        <f>IFERROR(VLOOKUP(年度マスタ!$K$4&amp;"_"&amp;P$54,データシート1!$A:$CD,MATCH("bc_"&amp;$C56,データシート1!$A$1:$CD$1,0),0),0)</f>
        <v>223.011</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8.9019999999999992</v>
      </c>
      <c r="G57" s="1006">
        <f t="shared" ref="G57:J57" si="30">SUM(G58:G59)</f>
        <v>8.5820000000000007</v>
      </c>
      <c r="H57" s="1006">
        <f t="shared" si="30"/>
        <v>9.4030000000000005</v>
      </c>
      <c r="I57" s="1006">
        <f t="shared" si="30"/>
        <v>9.4269999999999996</v>
      </c>
      <c r="J57" s="1006">
        <f t="shared" si="30"/>
        <v>8.6219999999999999</v>
      </c>
      <c r="K57" s="1006">
        <f t="shared" ref="K57:O57" si="31">SUM(K58:K59)</f>
        <v>7.7869999999999999</v>
      </c>
      <c r="L57" s="1006">
        <f t="shared" si="31"/>
        <v>6.1280000000000001</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8.9019999999999992</v>
      </c>
      <c r="G58" s="1008">
        <f>IFERROR(VLOOKUP(年度マスタ!$K$4&amp;"_"&amp;G$54,データシート1!$A:$CD,MATCH("bc_"&amp;$C58,データシート1!$A$1:$CD$1,0),0),0)</f>
        <v>8.5820000000000007</v>
      </c>
      <c r="H58" s="1008">
        <f>IFERROR(VLOOKUP(年度マスタ!$K$4&amp;"_"&amp;H$54,データシート1!$A:$CD,MATCH("bc_"&amp;$C58,データシート1!$A$1:$CD$1,0),0),0)</f>
        <v>9.4030000000000005</v>
      </c>
      <c r="I58" s="1008">
        <f>IFERROR(VLOOKUP(年度マスタ!$K$4&amp;"_"&amp;I$54,データシート1!$A:$CD,MATCH("bc_"&amp;$C58,データシート1!$A$1:$CD$1,0),0),0)</f>
        <v>9.4269999999999996</v>
      </c>
      <c r="J58" s="1008">
        <f>IFERROR(VLOOKUP(年度マスタ!$K$4&amp;"_"&amp;J$54,データシート1!$A:$CD,MATCH("bc_"&amp;$C58,データシート1!$A$1:$CD$1,0),0),0)</f>
        <v>8.6219999999999999</v>
      </c>
      <c r="K58" s="1008">
        <f>IFERROR(VLOOKUP(年度マスタ!$K$4&amp;"_"&amp;K$54,データシート1!$A:$CD,MATCH("bc_"&amp;$C58,データシート1!$A$1:$CD$1,0),0),0)</f>
        <v>7.7869999999999999</v>
      </c>
      <c r="L58" s="1008">
        <f>IFERROR(VLOOKUP(年度マスタ!$K$4&amp;"_"&amp;L$54,データシート1!$A:$CD,MATCH("bc_"&amp;$C58,データシート1!$A$1:$CD$1,0),0),0)</f>
        <v>6.1280000000000001</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館林市</v>
      </c>
      <c r="AF1" s="345"/>
      <c r="AG1" s="203"/>
      <c r="AH1" s="188"/>
      <c r="AI1" s="188"/>
      <c r="AJ1" s="188"/>
      <c r="AK1" s="188"/>
      <c r="AL1" s="189"/>
      <c r="AM1" s="189"/>
      <c r="AN1" s="189"/>
      <c r="AO1" s="189"/>
      <c r="AP1" s="189"/>
      <c r="AQ1" s="189"/>
      <c r="AR1" s="189"/>
      <c r="AS1" s="189"/>
      <c r="AT1" s="190"/>
    </row>
    <row r="2" spans="1:47" s="577" customFormat="1" ht="27.95" customHeight="1">
      <c r="A2" s="576"/>
      <c r="B2" s="576" t="s">
        <v>1637</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1641</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6900.2000000000007</v>
      </c>
      <c r="K6" s="688">
        <f>VLOOKUP(年度マスタ!$K$4&amp;"_"&amp;K$5,データシート1!$A:$BS,MATCH("cb_"&amp;$G6,データシート1!$A$1:$BS$1,0),0)</f>
        <v>7758.6</v>
      </c>
      <c r="L6" s="688">
        <f>VLOOKUP(年度マスタ!$K$4&amp;"_"&amp;L$5,データシート1!$A:$BS,MATCH("cb_"&amp;$G6,データシート1!$A$1:$BS$1,0),0)</f>
        <v>8667.2999999999993</v>
      </c>
      <c r="M6" s="688">
        <f>VLOOKUP(年度マスタ!$K$4&amp;"_"&amp;M$5,データシート1!$A:$BS,MATCH("cb_"&amp;$G6,データシート1!$A$1:$BS$1,0),0)</f>
        <v>9448.9000000000015</v>
      </c>
      <c r="N6" s="688">
        <f>VLOOKUP(年度マスタ!$K$4&amp;"_"&amp;N$5,データシート1!$A:$BS,MATCH("cb_"&amp;$G6,データシート1!$A$1:$BS$1,0),0)</f>
        <v>10169</v>
      </c>
      <c r="O6" s="688">
        <f>VLOOKUP(年度マスタ!$K$4&amp;"_"&amp;O$5,データシート1!$A:$BS,MATCH("cb_"&amp;$G6,データシート1!$A$1:$BS$1,0),0)</f>
        <v>10826.79999999999</v>
      </c>
      <c r="P6" s="688">
        <f>VLOOKUP(年度マスタ!$K$4&amp;"_"&amp;P$5,データシート1!$A:$BS,MATCH("cb_"&amp;$G6,データシート1!$A$1:$BS$1,0),0)</f>
        <v>11447.79999999997</v>
      </c>
      <c r="Q6" s="688">
        <f>VLOOKUP(年度マスタ!$K$4&amp;"_"&amp;Q$5,データシート1!$A:$BS,MATCH("cb_"&amp;$G6,データシート1!$A$1:$BS$1,0),0)</f>
        <v>12378.299999999959</v>
      </c>
      <c r="R6" s="704">
        <f>VLOOKUP(年度マスタ!$K$4&amp;"_"&amp;R$5,データシート1!$A:$BS,MATCH("cb_"&amp;$G6,データシート1!$A$1:$BS$1,0),0)</f>
        <v>13359.099999999957</v>
      </c>
      <c r="S6" s="627"/>
      <c r="T6" s="226"/>
      <c r="U6" s="640"/>
      <c r="V6" s="231"/>
      <c r="W6" s="231"/>
      <c r="X6" s="231"/>
      <c r="Y6" s="232" t="s">
        <v>233</v>
      </c>
      <c r="Z6" s="734" t="s">
        <v>234</v>
      </c>
      <c r="AA6" s="734"/>
      <c r="AB6" s="734"/>
      <c r="AC6" s="735">
        <f>SUM(AC7:AC8)</f>
        <v>683058</v>
      </c>
      <c r="AD6" s="735">
        <f>SUM(AD7:AD8)</f>
        <v>964875.57000000007</v>
      </c>
      <c r="AE6" s="736">
        <f>$AD6*3600/100000000</f>
        <v>34.735520520000001</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15825.300000000001</v>
      </c>
      <c r="K7" s="684">
        <f>VLOOKUP(年度マスタ!$K$4&amp;"_"&amp;K$5,データシート1!$A:$BS,MATCH("cb_"&amp;$G7,データシート1!$A$1:$BS$1,0),0)</f>
        <v>22692.899999999998</v>
      </c>
      <c r="L7" s="684">
        <f>VLOOKUP(年度マスタ!$K$4&amp;"_"&amp;L$5,データシート1!$A:$BS,MATCH("cb_"&amp;$G7,データシート1!$A$1:$BS$1,0),0)</f>
        <v>27772.3</v>
      </c>
      <c r="M7" s="684">
        <f>VLOOKUP(年度マスタ!$K$4&amp;"_"&amp;M$5,データシート1!$A:$BS,MATCH("cb_"&amp;$G7,データシート1!$A$1:$BS$1,0),0)</f>
        <v>30517.600000000009</v>
      </c>
      <c r="N7" s="684">
        <f>VLOOKUP(年度マスタ!$K$4&amp;"_"&amp;N$5,データシート1!$A:$BS,MATCH("cb_"&amp;$G7,データシート1!$A$1:$BS$1,0),0)</f>
        <v>32420.6</v>
      </c>
      <c r="O7" s="684">
        <f>VLOOKUP(年度マスタ!$K$4&amp;"_"&amp;O$5,データシート1!$A:$BS,MATCH("cb_"&amp;$G7,データシート1!$A$1:$BS$1,0),0)</f>
        <v>35602.9</v>
      </c>
      <c r="P7" s="684">
        <f>VLOOKUP(年度マスタ!$K$4&amp;"_"&amp;P$5,データシート1!$A:$BS,MATCH("cb_"&amp;$G7,データシート1!$A$1:$BS$1,0),0)</f>
        <v>37254.799999999959</v>
      </c>
      <c r="Q7" s="684">
        <f>VLOOKUP(年度マスタ!$K$4&amp;"_"&amp;Q$5,データシート1!$A:$BS,MATCH("cb_"&amp;$G7,データシート1!$A$1:$BS$1,0),0)</f>
        <v>37943.099999999962</v>
      </c>
      <c r="R7" s="705">
        <f>VLOOKUP(年度マスタ!$K$4&amp;"_"&amp;R$5,データシート1!$A:$BS,MATCH("cb_"&amp;$G7,データシート1!$A$1:$BS$1,0),0)</f>
        <v>38440.099999999962</v>
      </c>
      <c r="S7" s="627"/>
      <c r="T7" s="226"/>
      <c r="U7" s="640"/>
      <c r="V7" s="231"/>
      <c r="W7" s="231"/>
      <c r="X7" s="231"/>
      <c r="Y7" s="232" t="s">
        <v>236</v>
      </c>
      <c r="Z7" s="248" t="s">
        <v>1368</v>
      </c>
      <c r="AA7" s="248"/>
      <c r="AB7" s="248"/>
      <c r="AC7" s="671">
        <f>VLOOKUP(年度マスタ!$K$4&amp;"_令和4年度",データシート3!A:AB,MATCH("ea_"&amp;$Y7&amp;"_設備",データシート3!$A$1:$AB$1,0),0)</f>
        <v>369858</v>
      </c>
      <c r="AD7" s="671">
        <f>VLOOKUP(年度マスタ!$K$4&amp;"_令和4年度",データシート3!A:AB,MATCH("ea_"&amp;$Y7&amp;"_年間発電",データシート3!$A$1:$AB$1,0),0)/10^3</f>
        <v>524319.42000000004</v>
      </c>
      <c r="AE7" s="606">
        <f t="shared" ref="AE7:AE16" si="0">$AD7*3600/100000000</f>
        <v>18.875499120000001</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313200</v>
      </c>
      <c r="AD8" s="671">
        <f>VLOOKUP(年度マスタ!$K$4&amp;"_令和4年度",データシート3!A:AB,MATCH("ea_"&amp;$Y8&amp;"_年間発電",データシート3!$A$1:$AB$1,0),0)/10^3</f>
        <v>440556.15</v>
      </c>
      <c r="AE8" s="606">
        <f t="shared" si="0"/>
        <v>15.860021400000001</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0</v>
      </c>
      <c r="AD9" s="737">
        <f>VLOOKUP(年度マスタ!$K$4&amp;"_令和4年度",データシート3!A:AB,MATCH("ea_"&amp;$Y9&amp;"_年間発電",データシート3!$A$1:$AB$1,0),0)/10^3</f>
        <v>0</v>
      </c>
      <c r="AE9" s="738">
        <f t="shared" si="0"/>
        <v>0</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22725.5</v>
      </c>
      <c r="K12" s="722">
        <f t="shared" ref="K12:Q12" si="1">SUM(K6:K11)</f>
        <v>30451.5</v>
      </c>
      <c r="L12" s="722">
        <f t="shared" si="1"/>
        <v>36439.599999999999</v>
      </c>
      <c r="M12" s="722">
        <f t="shared" si="1"/>
        <v>39966.500000000015</v>
      </c>
      <c r="N12" s="722">
        <f t="shared" si="1"/>
        <v>42589.599999999999</v>
      </c>
      <c r="O12" s="722">
        <f t="shared" si="1"/>
        <v>46429.69999999999</v>
      </c>
      <c r="P12" s="722">
        <f t="shared" si="1"/>
        <v>48702.599999999933</v>
      </c>
      <c r="Q12" s="722">
        <f t="shared" si="1"/>
        <v>50321.399999999921</v>
      </c>
      <c r="R12" s="723">
        <f t="shared" ref="R12" si="2">SUM(R6:R11)</f>
        <v>51799.199999999917</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7.7123499600000001</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41.422327750000001</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8281.0680240000002</v>
      </c>
      <c r="K19" s="682">
        <f>K6*別紙!$C5/100*別紙!$E5/10^3</f>
        <v>9311.2510319999983</v>
      </c>
      <c r="L19" s="682">
        <f>L6*別紙!$C5/100*別紙!$E5/10^3</f>
        <v>10401.800075999998</v>
      </c>
      <c r="M19" s="682">
        <f>M6*別紙!$C5/100*別紙!$E5/10^3</f>
        <v>11339.813868000001</v>
      </c>
      <c r="N19" s="682">
        <f>N6*別紙!$C5/100*別紙!$E5/10^3</f>
        <v>12204.020279999997</v>
      </c>
      <c r="O19" s="682">
        <f>O6*別紙!$C5/100*別紙!$E5/10^3</f>
        <v>12993.459215999988</v>
      </c>
      <c r="P19" s="682">
        <f>P6*別紙!$C5/100*別紙!$E5/10^3</f>
        <v>13738.733735999962</v>
      </c>
      <c r="Q19" s="682">
        <f>Q6*別紙!$C5/100*別紙!$E5/10^3</f>
        <v>14855.44539599995</v>
      </c>
      <c r="R19" s="710">
        <f>R6*別紙!$C5/100*別紙!$E5/10^3</f>
        <v>16032.523091999949</v>
      </c>
      <c r="S19" s="631"/>
      <c r="T19" s="227"/>
      <c r="U19" s="647"/>
      <c r="W19" s="237"/>
      <c r="X19" s="237"/>
      <c r="Y19" s="209"/>
      <c r="Z19" s="699" t="s">
        <v>229</v>
      </c>
      <c r="AA19" s="748"/>
      <c r="AB19" s="749"/>
      <c r="AC19" s="750">
        <f>SUM($AC$6,$AC$9,$AC$10,$AC$13)</f>
        <v>683058</v>
      </c>
      <c r="AD19" s="750">
        <f>SUM($AD$6,$AD$9,$AD$10,$AD$13)</f>
        <v>964875.57000000007</v>
      </c>
      <c r="AE19" s="751">
        <f>SUM($AE$6,$AE$9,$AE$10,$AE$13,$AE$17,$AE$18)</f>
        <v>83.87019823</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20933.073828000001</v>
      </c>
      <c r="K20" s="684">
        <f>K7*別紙!$C6/100*別紙!$E6/10^3</f>
        <v>30017.260404000001</v>
      </c>
      <c r="L20" s="684">
        <f>L7*別紙!$C6/100*別紙!$E6/10^3</f>
        <v>36736.087548000003</v>
      </c>
      <c r="M20" s="684">
        <f>M7*別紙!$C6/100*別紙!$E6/10^3</f>
        <v>40367.460576000012</v>
      </c>
      <c r="N20" s="684">
        <f>N7*別紙!$C6/100*別紙!$E6/10^3</f>
        <v>42884.672855999997</v>
      </c>
      <c r="O20" s="684">
        <f>O7*別紙!$C6/100*別紙!$E6/10^3</f>
        <v>47094.092003999998</v>
      </c>
      <c r="P20" s="684">
        <f>P7*別紙!$C6/100*別紙!$E6/10^3</f>
        <v>49279.159247999945</v>
      </c>
      <c r="Q20" s="684">
        <f>Q7*別紙!$C6/100*別紙!$E6/10^3</f>
        <v>50189.614955999939</v>
      </c>
      <c r="R20" s="705">
        <f>R7*別紙!$C6/100*別紙!$E6/10^3</f>
        <v>50847.026675999958</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29214.141852000001</v>
      </c>
      <c r="K25" s="728">
        <f t="shared" si="3"/>
        <v>39328.511436000001</v>
      </c>
      <c r="L25" s="728">
        <f t="shared" si="3"/>
        <v>47137.887624000003</v>
      </c>
      <c r="M25" s="728">
        <f t="shared" si="3"/>
        <v>51707.27444400001</v>
      </c>
      <c r="N25" s="728">
        <f t="shared" si="3"/>
        <v>55088.693135999994</v>
      </c>
      <c r="O25" s="728">
        <f t="shared" si="3"/>
        <v>60087.551219999987</v>
      </c>
      <c r="P25" s="728">
        <f t="shared" si="3"/>
        <v>63017.892983999904</v>
      </c>
      <c r="Q25" s="728">
        <f t="shared" si="3"/>
        <v>65045.060351999891</v>
      </c>
      <c r="R25" s="729">
        <f t="shared" ref="R25" si="4">SUM(R19:R24)</f>
        <v>66879.54976799991</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527035.41903608432</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507649.78022110288</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507973.88016106014</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501918.27962534636</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520993.17347446195</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492448.98650098999</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515806.08363896207</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528769.11927141796</v>
      </c>
      <c r="R26" s="726">
        <f>Q26</f>
        <v>528769.11927141796</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5.5431078817114204E-2</v>
      </c>
      <c r="K27" s="951">
        <f t="shared" ref="K27:P27" si="5">K25/K26</f>
        <v>7.7471739313805618E-2</v>
      </c>
      <c r="L27" s="951">
        <f t="shared" si="5"/>
        <v>9.2795888656822839E-2</v>
      </c>
      <c r="M27" s="951">
        <f t="shared" si="5"/>
        <v>0.10301930920427239</v>
      </c>
      <c r="N27" s="951">
        <f t="shared" si="5"/>
        <v>0.10573784061049762</v>
      </c>
      <c r="O27" s="951">
        <f t="shared" si="5"/>
        <v>0.1220178188342747</v>
      </c>
      <c r="P27" s="951">
        <f t="shared" si="5"/>
        <v>0.12217361326841041</v>
      </c>
      <c r="Q27" s="951">
        <f>Q25/Q26</f>
        <v>0.12301221455902035</v>
      </c>
      <c r="R27" s="952">
        <f>R25/R26</f>
        <v>0.12648157263826623</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0.12648157263826623</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1.8247577909418875</v>
      </c>
      <c r="AA52" s="209"/>
      <c r="AB52" s="755" t="s">
        <v>232</v>
      </c>
      <c r="AC52" s="756">
        <f>$AD6</f>
        <v>964875.57000000007</v>
      </c>
      <c r="AD52" s="757">
        <f>R19+R20</f>
        <v>66879.54976799991</v>
      </c>
      <c r="AE52" s="758">
        <f t="shared" ref="AE52:AE54" si="6">IFERROR(AD52/AC52,"-")</f>
        <v>6.9314170497652774E-2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436106.4507285821</v>
      </c>
      <c r="Z53" s="1142"/>
      <c r="AA53" s="209"/>
      <c r="AB53" s="755" t="s">
        <v>222</v>
      </c>
      <c r="AC53" s="756">
        <f>$AD9</f>
        <v>0</v>
      </c>
      <c r="AD53" s="757">
        <f>R21</f>
        <v>0</v>
      </c>
      <c r="AE53" s="758" t="str">
        <f t="shared" si="6"/>
        <v>-</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1723</v>
      </c>
      <c r="AK54" s="491">
        <f>VLOOKUP(年度マスタ!$K$4&amp;"_"&amp;AK$53,データシート1!$A$1:$BS$996,MATCH("ca_太陽光発電（10kW未満）",データシート1!$A$1:$BS$1,0),0)</f>
        <v>1908</v>
      </c>
      <c r="AL54" s="491">
        <f>VLOOKUP(年度マスタ!$K$4&amp;"_"&amp;AL$53,データシート1!$A$1:$BS$996,MATCH("ca_太陽光発電（10kW未満）",データシート1!$A$1:$BS$1,0),0)</f>
        <v>2094</v>
      </c>
      <c r="AM54" s="491">
        <f>VLOOKUP(年度マスタ!$K$4&amp;"_"&amp;AM$53,データシート1!$A$1:$BS$996,MATCH("ca_太陽光発電（10kW未満）",データシート1!$A$1:$BS$1,0),0)</f>
        <v>2246</v>
      </c>
      <c r="AN54" s="491">
        <f>VLOOKUP(年度マスタ!$K$4&amp;"_"&amp;AN$53,データシート1!$A$1:$BS$996,MATCH("ca_太陽光発電（10kW未満）",データシート1!$A$1:$BS$1,0),0)</f>
        <v>2387</v>
      </c>
      <c r="AO54" s="201">
        <f>VLOOKUP(年度マスタ!$K$4&amp;"_"&amp;AO$53,データシート1!$A$1:$BS$996,MATCH("ca_太陽光発電（10kW未満）",データシート1!$A$1:$BS$1,0),0)</f>
        <v>2512</v>
      </c>
      <c r="AP54" s="201">
        <f>VLOOKUP(年度マスタ!$K$4&amp;"_"&amp;AP$53,データシート1!$A$1:$BS$996,MATCH("ca_太陽光発電（10kW未満）",データシート1!$A$1:$BS$1,0),0)</f>
        <v>2628</v>
      </c>
      <c r="AQ54" s="201">
        <f>VLOOKUP(年度マスタ!$K$4&amp;"_"&amp;AQ$53,データシート1!$A$1:$BS$996,MATCH("ca_太陽光発電（10kW未満）",データシート1!$A$1:$BS$1,0),0)</f>
        <v>2774</v>
      </c>
      <c r="AR54" s="201">
        <f>VLOOKUP(年度マスタ!$K$4&amp;"_"&amp;AR$53,データシート1!$A$1:$BS$996,MATCH("ca_太陽光発電（10kW未満）",データシート1!$A$1:$BS$1,0),0)</f>
        <v>2931</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館林市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群馬県</v>
      </c>
      <c r="AY12" s="25" t="str">
        <f>年度マスタ!$J4</f>
        <v>館林市</v>
      </c>
      <c r="AZ12" s="25" t="str">
        <f>年度マスタ!$K4</f>
        <v>10207</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11209</v>
      </c>
      <c r="AY21" s="20" t="str">
        <f>IF(IFERROR(比較地域マスタ!$Z6,"")=0,"",IFERROR(比較地域マスタ!$Z6,""))</f>
        <v>飯能市</v>
      </c>
      <c r="BB21" s="122" t="str">
        <f t="shared" ref="BB21:BC68" si="0">AX21</f>
        <v>11209</v>
      </c>
      <c r="BC21" s="123" t="str">
        <f t="shared" si="0"/>
        <v>飯能市</v>
      </c>
      <c r="BD21" s="40">
        <f>SUM(BE21,BI21:BK21,BQ21)</f>
        <v>372.58051020064426</v>
      </c>
      <c r="BE21" s="40">
        <f>SUM(BF21:BH21)</f>
        <v>92.847926986399372</v>
      </c>
      <c r="BF21" s="40">
        <f>VLOOKUP($AX21&amp;"_"&amp;$BC$14,データシート1!$A:$BS,MATCH($BC$12&amp;"_"&amp;BF$20,データシート1!$A$1:$BS$1,0),0)</f>
        <v>86.098098032723172</v>
      </c>
      <c r="BG21" s="40">
        <f>VLOOKUP($AX21&amp;"_"&amp;$BC$14,データシート1!$A:$BS,MATCH($BC$12&amp;"_"&amp;BG$20,データシート1!$A$1:$BS$1,0),0)</f>
        <v>3.3632489275390043</v>
      </c>
      <c r="BH21" s="40">
        <f>VLOOKUP($AX21&amp;"_"&amp;$BC$14,データシート1!$A:$BS,MATCH($BC$12&amp;"_"&amp;BH$20,データシート1!$A$1:$BS$1,0),0)</f>
        <v>3.3865800261371959</v>
      </c>
      <c r="BI21" s="40">
        <f>VLOOKUP($AX21&amp;"_"&amp;$BC$14,データシート1!$A:$BS,MATCH($BC$12&amp;"_"&amp;BI$20,データシート1!$A$1:$BS$1,0),0)</f>
        <v>73.525962665636996</v>
      </c>
      <c r="BJ21" s="40">
        <f>VLOOKUP($AX21&amp;"_"&amp;$BC$14,データシート1!$A:$BS,MATCH($BC$12&amp;"_"&amp;BJ$20,データシート1!$A$1:$BS$1,0),0)</f>
        <v>89.541292464059524</v>
      </c>
      <c r="BK21" s="40">
        <f t="shared" ref="BK21:BK68" si="1">SUM(BL21,BO21:BP21)</f>
        <v>110.06765019849894</v>
      </c>
      <c r="BL21" s="40">
        <f t="shared" ref="BL21:BL67" si="2">SUM(BM21:BN21)</f>
        <v>105.40230721533587</v>
      </c>
      <c r="BM21" s="40">
        <f>VLOOKUP($AX21&amp;"_"&amp;$BC$14,データシート1!$A:$BS,MATCH($BC$12&amp;"_"&amp;BM$20,データシート1!$A$1:$BS$1,0),0)</f>
        <v>62.964728590371941</v>
      </c>
      <c r="BN21" s="40">
        <f>VLOOKUP($AX21&amp;"_"&amp;$BC$14,データシート1!$A:$BS,MATCH($BC$12&amp;"_"&amp;BN$20,データシート1!$A$1:$BS$1,0),0)</f>
        <v>42.437578624963919</v>
      </c>
      <c r="BO21" s="40">
        <f>VLOOKUP($AX21&amp;"_"&amp;$BC$14,データシート1!$A:$BS,MATCH($BC$12&amp;"_"&amp;BO$20,データシート1!$A$1:$BS$1,0),0)</f>
        <v>4.6653429831630664</v>
      </c>
      <c r="BP21" s="40">
        <f>VLOOKUP($AX21&amp;"_"&amp;$BC$14,データシート1!$A:$BS,MATCH($BC$12&amp;"_"&amp;BP$20,データシート1!$A$1:$BS$1,0),0)</f>
        <v>0</v>
      </c>
      <c r="BQ21" s="40">
        <f>VLOOKUP($AX21&amp;"_"&amp;$BC$14,データシート1!$A:$BS,MATCH($BC$12&amp;"_"&amp;BQ$20,データシート1!$A$1:$BS$1,0),0)</f>
        <v>6.5976778860494596</v>
      </c>
      <c r="BR21" s="41">
        <f t="shared" ref="BR21:BR68" si="3">BD21</f>
        <v>372.58051020064426</v>
      </c>
      <c r="BT21" s="124" t="str">
        <f t="shared" ref="BT21:BT68" si="4">AY21</f>
        <v>飯能市</v>
      </c>
      <c r="BU21" s="40">
        <f>BD21</f>
        <v>372.58051020064426</v>
      </c>
      <c r="BV21" s="70">
        <f>BE21/$BR21</f>
        <v>0.24920231854424796</v>
      </c>
      <c r="BW21" s="70">
        <f t="shared" ref="BW21:CH42" si="5">BF21/$BR21</f>
        <v>0.23108588795038451</v>
      </c>
      <c r="BX21" s="70">
        <f t="shared" si="5"/>
        <v>9.0269051532722629E-3</v>
      </c>
      <c r="BY21" s="70">
        <f t="shared" si="5"/>
        <v>9.0895254405911757E-3</v>
      </c>
      <c r="BZ21" s="70">
        <f t="shared" si="5"/>
        <v>0.1973424821014963</v>
      </c>
      <c r="CA21" s="70">
        <f t="shared" si="5"/>
        <v>0.24032736552923614</v>
      </c>
      <c r="CB21" s="70">
        <f t="shared" si="5"/>
        <v>0.29541977420994098</v>
      </c>
      <c r="CC21" s="70">
        <f t="shared" si="5"/>
        <v>0.28289806989252869</v>
      </c>
      <c r="CD21" s="70">
        <f t="shared" si="5"/>
        <v>0.1689963024541026</v>
      </c>
      <c r="CE21" s="70">
        <f t="shared" si="5"/>
        <v>0.11390176743842609</v>
      </c>
      <c r="CF21" s="70">
        <f t="shared" si="5"/>
        <v>1.2521704317412251E-2</v>
      </c>
      <c r="CG21" s="70">
        <f t="shared" si="5"/>
        <v>0</v>
      </c>
      <c r="CH21" s="70">
        <f>BQ21/$BR21</f>
        <v>1.7708059615078736E-2</v>
      </c>
      <c r="CI21" s="125">
        <f t="shared" ref="CI21:CI68" si="6">BR21/$BR21</f>
        <v>1</v>
      </c>
      <c r="CK21" s="126" t="str">
        <f t="shared" ref="CK21:CK68" si="7">AY21</f>
        <v>飯能市</v>
      </c>
      <c r="CL21" s="127">
        <f>CN21+CP21+CR21</f>
        <v>92.847926986399372</v>
      </c>
      <c r="CM21" s="71">
        <f>IF(IF(CL21=0,0,CW21/CL21)&gt;1,1,IF(CL21=0,0,CW21/CL21))</f>
        <v>0.4215064489887077</v>
      </c>
      <c r="CN21" s="72">
        <f>BF21</f>
        <v>86.098098032723172</v>
      </c>
      <c r="CO21" s="71">
        <f>IF(IF(CN21=0,0,CX21/CN21)&gt;1,1,IF(CN21=0,0,CX21/CN21))</f>
        <v>0.45455127226069086</v>
      </c>
      <c r="CP21" s="72">
        <f t="shared" ref="CP21:CP68" si="8">BG21</f>
        <v>3.3632489275390043</v>
      </c>
      <c r="CQ21" s="71">
        <f>IF(IF(CP21=0,0,CY21/CP21)&gt;1,1,IF(CP21=0,0,CY21/CP21))</f>
        <v>0</v>
      </c>
      <c r="CR21" s="72">
        <f t="shared" ref="CR21:CR68" si="9">BH21</f>
        <v>3.3865800261371959</v>
      </c>
      <c r="CS21" s="71">
        <f>IF(IF(CR21=0,0,CZ21/CR21)&gt;1,1,IF(CR21=0,0,CZ21/CR21))</f>
        <v>0</v>
      </c>
      <c r="CT21" s="72">
        <f t="shared" ref="CT21:CT68" si="10">BI21</f>
        <v>73.525962665636996</v>
      </c>
      <c r="CU21" s="73">
        <f>IF(IF(CT21=0,0,DA21/CT21)&gt;1,1,IF(CT21=0,0,DA21/CT21))</f>
        <v>8.4351156722747123E-2</v>
      </c>
      <c r="CV21" s="18"/>
      <c r="CW21" s="1075">
        <f>SUM(CX21:CZ21)</f>
        <v>39.136000000000003</v>
      </c>
      <c r="CX21" s="1076">
        <f>VLOOKUP($AX21&amp;"_"&amp;$CW$14,データシート1!$A:$BS,MATCH($CW$12&amp;"_"&amp;CX$20,データシート1!$A$1:$BS$1,0),0)</f>
        <v>39.136000000000003</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6.202</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45.338000000000001</v>
      </c>
      <c r="DE21" s="18"/>
      <c r="DF21" s="128">
        <f>VLOOKUP($AX21&amp;"_"&amp;$DF$14,データシート1!$A:$BS,MATCH($DF$12&amp;"_"&amp;DF$20,データシート1!$A$1:$BS$1,0),0)</f>
        <v>4</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2</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6</v>
      </c>
      <c r="DM21" s="18"/>
      <c r="DN21" s="131">
        <f>IF($DD21=0,0,ROUND(CX21/$DD21,2))</f>
        <v>0.86</v>
      </c>
      <c r="DO21" s="132">
        <f>IF($DD21=0,0,ROUND(CY21/$DD21,2))</f>
        <v>0</v>
      </c>
      <c r="DP21" s="132">
        <f t="shared" ref="DP21:DR36" si="13">IF($DD21=0,0,ROUND(CZ21/$DD21,2))</f>
        <v>0</v>
      </c>
      <c r="DQ21" s="132">
        <f t="shared" si="13"/>
        <v>0.14000000000000001</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01205</v>
      </c>
      <c r="AY22" s="20" t="str">
        <f>IF(IFERROR(比較地域マスタ!$Z7,"")=0,"",IFERROR(比較地域マスタ!$Z7,""))</f>
        <v>室蘭市</v>
      </c>
      <c r="BB22" s="122" t="str">
        <f t="shared" si="0"/>
        <v>01205</v>
      </c>
      <c r="BC22" s="123" t="str">
        <f t="shared" si="0"/>
        <v>室蘭市</v>
      </c>
      <c r="BD22" s="40">
        <f t="shared" ref="BD22:BD68" si="14">SUM(BE22,BI22:BK22,BQ22)</f>
        <v>1242.7512031641309</v>
      </c>
      <c r="BE22" s="40">
        <f t="shared" ref="BE22:BE67" si="15">SUM(BF22:BH22)</f>
        <v>739.05525382419432</v>
      </c>
      <c r="BF22" s="40">
        <f>VLOOKUP($AX22&amp;"_"&amp;$BC$14,データシート1!$A:$BS,MATCH($BC$12&amp;"_"&amp;BF$20,データシート1!$A$1:$BS$1,0),0)</f>
        <v>725.70428803139168</v>
      </c>
      <c r="BG22" s="40">
        <f>VLOOKUP($AX22&amp;"_"&amp;$BC$14,データシート1!$A:$BS,MATCH($BC$12&amp;"_"&amp;BG$20,データシート1!$A$1:$BS$1,0),0)</f>
        <v>11.601804585023038</v>
      </c>
      <c r="BH22" s="40">
        <f>VLOOKUP($AX22&amp;"_"&amp;$BC$14,データシート1!$A:$BS,MATCH($BC$12&amp;"_"&amp;BH$20,データシート1!$A$1:$BS$1,0),0)</f>
        <v>1.7491612077795651</v>
      </c>
      <c r="BI22" s="40">
        <f>VLOOKUP($AX22&amp;"_"&amp;$BC$14,データシート1!$A:$BS,MATCH($BC$12&amp;"_"&amp;BI$20,データシート1!$A$1:$BS$1,0),0)</f>
        <v>143.44056473403811</v>
      </c>
      <c r="BJ22" s="40">
        <f>VLOOKUP($AX22&amp;"_"&amp;$BC$14,データシート1!$A:$BS,MATCH($BC$12&amp;"_"&amp;BJ$20,データシート1!$A$1:$BS$1,0),0)</f>
        <v>200.87107068045674</v>
      </c>
      <c r="BK22" s="40">
        <f t="shared" si="1"/>
        <v>147.91963970216031</v>
      </c>
      <c r="BL22" s="40">
        <f t="shared" si="2"/>
        <v>107.6634536550811</v>
      </c>
      <c r="BM22" s="40">
        <f>VLOOKUP($AX22&amp;"_"&amp;$BC$14,データシート1!$A:$BS,MATCH($BC$12&amp;"_"&amp;BM$20,データシート1!$A$1:$BS$1,0),0)</f>
        <v>66.662032902948624</v>
      </c>
      <c r="BN22" s="40">
        <f>VLOOKUP($AX22&amp;"_"&amp;$BC$14,データシート1!$A:$BS,MATCH($BC$12&amp;"_"&amp;BN$20,データシート1!$A$1:$BS$1,0),0)</f>
        <v>41.001420752132468</v>
      </c>
      <c r="BO22" s="40">
        <f>VLOOKUP($AX22&amp;"_"&amp;$BC$14,データシート1!$A:$BS,MATCH($BC$12&amp;"_"&amp;BO$20,データシート1!$A$1:$BS$1,0),0)</f>
        <v>4.8101565312672641</v>
      </c>
      <c r="BP22" s="40">
        <f>VLOOKUP($AX22&amp;"_"&amp;$BC$14,データシート1!$A:$BS,MATCH($BC$12&amp;"_"&amp;BP$20,データシート1!$A$1:$BS$1,0),0)</f>
        <v>35.446029515811951</v>
      </c>
      <c r="BQ22" s="40">
        <f>VLOOKUP($AX22&amp;"_"&amp;$BC$14,データシート1!$A:$BS,MATCH($BC$12&amp;"_"&amp;BQ$20,データシート1!$A$1:$BS$1,0),0)</f>
        <v>11.464674223281261</v>
      </c>
      <c r="BR22" s="41">
        <f t="shared" si="3"/>
        <v>1242.7512031641309</v>
      </c>
      <c r="BT22" s="134" t="str">
        <f t="shared" si="4"/>
        <v>室蘭市</v>
      </c>
      <c r="BU22" s="38">
        <f>BD22</f>
        <v>1242.7512031641309</v>
      </c>
      <c r="BV22" s="69">
        <f t="shared" ref="BV22:BZ68" si="16">BE22/$BR22</f>
        <v>0.59469284917408116</v>
      </c>
      <c r="BW22" s="69">
        <f t="shared" si="5"/>
        <v>0.58394977706213291</v>
      </c>
      <c r="BX22" s="69">
        <f t="shared" si="5"/>
        <v>9.3355810523329513E-3</v>
      </c>
      <c r="BY22" s="69">
        <f t="shared" si="5"/>
        <v>1.4074910596152143E-3</v>
      </c>
      <c r="BZ22" s="69">
        <f t="shared" si="5"/>
        <v>0.11542178705506659</v>
      </c>
      <c r="CA22" s="69">
        <f t="shared" si="5"/>
        <v>0.16163417920580164</v>
      </c>
      <c r="CB22" s="69">
        <f t="shared" si="5"/>
        <v>0.11902594769214195</v>
      </c>
      <c r="CC22" s="69">
        <f t="shared" si="5"/>
        <v>8.6633151817485654E-2</v>
      </c>
      <c r="CD22" s="69">
        <f t="shared" si="5"/>
        <v>5.364069069756075E-2</v>
      </c>
      <c r="CE22" s="69">
        <f t="shared" si="5"/>
        <v>3.299246111992489E-2</v>
      </c>
      <c r="CF22" s="69">
        <f t="shared" si="5"/>
        <v>3.8705708101672092E-3</v>
      </c>
      <c r="CG22" s="69">
        <f t="shared" si="5"/>
        <v>2.8522225064489093E-2</v>
      </c>
      <c r="CH22" s="69">
        <f t="shared" si="5"/>
        <v>9.2252368729085956E-3</v>
      </c>
      <c r="CI22" s="135">
        <f t="shared" si="6"/>
        <v>1</v>
      </c>
      <c r="CK22" s="136" t="str">
        <f t="shared" si="7"/>
        <v>室蘭市</v>
      </c>
      <c r="CL22" s="137">
        <f t="shared" ref="CL22:CL68" si="17">CN22+CP22+CR22</f>
        <v>739.05525382419432</v>
      </c>
      <c r="CM22" s="75">
        <f t="shared" ref="CM22:CM68" si="18">IF(IF(CL22=0,0,CW22/CL22)&gt;1,1,IF(CL22=0,0,CW22/CL22))</f>
        <v>1</v>
      </c>
      <c r="CN22" s="76">
        <f t="shared" ref="CN22:CN68" si="19">BF22</f>
        <v>725.70428803139168</v>
      </c>
      <c r="CO22" s="75">
        <f t="shared" ref="CO22:CO68" si="20">IF(IF(CN22=0,0,CX22/CN22)&gt;1,1,IF(CN22=0,0,CX22/CN22))</f>
        <v>1</v>
      </c>
      <c r="CP22" s="76">
        <f t="shared" si="8"/>
        <v>11.601804585023038</v>
      </c>
      <c r="CQ22" s="75">
        <f t="shared" ref="CQ22:CQ68" si="21">IF(IF(CP22=0,0,CY22/CP22)&gt;1,1,IF(CP22=0,0,CY22/CP22))</f>
        <v>0</v>
      </c>
      <c r="CR22" s="76">
        <f t="shared" si="9"/>
        <v>1.7491612077795651</v>
      </c>
      <c r="CS22" s="75">
        <f t="shared" ref="CS22:CS68" si="22">IF(IF(CR22=0,0,CZ22/CR22)&gt;1,1,IF(CR22=0,0,CZ22/CR22))</f>
        <v>0</v>
      </c>
      <c r="CT22" s="76">
        <f t="shared" si="10"/>
        <v>143.44056473403811</v>
      </c>
      <c r="CU22" s="77">
        <f t="shared" ref="CU22:CU68" si="23">IF(IF(CT22=0,0,DA22/CT22)&gt;1,1,IF(CT22=0,0,DA22/CT22))</f>
        <v>1</v>
      </c>
      <c r="CV22" s="18"/>
      <c r="CW22" s="1078">
        <f t="shared" ref="CW22:CW68" si="24">SUM(CX22:CZ22)</f>
        <v>4230.7190000000001</v>
      </c>
      <c r="CX22" s="1079">
        <f>VLOOKUP($AX22&amp;"_"&amp;$CW$14,データシート1!$A:$BS,MATCH($CW$12&amp;"_"&amp;CX$20,データシート1!$A$1:$BS$1,0),0)</f>
        <v>4230.7190000000001</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148.22999999999999</v>
      </c>
      <c r="DB22" s="1079">
        <f>VLOOKUP($AX22&amp;"_"&amp;$CW$14,データシート1!$A:$BS,MATCH($CW$12&amp;"_"&amp;DB$20,データシート1!$A$1:$BS$1,0),0)</f>
        <v>0</v>
      </c>
      <c r="DC22" s="1079">
        <f>VLOOKUP($AX22&amp;"_"&amp;$CW$14,データシート1!$A:$BS,MATCH($CW$12&amp;"_"&amp;DC$20,データシート1!$A$1:$BS$1,0),0)</f>
        <v>0</v>
      </c>
      <c r="DD22" s="1080">
        <f t="shared" si="11"/>
        <v>4378.9489999999996</v>
      </c>
      <c r="DE22" s="18"/>
      <c r="DF22" s="138">
        <f>VLOOKUP($AX22&amp;"_"&amp;$DF$14,データシート1!$A:$BS,MATCH($DF$12&amp;"_"&amp;DF$20,データシート1!$A$1:$BS$1,0),0)</f>
        <v>17</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6</v>
      </c>
      <c r="DJ22" s="74">
        <f>VLOOKUP($AX22&amp;"_"&amp;$DF$14,データシート1!$A:$BS,MATCH($DF$12&amp;"_"&amp;DJ$20,データシート1!$A$1:$BS$1,0),0)</f>
        <v>0</v>
      </c>
      <c r="DK22" s="74">
        <f>VLOOKUP($AX22&amp;"_"&amp;$DF$14,データシート1!$A:$BS,MATCH($DF$12&amp;"_"&amp;DK$20,データシート1!$A$1:$BS$1,0),0)</f>
        <v>0</v>
      </c>
      <c r="DL22" s="78">
        <f t="shared" si="12"/>
        <v>23</v>
      </c>
      <c r="DM22" s="18"/>
      <c r="DN22" s="139">
        <f>IF($DD22=0,0,ROUND(CX22/$DD22,2))</f>
        <v>0.97</v>
      </c>
      <c r="DO22" s="140">
        <f>IF($DD22=0,0,ROUND(CY22/$DD22,2))</f>
        <v>0</v>
      </c>
      <c r="DP22" s="140">
        <f t="shared" si="13"/>
        <v>0</v>
      </c>
      <c r="DQ22" s="140">
        <f t="shared" si="13"/>
        <v>0.03</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26202</v>
      </c>
      <c r="AY23" s="20" t="str">
        <f>IF(IFERROR(比較地域マスタ!$Z8,"")=0,"",IFERROR(比較地域マスタ!$Z8,""))</f>
        <v>舞鶴市</v>
      </c>
      <c r="BB23" s="122" t="str">
        <f t="shared" si="0"/>
        <v>26202</v>
      </c>
      <c r="BC23" s="123" t="str">
        <f t="shared" si="0"/>
        <v>舞鶴市</v>
      </c>
      <c r="BD23" s="40">
        <f t="shared" si="14"/>
        <v>461.34663075161677</v>
      </c>
      <c r="BE23" s="40">
        <f t="shared" si="15"/>
        <v>85.353866164769485</v>
      </c>
      <c r="BF23" s="40">
        <f>VLOOKUP($AX23&amp;"_"&amp;$BC$14,データシート1!$A:$BS,MATCH($BC$12&amp;"_"&amp;BF$20,データシート1!$A$1:$BS$1,0),0)</f>
        <v>72.193751737309114</v>
      </c>
      <c r="BG23" s="40">
        <f>VLOOKUP($AX23&amp;"_"&amp;$BC$14,データシート1!$A:$BS,MATCH($BC$12&amp;"_"&amp;BG$20,データシート1!$A$1:$BS$1,0),0)</f>
        <v>4.9090113255971843</v>
      </c>
      <c r="BH23" s="40">
        <f>VLOOKUP($AX23&amp;"_"&amp;$BC$14,データシート1!$A:$BS,MATCH($BC$12&amp;"_"&amp;BH$20,データシート1!$A$1:$BS$1,0),0)</f>
        <v>8.2511031018631957</v>
      </c>
      <c r="BI23" s="40">
        <f>VLOOKUP($AX23&amp;"_"&amp;$BC$14,データシート1!$A:$BS,MATCH($BC$12&amp;"_"&amp;BI$20,データシート1!$A$1:$BS$1,0),0)</f>
        <v>97.228528119696819</v>
      </c>
      <c r="BJ23" s="40">
        <f>VLOOKUP($AX23&amp;"_"&amp;$BC$14,データシート1!$A:$BS,MATCH($BC$12&amp;"_"&amp;BJ$20,データシート1!$A$1:$BS$1,0),0)</f>
        <v>98.812885323795172</v>
      </c>
      <c r="BK23" s="40">
        <f t="shared" si="1"/>
        <v>175.31512038700527</v>
      </c>
      <c r="BL23" s="40">
        <f t="shared" si="2"/>
        <v>132.55921692246781</v>
      </c>
      <c r="BM23" s="40">
        <f>VLOOKUP($AX23&amp;"_"&amp;$BC$14,データシート1!$A:$BS,MATCH($BC$12&amp;"_"&amp;BM$20,データシート1!$A$1:$BS$1,0),0)</f>
        <v>71.491479224940349</v>
      </c>
      <c r="BN23" s="40">
        <f>VLOOKUP($AX23&amp;"_"&amp;$BC$14,データシート1!$A:$BS,MATCH($BC$12&amp;"_"&amp;BN$20,データシート1!$A$1:$BS$1,0),0)</f>
        <v>61.067737697527456</v>
      </c>
      <c r="BO23" s="40">
        <f>VLOOKUP($AX23&amp;"_"&amp;$BC$14,データシート1!$A:$BS,MATCH($BC$12&amp;"_"&amp;BO$20,データシート1!$A$1:$BS$1,0),0)</f>
        <v>4.7707101698333441</v>
      </c>
      <c r="BP23" s="40">
        <f>VLOOKUP($AX23&amp;"_"&amp;$BC$14,データシート1!$A:$BS,MATCH($BC$12&amp;"_"&amp;BP$20,データシート1!$A$1:$BS$1,0),0)</f>
        <v>37.985193294704104</v>
      </c>
      <c r="BQ23" s="40">
        <f>VLOOKUP($AX23&amp;"_"&amp;$BC$14,データシート1!$A:$BS,MATCH($BC$12&amp;"_"&amp;BQ$20,データシート1!$A$1:$BS$1,0),0)</f>
        <v>4.6362307563499998</v>
      </c>
      <c r="BR23" s="41">
        <f t="shared" si="3"/>
        <v>461.34663075161677</v>
      </c>
      <c r="BT23" s="134" t="str">
        <f t="shared" si="4"/>
        <v>舞鶴市</v>
      </c>
      <c r="BU23" s="38">
        <f t="shared" ref="BU23:BU68" si="25">BD23</f>
        <v>461.34663075161677</v>
      </c>
      <c r="BV23" s="69">
        <f t="shared" si="16"/>
        <v>0.1850102731339181</v>
      </c>
      <c r="BW23" s="69">
        <f t="shared" si="5"/>
        <v>0.15648483575070762</v>
      </c>
      <c r="BX23" s="69">
        <f t="shared" si="5"/>
        <v>1.0640613799648911E-2</v>
      </c>
      <c r="BY23" s="69">
        <f t="shared" si="5"/>
        <v>1.7884823583561589E-2</v>
      </c>
      <c r="BZ23" s="69">
        <f t="shared" si="5"/>
        <v>0.21074940541192211</v>
      </c>
      <c r="CA23" s="69">
        <f t="shared" si="5"/>
        <v>0.21418360672280445</v>
      </c>
      <c r="CB23" s="69">
        <f t="shared" si="5"/>
        <v>0.38000737125008444</v>
      </c>
      <c r="CC23" s="69">
        <f t="shared" si="5"/>
        <v>0.287331061042984</v>
      </c>
      <c r="CD23" s="69">
        <f t="shared" si="5"/>
        <v>0.1549626126205102</v>
      </c>
      <c r="CE23" s="69">
        <f t="shared" si="5"/>
        <v>0.13236844842247381</v>
      </c>
      <c r="CF23" s="69">
        <f t="shared" si="5"/>
        <v>1.0340836698126521E-2</v>
      </c>
      <c r="CG23" s="69">
        <f t="shared" si="5"/>
        <v>8.2335473508973897E-2</v>
      </c>
      <c r="CH23" s="69">
        <f t="shared" si="5"/>
        <v>1.0049343481270784E-2</v>
      </c>
      <c r="CI23" s="135">
        <f t="shared" si="6"/>
        <v>1</v>
      </c>
      <c r="CK23" s="136" t="str">
        <f t="shared" si="7"/>
        <v>舞鶴市</v>
      </c>
      <c r="CL23" s="137">
        <f t="shared" si="17"/>
        <v>85.353866164769485</v>
      </c>
      <c r="CM23" s="75">
        <f t="shared" si="18"/>
        <v>1</v>
      </c>
      <c r="CN23" s="76">
        <f t="shared" si="19"/>
        <v>72.193751737309114</v>
      </c>
      <c r="CO23" s="75">
        <f t="shared" si="20"/>
        <v>1</v>
      </c>
      <c r="CP23" s="76">
        <f t="shared" si="8"/>
        <v>4.9090113255971843</v>
      </c>
      <c r="CQ23" s="75">
        <f t="shared" si="21"/>
        <v>0</v>
      </c>
      <c r="CR23" s="76">
        <f t="shared" si="9"/>
        <v>8.2511031018631957</v>
      </c>
      <c r="CS23" s="75">
        <f t="shared" si="22"/>
        <v>0</v>
      </c>
      <c r="CT23" s="76">
        <f t="shared" si="10"/>
        <v>97.228528119696819</v>
      </c>
      <c r="CU23" s="77">
        <f t="shared" si="23"/>
        <v>0.16722458227469772</v>
      </c>
      <c r="CV23" s="18"/>
      <c r="CW23" s="1078">
        <f t="shared" si="24"/>
        <v>301.11</v>
      </c>
      <c r="CX23" s="1081">
        <f>VLOOKUP($AX23&amp;"_"&amp;$CW$14,データシート1!$A:$BS,MATCH($CW$12&amp;"_"&amp;CX$20,データシート1!$A$1:$BS$1,0),0)</f>
        <v>301.11</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16.259</v>
      </c>
      <c r="DB23" s="1081">
        <f>VLOOKUP($AX23&amp;"_"&amp;$CW$14,データシート1!$A:$BS,MATCH($CW$12&amp;"_"&amp;DB$20,データシート1!$A$1:$BS$1,0),0)</f>
        <v>489</v>
      </c>
      <c r="DC23" s="1081">
        <f>VLOOKUP($AX23&amp;"_"&amp;$CW$14,データシート1!$A:$BS,MATCH($CW$12&amp;"_"&amp;DC$20,データシート1!$A$1:$BS$1,0),0)</f>
        <v>0</v>
      </c>
      <c r="DD23" s="1080">
        <f t="shared" si="11"/>
        <v>806.36900000000003</v>
      </c>
      <c r="DE23" s="18"/>
      <c r="DF23" s="138">
        <f>VLOOKUP($AX23&amp;"_"&amp;$DF$14,データシート1!$A:$BS,MATCH($DF$12&amp;"_"&amp;DF$20,データシート1!$A$1:$BS$1,0),0)</f>
        <v>6</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4</v>
      </c>
      <c r="DJ23" s="74">
        <f>VLOOKUP($AX23&amp;"_"&amp;$DF$14,データシート1!$A:$BS,MATCH($DF$12&amp;"_"&amp;DJ$20,データシート1!$A$1:$BS$1,0),0)</f>
        <v>1</v>
      </c>
      <c r="DK23" s="74">
        <f>VLOOKUP($AX23&amp;"_"&amp;$DF$14,データシート1!$A:$BS,MATCH($DF$12&amp;"_"&amp;DK$20,データシート1!$A$1:$BS$1,0),0)</f>
        <v>0</v>
      </c>
      <c r="DL23" s="78">
        <f t="shared" si="12"/>
        <v>11</v>
      </c>
      <c r="DM23" s="18"/>
      <c r="DN23" s="139">
        <f t="shared" ref="DN23:DN67" si="26">IF($DD23=0,0,ROUND(CX23/$DD23,2))</f>
        <v>0.37</v>
      </c>
      <c r="DO23" s="140">
        <f t="shared" ref="DO23:DO67" si="27">IF($DD23=0,0,ROUND(CY23/$DD23,2))</f>
        <v>0</v>
      </c>
      <c r="DP23" s="140">
        <f t="shared" si="13"/>
        <v>0</v>
      </c>
      <c r="DQ23" s="140">
        <f t="shared" si="13"/>
        <v>0.02</v>
      </c>
      <c r="DR23" s="140">
        <f t="shared" si="13"/>
        <v>0.61</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46225</v>
      </c>
      <c r="AY24" s="20" t="str">
        <f>IF(IFERROR(比較地域マスタ!$Z9,"")=0,"",IFERROR(比較地域マスタ!$Z9,""))</f>
        <v>姶良市</v>
      </c>
      <c r="BB24" s="122" t="str">
        <f t="shared" si="0"/>
        <v>46225</v>
      </c>
      <c r="BC24" s="123" t="str">
        <f t="shared" si="0"/>
        <v>姶良市</v>
      </c>
      <c r="BD24" s="40">
        <f t="shared" si="14"/>
        <v>329.82308238515014</v>
      </c>
      <c r="BE24" s="40">
        <f t="shared" si="15"/>
        <v>39.286440194123998</v>
      </c>
      <c r="BF24" s="40">
        <f>VLOOKUP($AX24&amp;"_"&amp;$BC$14,データシート1!$A:$BS,MATCH($BC$12&amp;"_"&amp;BF$20,データシート1!$A$1:$BS$1,0),0)</f>
        <v>24.513128111585949</v>
      </c>
      <c r="BG24" s="40">
        <f>VLOOKUP($AX24&amp;"_"&amp;$BC$14,データシート1!$A:$BS,MATCH($BC$12&amp;"_"&amp;BG$20,データシート1!$A$1:$BS$1,0),0)</f>
        <v>3.9261486144181461</v>
      </c>
      <c r="BH24" s="40">
        <f>VLOOKUP($AX24&amp;"_"&amp;$BC$14,データシート1!$A:$BS,MATCH($BC$12&amp;"_"&amp;BH$20,データシート1!$A$1:$BS$1,0),0)</f>
        <v>10.847163468119906</v>
      </c>
      <c r="BI24" s="40">
        <f>VLOOKUP($AX24&amp;"_"&amp;$BC$14,データシート1!$A:$BS,MATCH($BC$12&amp;"_"&amp;BI$20,データシート1!$A$1:$BS$1,0),0)</f>
        <v>80.091226465886422</v>
      </c>
      <c r="BJ24" s="40">
        <f>VLOOKUP($AX24&amp;"_"&amp;$BC$14,データシート1!$A:$BS,MATCH($BC$12&amp;"_"&amp;BJ$20,データシート1!$A$1:$BS$1,0),0)</f>
        <v>75.463710686169406</v>
      </c>
      <c r="BK24" s="40">
        <f t="shared" si="1"/>
        <v>124.48586588497029</v>
      </c>
      <c r="BL24" s="40">
        <f t="shared" si="2"/>
        <v>117.02657106941288</v>
      </c>
      <c r="BM24" s="40">
        <f>VLOOKUP($AX24&amp;"_"&amp;$BC$14,データシート1!$A:$BS,MATCH($BC$12&amp;"_"&amp;BM$20,データシート1!$A$1:$BS$1,0),0)</f>
        <v>67.244197397283187</v>
      </c>
      <c r="BN24" s="40">
        <f>VLOOKUP($AX24&amp;"_"&amp;$BC$14,データシート1!$A:$BS,MATCH($BC$12&amp;"_"&amp;BN$20,データシート1!$A$1:$BS$1,0),0)</f>
        <v>49.782373672129701</v>
      </c>
      <c r="BO24" s="40">
        <f>VLOOKUP($AX24&amp;"_"&amp;$BC$14,データシート1!$A:$BS,MATCH($BC$12&amp;"_"&amp;BO$20,データシート1!$A$1:$BS$1,0),0)</f>
        <v>4.5820869856373623</v>
      </c>
      <c r="BP24" s="40">
        <f>VLOOKUP($AX24&amp;"_"&amp;$BC$14,データシート1!$A:$BS,MATCH($BC$12&amp;"_"&amp;BP$20,データシート1!$A$1:$BS$1,0),0)</f>
        <v>2.8772078299200543</v>
      </c>
      <c r="BQ24" s="40">
        <f>VLOOKUP($AX24&amp;"_"&amp;$BC$14,データシート1!$A:$BS,MATCH($BC$12&amp;"_"&amp;BQ$20,データシート1!$A$1:$BS$1,0),0)</f>
        <v>10.495839154</v>
      </c>
      <c r="BR24" s="41">
        <f t="shared" si="3"/>
        <v>329.82308238515014</v>
      </c>
      <c r="BT24" s="134" t="str">
        <f t="shared" si="4"/>
        <v>姶良市</v>
      </c>
      <c r="BU24" s="38">
        <f t="shared" si="25"/>
        <v>329.82308238515014</v>
      </c>
      <c r="BV24" s="69">
        <f t="shared" si="16"/>
        <v>0.11911367727819409</v>
      </c>
      <c r="BW24" s="69">
        <f t="shared" si="5"/>
        <v>7.4322051489897845E-2</v>
      </c>
      <c r="BX24" s="69">
        <f t="shared" si="5"/>
        <v>1.1903801838324327E-2</v>
      </c>
      <c r="BY24" s="69">
        <f t="shared" si="5"/>
        <v>3.2887823949971931E-2</v>
      </c>
      <c r="BZ24" s="69">
        <f t="shared" si="5"/>
        <v>0.24283087128620087</v>
      </c>
      <c r="CA24" s="69">
        <f t="shared" si="5"/>
        <v>0.22880057435776077</v>
      </c>
      <c r="CB24" s="69">
        <f t="shared" si="5"/>
        <v>0.37743224332492958</v>
      </c>
      <c r="CC24" s="69">
        <f t="shared" si="5"/>
        <v>0.35481619486156935</v>
      </c>
      <c r="CD24" s="69">
        <f t="shared" si="5"/>
        <v>0.20387959784682058</v>
      </c>
      <c r="CE24" s="69">
        <f t="shared" si="5"/>
        <v>0.15093659701474879</v>
      </c>
      <c r="CF24" s="69">
        <f t="shared" si="5"/>
        <v>1.3892560073423366E-2</v>
      </c>
      <c r="CG24" s="69">
        <f t="shared" si="5"/>
        <v>8.7234883899368863E-3</v>
      </c>
      <c r="CH24" s="69">
        <f t="shared" si="5"/>
        <v>3.1822633752914567E-2</v>
      </c>
      <c r="CI24" s="135">
        <f t="shared" si="6"/>
        <v>1</v>
      </c>
      <c r="CK24" s="136" t="str">
        <f t="shared" si="7"/>
        <v>姶良市</v>
      </c>
      <c r="CL24" s="137">
        <f t="shared" si="17"/>
        <v>39.286440194123998</v>
      </c>
      <c r="CM24" s="75">
        <f t="shared" si="18"/>
        <v>0.39049096645550813</v>
      </c>
      <c r="CN24" s="76">
        <f t="shared" si="19"/>
        <v>24.513128111585949</v>
      </c>
      <c r="CO24" s="75">
        <f t="shared" si="20"/>
        <v>0.62582792086617411</v>
      </c>
      <c r="CP24" s="76">
        <f t="shared" si="8"/>
        <v>3.9261486144181461</v>
      </c>
      <c r="CQ24" s="75">
        <f t="shared" si="21"/>
        <v>0</v>
      </c>
      <c r="CR24" s="76">
        <f t="shared" si="9"/>
        <v>10.847163468119906</v>
      </c>
      <c r="CS24" s="75">
        <f t="shared" si="22"/>
        <v>0</v>
      </c>
      <c r="CT24" s="76">
        <f t="shared" si="10"/>
        <v>80.091226465886422</v>
      </c>
      <c r="CU24" s="77">
        <f t="shared" si="23"/>
        <v>7.9759048298765484E-2</v>
      </c>
      <c r="CV24" s="18"/>
      <c r="CW24" s="1078">
        <f t="shared" si="24"/>
        <v>15.340999999999999</v>
      </c>
      <c r="CX24" s="1081">
        <f>VLOOKUP($AX24&amp;"_"&amp;$CW$14,データシート1!$A:$BS,MATCH($CW$12&amp;"_"&amp;CX$20,データシート1!$A$1:$BS$1,0),0)</f>
        <v>15.340999999999999</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6.3879999999999999</v>
      </c>
      <c r="DB24" s="1081">
        <f>VLOOKUP($AX24&amp;"_"&amp;$CW$14,データシート1!$A:$BS,MATCH($CW$12&amp;"_"&amp;DB$20,データシート1!$A$1:$BS$1,0),0)</f>
        <v>0</v>
      </c>
      <c r="DC24" s="1081">
        <f>VLOOKUP($AX24&amp;"_"&amp;$CW$14,データシート1!$A:$BS,MATCH($CW$12&amp;"_"&amp;DC$20,データシート1!$A$1:$BS$1,0),0)</f>
        <v>0</v>
      </c>
      <c r="DD24" s="1080">
        <f t="shared" si="11"/>
        <v>21.728999999999999</v>
      </c>
      <c r="DE24" s="18"/>
      <c r="DF24" s="138">
        <f>VLOOKUP($AX24&amp;"_"&amp;$DF$14,データシート1!$A:$BS,MATCH($DF$12&amp;"_"&amp;DF$20,データシート1!$A$1:$BS$1,0),0)</f>
        <v>3</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2</v>
      </c>
      <c r="DJ24" s="74">
        <f>VLOOKUP($AX24&amp;"_"&amp;$DF$14,データシート1!$A:$BS,MATCH($DF$12&amp;"_"&amp;DJ$20,データシート1!$A$1:$BS$1,0),0)</f>
        <v>0</v>
      </c>
      <c r="DK24" s="74">
        <f>VLOOKUP($AX24&amp;"_"&amp;$DF$14,データシート1!$A:$BS,MATCH($DF$12&amp;"_"&amp;DK$20,データシート1!$A$1:$BS$1,0),0)</f>
        <v>0</v>
      </c>
      <c r="DL24" s="78">
        <f t="shared" si="12"/>
        <v>5</v>
      </c>
      <c r="DM24" s="18"/>
      <c r="DN24" s="139">
        <f t="shared" si="26"/>
        <v>0.71</v>
      </c>
      <c r="DO24" s="140">
        <f t="shared" si="27"/>
        <v>0</v>
      </c>
      <c r="DP24" s="140">
        <f t="shared" si="13"/>
        <v>0</v>
      </c>
      <c r="DQ24" s="140">
        <f t="shared" si="13"/>
        <v>0.28999999999999998</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28209</v>
      </c>
      <c r="AY25" s="20" t="str">
        <f>IF(IFERROR(比較地域マスタ!$Z10,"")=0,"",IFERROR(比較地域マスタ!$Z10,""))</f>
        <v>豊岡市</v>
      </c>
      <c r="BB25" s="122" t="str">
        <f t="shared" si="0"/>
        <v>28209</v>
      </c>
      <c r="BC25" s="123" t="str">
        <f t="shared" si="0"/>
        <v>豊岡市</v>
      </c>
      <c r="BD25" s="40">
        <f t="shared" si="14"/>
        <v>539.07612890474252</v>
      </c>
      <c r="BE25" s="40">
        <f t="shared" si="15"/>
        <v>224.83110402600138</v>
      </c>
      <c r="BF25" s="40">
        <f>VLOOKUP($AX25&amp;"_"&amp;$BC$14,データシート1!$A:$BS,MATCH($BC$12&amp;"_"&amp;BF$20,データシート1!$A$1:$BS$1,0),0)</f>
        <v>199.9259749738392</v>
      </c>
      <c r="BG25" s="40">
        <f>VLOOKUP($AX25&amp;"_"&amp;$BC$14,データシート1!$A:$BS,MATCH($BC$12&amp;"_"&amp;BG$20,データシート1!$A$1:$BS$1,0),0)</f>
        <v>5.3321087523048423</v>
      </c>
      <c r="BH25" s="40">
        <f>VLOOKUP($AX25&amp;"_"&amp;$BC$14,データシート1!$A:$BS,MATCH($BC$12&amp;"_"&amp;BH$20,データシート1!$A$1:$BS$1,0),0)</f>
        <v>19.573020299857347</v>
      </c>
      <c r="BI25" s="40">
        <f>VLOOKUP($AX25&amp;"_"&amp;$BC$14,データシート1!$A:$BS,MATCH($BC$12&amp;"_"&amp;BI$20,データシート1!$A$1:$BS$1,0),0)</f>
        <v>93.541136237104368</v>
      </c>
      <c r="BJ25" s="40">
        <f>VLOOKUP($AX25&amp;"_"&amp;$BC$14,データシート1!$A:$BS,MATCH($BC$12&amp;"_"&amp;BJ$20,データシート1!$A$1:$BS$1,0),0)</f>
        <v>65.411138450876393</v>
      </c>
      <c r="BK25" s="40">
        <f t="shared" si="1"/>
        <v>145.43861489441733</v>
      </c>
      <c r="BL25" s="40">
        <f t="shared" si="2"/>
        <v>139.97210277536755</v>
      </c>
      <c r="BM25" s="40">
        <f>VLOOKUP($AX25&amp;"_"&amp;$BC$14,データシート1!$A:$BS,MATCH($BC$12&amp;"_"&amp;BM$20,データシート1!$A$1:$BS$1,0),0)</f>
        <v>68.656226182820603</v>
      </c>
      <c r="BN25" s="40">
        <f>VLOOKUP($AX25&amp;"_"&amp;$BC$14,データシート1!$A:$BS,MATCH($BC$12&amp;"_"&amp;BN$20,データシート1!$A$1:$BS$1,0),0)</f>
        <v>71.315876592546942</v>
      </c>
      <c r="BO25" s="40">
        <f>VLOOKUP($AX25&amp;"_"&amp;$BC$14,データシート1!$A:$BS,MATCH($BC$12&amp;"_"&amp;BO$20,データシート1!$A$1:$BS$1,0),0)</f>
        <v>4.7109804775574675</v>
      </c>
      <c r="BP25" s="40">
        <f>VLOOKUP($AX25&amp;"_"&amp;$BC$14,データシート1!$A:$BS,MATCH($BC$12&amp;"_"&amp;BP$20,データシート1!$A$1:$BS$1,0),0)</f>
        <v>0.75553164149231644</v>
      </c>
      <c r="BQ25" s="40">
        <f>VLOOKUP($AX25&amp;"_"&amp;$BC$14,データシート1!$A:$BS,MATCH($BC$12&amp;"_"&amp;BQ$20,データシート1!$A$1:$BS$1,0),0)</f>
        <v>9.8541352963430207</v>
      </c>
      <c r="BR25" s="41">
        <f t="shared" si="3"/>
        <v>539.07612890474252</v>
      </c>
      <c r="BT25" s="134" t="str">
        <f t="shared" si="4"/>
        <v>豊岡市</v>
      </c>
      <c r="BU25" s="38">
        <f t="shared" si="25"/>
        <v>539.07612890474252</v>
      </c>
      <c r="BV25" s="69">
        <f t="shared" si="16"/>
        <v>0.41706744552536135</v>
      </c>
      <c r="BW25" s="69">
        <f t="shared" si="5"/>
        <v>0.3708677944616745</v>
      </c>
      <c r="BX25" s="69">
        <f t="shared" si="5"/>
        <v>9.8911980449556368E-3</v>
      </c>
      <c r="BY25" s="69">
        <f t="shared" si="5"/>
        <v>3.6308453018731236E-2</v>
      </c>
      <c r="BZ25" s="69">
        <f t="shared" si="5"/>
        <v>0.17352119899494486</v>
      </c>
      <c r="CA25" s="69">
        <f t="shared" si="5"/>
        <v>0.12133933398938329</v>
      </c>
      <c r="CB25" s="69">
        <f t="shared" si="5"/>
        <v>0.26979234860558454</v>
      </c>
      <c r="CC25" s="69">
        <f t="shared" si="5"/>
        <v>0.25965182887944444</v>
      </c>
      <c r="CD25" s="69">
        <f t="shared" si="5"/>
        <v>0.12735905468919864</v>
      </c>
      <c r="CE25" s="69">
        <f t="shared" si="5"/>
        <v>0.13229277419024579</v>
      </c>
      <c r="CF25" s="69">
        <f t="shared" si="5"/>
        <v>8.7389892168457002E-3</v>
      </c>
      <c r="CG25" s="69">
        <f t="shared" si="5"/>
        <v>1.4015305092943981E-3</v>
      </c>
      <c r="CH25" s="69">
        <f t="shared" si="5"/>
        <v>1.827967288472589E-2</v>
      </c>
      <c r="CI25" s="135">
        <f t="shared" si="6"/>
        <v>1</v>
      </c>
      <c r="CK25" s="136" t="str">
        <f t="shared" si="7"/>
        <v>豊岡市</v>
      </c>
      <c r="CL25" s="137">
        <f t="shared" si="17"/>
        <v>224.83110402600138</v>
      </c>
      <c r="CM25" s="75">
        <f t="shared" si="18"/>
        <v>0.11572687023318153</v>
      </c>
      <c r="CN25" s="76">
        <f t="shared" si="19"/>
        <v>199.9259749738392</v>
      </c>
      <c r="CO25" s="75">
        <f t="shared" si="20"/>
        <v>0.13014316925754468</v>
      </c>
      <c r="CP25" s="76">
        <f t="shared" si="8"/>
        <v>5.3321087523048423</v>
      </c>
      <c r="CQ25" s="75">
        <f t="shared" si="21"/>
        <v>0</v>
      </c>
      <c r="CR25" s="76">
        <f t="shared" si="9"/>
        <v>19.573020299857347</v>
      </c>
      <c r="CS25" s="75">
        <f t="shared" si="22"/>
        <v>0</v>
      </c>
      <c r="CT25" s="76">
        <f t="shared" si="10"/>
        <v>93.541136237104368</v>
      </c>
      <c r="CU25" s="77">
        <f t="shared" si="23"/>
        <v>6.1320614980136808E-2</v>
      </c>
      <c r="CV25" s="18"/>
      <c r="CW25" s="1078">
        <f t="shared" si="24"/>
        <v>26.018999999999998</v>
      </c>
      <c r="CX25" s="1081">
        <f>VLOOKUP($AX25&amp;"_"&amp;$CW$14,データシート1!$A:$BS,MATCH($CW$12&amp;"_"&amp;CX$20,データシート1!$A$1:$BS$1,0),0)</f>
        <v>26.018999999999998</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5.7359999999999998</v>
      </c>
      <c r="DB25" s="1081">
        <f>VLOOKUP($AX25&amp;"_"&amp;$CW$14,データシート1!$A:$BS,MATCH($CW$12&amp;"_"&amp;DB$20,データシート1!$A$1:$BS$1,0),0)</f>
        <v>0</v>
      </c>
      <c r="DC25" s="1081">
        <f>VLOOKUP($AX25&amp;"_"&amp;$CW$14,データシート1!$A:$BS,MATCH($CW$12&amp;"_"&amp;DC$20,データシート1!$A$1:$BS$1,0),0)</f>
        <v>0</v>
      </c>
      <c r="DD25" s="1080">
        <f t="shared" si="11"/>
        <v>31.754999999999999</v>
      </c>
      <c r="DE25" s="18"/>
      <c r="DF25" s="138">
        <f>VLOOKUP($AX25&amp;"_"&amp;$DF$14,データシート1!$A:$BS,MATCH($DF$12&amp;"_"&amp;DF$20,データシート1!$A$1:$BS$1,0),0)</f>
        <v>6</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1</v>
      </c>
      <c r="DJ25" s="74">
        <f>VLOOKUP($AX25&amp;"_"&amp;$DF$14,データシート1!$A:$BS,MATCH($DF$12&amp;"_"&amp;DJ$20,データシート1!$A$1:$BS$1,0),0)</f>
        <v>0</v>
      </c>
      <c r="DK25" s="74">
        <f>VLOOKUP($AX25&amp;"_"&amp;$DF$14,データシート1!$A:$BS,MATCH($DF$12&amp;"_"&amp;DK$20,データシート1!$A$1:$BS$1,0),0)</f>
        <v>0</v>
      </c>
      <c r="DL25" s="78">
        <f t="shared" si="12"/>
        <v>7</v>
      </c>
      <c r="DM25" s="18"/>
      <c r="DN25" s="139">
        <f t="shared" si="26"/>
        <v>0.82</v>
      </c>
      <c r="DO25" s="140">
        <f t="shared" si="27"/>
        <v>0</v>
      </c>
      <c r="DP25" s="140">
        <f t="shared" si="13"/>
        <v>0</v>
      </c>
      <c r="DQ25" s="140">
        <f t="shared" si="13"/>
        <v>0.18</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09206</v>
      </c>
      <c r="AY26" s="20" t="str">
        <f>IF(IFERROR(比較地域マスタ!$Z11,"")=0,"",IFERROR(比較地域マスタ!$Z11,""))</f>
        <v>日光市</v>
      </c>
      <c r="BB26" s="122" t="str">
        <f t="shared" si="0"/>
        <v>09206</v>
      </c>
      <c r="BC26" s="123" t="str">
        <f t="shared" si="0"/>
        <v>日光市</v>
      </c>
      <c r="BD26" s="40">
        <f t="shared" si="14"/>
        <v>576.32807174860091</v>
      </c>
      <c r="BE26" s="40">
        <f t="shared" si="15"/>
        <v>203.52835760658945</v>
      </c>
      <c r="BF26" s="40">
        <f>VLOOKUP($AX26&amp;"_"&amp;$BC$14,データシート1!$A:$BS,MATCH($BC$12&amp;"_"&amp;BF$20,データシート1!$A$1:$BS$1,0),0)</f>
        <v>173.5773637964254</v>
      </c>
      <c r="BG26" s="40">
        <f>VLOOKUP($AX26&amp;"_"&amp;$BC$14,データシート1!$A:$BS,MATCH($BC$12&amp;"_"&amp;BG$20,データシート1!$A$1:$BS$1,0),0)</f>
        <v>6.2225056673436834</v>
      </c>
      <c r="BH26" s="40">
        <f>VLOOKUP($AX26&amp;"_"&amp;$BC$14,データシート1!$A:$BS,MATCH($BC$12&amp;"_"&amp;BH$20,データシート1!$A$1:$BS$1,0),0)</f>
        <v>23.728488142820375</v>
      </c>
      <c r="BI26" s="40">
        <f>VLOOKUP($AX26&amp;"_"&amp;$BC$14,データシート1!$A:$BS,MATCH($BC$12&amp;"_"&amp;BI$20,データシート1!$A$1:$BS$1,0),0)</f>
        <v>100.51795526643588</v>
      </c>
      <c r="BJ26" s="40">
        <f>VLOOKUP($AX26&amp;"_"&amp;$BC$14,データシート1!$A:$BS,MATCH($BC$12&amp;"_"&amp;BJ$20,データシート1!$A$1:$BS$1,0),0)</f>
        <v>108.70809436262168</v>
      </c>
      <c r="BK26" s="40">
        <f t="shared" si="1"/>
        <v>152.60432288388984</v>
      </c>
      <c r="BL26" s="40">
        <f t="shared" si="2"/>
        <v>147.87736338697724</v>
      </c>
      <c r="BM26" s="40">
        <f>VLOOKUP($AX26&amp;"_"&amp;$BC$14,データシート1!$A:$BS,MATCH($BC$12&amp;"_"&amp;BM$20,データシート1!$A$1:$BS$1,0),0)</f>
        <v>84.083585282686371</v>
      </c>
      <c r="BN26" s="40">
        <f>VLOOKUP($AX26&amp;"_"&amp;$BC$14,データシート1!$A:$BS,MATCH($BC$12&amp;"_"&amp;BN$20,データシート1!$A$1:$BS$1,0),0)</f>
        <v>63.793778104290858</v>
      </c>
      <c r="BO26" s="40">
        <f>VLOOKUP($AX26&amp;"_"&amp;$BC$14,データシート1!$A:$BS,MATCH($BC$12&amp;"_"&amp;BO$20,データシート1!$A$1:$BS$1,0),0)</f>
        <v>4.7269594969126132</v>
      </c>
      <c r="BP26" s="40">
        <f>VLOOKUP($AX26&amp;"_"&amp;$BC$14,データシート1!$A:$BS,MATCH($BC$12&amp;"_"&amp;BP$20,データシート1!$A$1:$BS$1,0),0)</f>
        <v>0</v>
      </c>
      <c r="BQ26" s="40">
        <f>VLOOKUP($AX26&amp;"_"&amp;$BC$14,データシート1!$A:$BS,MATCH($BC$12&amp;"_"&amp;BQ$20,データシート1!$A$1:$BS$1,0),0)</f>
        <v>10.969341629063999</v>
      </c>
      <c r="BR26" s="41">
        <f t="shared" si="3"/>
        <v>576.32807174860091</v>
      </c>
      <c r="BT26" s="134" t="str">
        <f t="shared" si="4"/>
        <v>日光市</v>
      </c>
      <c r="BU26" s="38">
        <f t="shared" si="25"/>
        <v>576.32807174860091</v>
      </c>
      <c r="BV26" s="69">
        <f t="shared" si="16"/>
        <v>0.35314670165046241</v>
      </c>
      <c r="BW26" s="69">
        <f t="shared" si="5"/>
        <v>0.30117804824218469</v>
      </c>
      <c r="BX26" s="69">
        <f t="shared" si="5"/>
        <v>1.0796811698698571E-2</v>
      </c>
      <c r="BY26" s="69">
        <f t="shared" si="5"/>
        <v>4.1171841709579153E-2</v>
      </c>
      <c r="BZ26" s="69">
        <f t="shared" si="5"/>
        <v>0.17441099990403147</v>
      </c>
      <c r="CA26" s="69">
        <f t="shared" si="5"/>
        <v>0.18862189730373061</v>
      </c>
      <c r="CB26" s="69">
        <f t="shared" si="5"/>
        <v>0.26478724595330333</v>
      </c>
      <c r="CC26" s="69">
        <f t="shared" si="5"/>
        <v>0.25658539057157459</v>
      </c>
      <c r="CD26" s="69">
        <f t="shared" si="5"/>
        <v>0.1458953492020155</v>
      </c>
      <c r="CE26" s="69">
        <f t="shared" si="5"/>
        <v>0.11069004136955909</v>
      </c>
      <c r="CF26" s="69">
        <f t="shared" si="5"/>
        <v>8.2018553817287468E-3</v>
      </c>
      <c r="CG26" s="69">
        <f t="shared" si="5"/>
        <v>0</v>
      </c>
      <c r="CH26" s="69">
        <f t="shared" si="5"/>
        <v>1.9033155188472092E-2</v>
      </c>
      <c r="CI26" s="135">
        <f t="shared" si="6"/>
        <v>1</v>
      </c>
      <c r="CK26" s="136" t="str">
        <f t="shared" si="7"/>
        <v>日光市</v>
      </c>
      <c r="CL26" s="137">
        <f t="shared" si="17"/>
        <v>203.52835760658945</v>
      </c>
      <c r="CM26" s="75">
        <f t="shared" si="18"/>
        <v>0.61149218449729481</v>
      </c>
      <c r="CN26" s="76">
        <f t="shared" si="19"/>
        <v>173.5773637964254</v>
      </c>
      <c r="CO26" s="75">
        <f t="shared" si="20"/>
        <v>0.6731580515132024</v>
      </c>
      <c r="CP26" s="76">
        <f t="shared" si="8"/>
        <v>6.2225056673436834</v>
      </c>
      <c r="CQ26" s="75">
        <f t="shared" si="21"/>
        <v>0</v>
      </c>
      <c r="CR26" s="76">
        <f t="shared" si="9"/>
        <v>23.728488142820375</v>
      </c>
      <c r="CS26" s="75">
        <f t="shared" si="22"/>
        <v>0.32075368452426628</v>
      </c>
      <c r="CT26" s="76">
        <f t="shared" si="10"/>
        <v>100.51795526643588</v>
      </c>
      <c r="CU26" s="77">
        <f t="shared" si="23"/>
        <v>0.25962525730678182</v>
      </c>
      <c r="CV26" s="18"/>
      <c r="CW26" s="1078">
        <f t="shared" si="24"/>
        <v>124.456</v>
      </c>
      <c r="CX26" s="1081">
        <f>VLOOKUP($AX26&amp;"_"&amp;$CW$14,データシート1!$A:$BS,MATCH($CW$12&amp;"_"&amp;CX$20,データシート1!$A$1:$BS$1,0),0)</f>
        <v>116.845</v>
      </c>
      <c r="CY26" s="1081">
        <f>VLOOKUP($AX26&amp;"_"&amp;$CW$14,データシート1!$A:$BS,MATCH($CW$12&amp;"_"&amp;CY$20,データシート1!$A$1:$BS$1,0),0)</f>
        <v>0</v>
      </c>
      <c r="CZ26" s="1081">
        <f>VLOOKUP($AX26&amp;"_"&amp;$CW$14,データシート1!$A:$BS,MATCH($CW$12&amp;"_"&amp;CZ$20,データシート1!$A$1:$BS$1,0),0)</f>
        <v>7.6109999999999998</v>
      </c>
      <c r="DA26" s="1081">
        <f>VLOOKUP($AX26&amp;"_"&amp;$CW$14,データシート1!$A:$BS,MATCH($CW$12&amp;"_"&amp;DA$20,データシート1!$A$1:$BS$1,0),0)</f>
        <v>26.097000000000001</v>
      </c>
      <c r="DB26" s="1081">
        <f>VLOOKUP($AX26&amp;"_"&amp;$CW$14,データシート1!$A:$BS,MATCH($CW$12&amp;"_"&amp;DB$20,データシート1!$A$1:$BS$1,0),0)</f>
        <v>0</v>
      </c>
      <c r="DC26" s="1081">
        <f>VLOOKUP($AX26&amp;"_"&amp;$CW$14,データシート1!$A:$BS,MATCH($CW$12&amp;"_"&amp;DC$20,データシート1!$A$1:$BS$1,0),0)</f>
        <v>0</v>
      </c>
      <c r="DD26" s="1080">
        <f t="shared" si="11"/>
        <v>150.553</v>
      </c>
      <c r="DE26" s="18"/>
      <c r="DF26" s="138">
        <f>VLOOKUP($AX26&amp;"_"&amp;$DF$14,データシート1!$A:$BS,MATCH($DF$12&amp;"_"&amp;DF$20,データシート1!$A$1:$BS$1,0),0)</f>
        <v>10</v>
      </c>
      <c r="DG26" s="74">
        <f>VLOOKUP($AX26&amp;"_"&amp;$DF$14,データシート1!$A:$BS,MATCH($DF$12&amp;"_"&amp;DG$20,データシート1!$A$1:$BS$1,0),0)</f>
        <v>0</v>
      </c>
      <c r="DH26" s="74">
        <f>VLOOKUP($AX26&amp;"_"&amp;$DF$14,データシート1!$A:$BS,MATCH($DF$12&amp;"_"&amp;DH$20,データシート1!$A$1:$BS$1,0),0)</f>
        <v>1</v>
      </c>
      <c r="DI26" s="74">
        <f>VLOOKUP($AX26&amp;"_"&amp;$DF$14,データシート1!$A:$BS,MATCH($DF$12&amp;"_"&amp;DI$20,データシート1!$A$1:$BS$1,0),0)</f>
        <v>5</v>
      </c>
      <c r="DJ26" s="74">
        <f>VLOOKUP($AX26&amp;"_"&amp;$DF$14,データシート1!$A:$BS,MATCH($DF$12&amp;"_"&amp;DJ$20,データシート1!$A$1:$BS$1,0),0)</f>
        <v>0</v>
      </c>
      <c r="DK26" s="74">
        <f>VLOOKUP($AX26&amp;"_"&amp;$DF$14,データシート1!$A:$BS,MATCH($DF$12&amp;"_"&amp;DK$20,データシート1!$A$1:$BS$1,0),0)</f>
        <v>0</v>
      </c>
      <c r="DL26" s="78">
        <f t="shared" si="12"/>
        <v>16</v>
      </c>
      <c r="DM26" s="18"/>
      <c r="DN26" s="139">
        <f t="shared" si="26"/>
        <v>0.78</v>
      </c>
      <c r="DO26" s="140">
        <f t="shared" si="27"/>
        <v>0</v>
      </c>
      <c r="DP26" s="140">
        <f t="shared" si="13"/>
        <v>0.05</v>
      </c>
      <c r="DQ26" s="140">
        <f t="shared" si="13"/>
        <v>0.17</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11211</v>
      </c>
      <c r="AY27" s="20" t="str">
        <f>IF(IFERROR(比較地域マスタ!$Z12,"")=0,"",IFERROR(比較地域マスタ!$Z12,""))</f>
        <v>本庄市</v>
      </c>
      <c r="BB27" s="122" t="str">
        <f t="shared" si="0"/>
        <v>11211</v>
      </c>
      <c r="BC27" s="123" t="str">
        <f t="shared" si="0"/>
        <v>本庄市</v>
      </c>
      <c r="BD27" s="40">
        <f t="shared" si="14"/>
        <v>550.84249479308653</v>
      </c>
      <c r="BE27" s="40">
        <f t="shared" si="15"/>
        <v>219.39629573381552</v>
      </c>
      <c r="BF27" s="40">
        <f>VLOOKUP($AX27&amp;"_"&amp;$BC$14,データシート1!$A:$BS,MATCH($BC$12&amp;"_"&amp;BF$20,データシート1!$A$1:$BS$1,0),0)</f>
        <v>202.13873885452099</v>
      </c>
      <c r="BG27" s="40">
        <f>VLOOKUP($AX27&amp;"_"&amp;$BC$14,データシート1!$A:$BS,MATCH($BC$12&amp;"_"&amp;BG$20,データシート1!$A$1:$BS$1,0),0)</f>
        <v>4.3697384464946429</v>
      </c>
      <c r="BH27" s="40">
        <f>VLOOKUP($AX27&amp;"_"&amp;$BC$14,データシート1!$A:$BS,MATCH($BC$12&amp;"_"&amp;BH$20,データシート1!$A$1:$BS$1,0),0)</f>
        <v>12.887818432799882</v>
      </c>
      <c r="BI27" s="40">
        <f>VLOOKUP($AX27&amp;"_"&amp;$BC$14,データシート1!$A:$BS,MATCH($BC$12&amp;"_"&amp;BI$20,データシート1!$A$1:$BS$1,0),0)</f>
        <v>93.560358637820158</v>
      </c>
      <c r="BJ27" s="40">
        <f>VLOOKUP($AX27&amp;"_"&amp;$BC$14,データシート1!$A:$BS,MATCH($BC$12&amp;"_"&amp;BJ$20,データシート1!$A$1:$BS$1,0),0)</f>
        <v>88.495296553220911</v>
      </c>
      <c r="BK27" s="40">
        <f t="shared" si="1"/>
        <v>138.78168006152035</v>
      </c>
      <c r="BL27" s="40">
        <f t="shared" si="2"/>
        <v>134.18844903655412</v>
      </c>
      <c r="BM27" s="40">
        <f>VLOOKUP($AX27&amp;"_"&amp;$BC$14,データシート1!$A:$BS,MATCH($BC$12&amp;"_"&amp;BM$20,データシート1!$A$1:$BS$1,0),0)</f>
        <v>75.842319159762795</v>
      </c>
      <c r="BN27" s="40">
        <f>VLOOKUP($AX27&amp;"_"&amp;$BC$14,データシート1!$A:$BS,MATCH($BC$12&amp;"_"&amp;BN$20,データシート1!$A$1:$BS$1,0),0)</f>
        <v>58.346129876791316</v>
      </c>
      <c r="BO27" s="40">
        <f>VLOOKUP($AX27&amp;"_"&amp;$BC$14,データシート1!$A:$BS,MATCH($BC$12&amp;"_"&amp;BO$20,データシート1!$A$1:$BS$1,0),0)</f>
        <v>4.5932310249662276</v>
      </c>
      <c r="BP27" s="40">
        <f>VLOOKUP($AX27&amp;"_"&amp;$BC$14,データシート1!$A:$BS,MATCH($BC$12&amp;"_"&amp;BP$20,データシート1!$A$1:$BS$1,0),0)</f>
        <v>0</v>
      </c>
      <c r="BQ27" s="40">
        <f>VLOOKUP($AX27&amp;"_"&amp;$BC$14,データシート1!$A:$BS,MATCH($BC$12&amp;"_"&amp;BQ$20,データシート1!$A$1:$BS$1,0),0)</f>
        <v>10.608863806709619</v>
      </c>
      <c r="BR27" s="41">
        <f t="shared" si="3"/>
        <v>550.84249479308653</v>
      </c>
      <c r="BT27" s="134" t="str">
        <f t="shared" si="4"/>
        <v>本庄市</v>
      </c>
      <c r="BU27" s="38">
        <f t="shared" si="25"/>
        <v>550.84249479308653</v>
      </c>
      <c r="BV27" s="69">
        <f t="shared" si="16"/>
        <v>0.39829224834265475</v>
      </c>
      <c r="BW27" s="69">
        <f t="shared" si="5"/>
        <v>0.36696286282424623</v>
      </c>
      <c r="BX27" s="69">
        <f t="shared" si="5"/>
        <v>7.9328274194532724E-3</v>
      </c>
      <c r="BY27" s="69">
        <f t="shared" si="5"/>
        <v>2.339655809895521E-2</v>
      </c>
      <c r="BZ27" s="69">
        <f t="shared" si="5"/>
        <v>0.16984956593257083</v>
      </c>
      <c r="CA27" s="69">
        <f t="shared" si="5"/>
        <v>0.16065444730523645</v>
      </c>
      <c r="CB27" s="69">
        <f t="shared" si="5"/>
        <v>0.25194439676200187</v>
      </c>
      <c r="CC27" s="69">
        <f t="shared" si="5"/>
        <v>0.24360584069854568</v>
      </c>
      <c r="CD27" s="69">
        <f t="shared" si="5"/>
        <v>0.137684219857169</v>
      </c>
      <c r="CE27" s="69">
        <f t="shared" si="5"/>
        <v>0.10592162084137667</v>
      </c>
      <c r="CF27" s="69">
        <f t="shared" si="5"/>
        <v>8.3385560634561921E-3</v>
      </c>
      <c r="CG27" s="69">
        <f t="shared" si="5"/>
        <v>0</v>
      </c>
      <c r="CH27" s="69">
        <f t="shared" si="5"/>
        <v>1.9259341657536129E-2</v>
      </c>
      <c r="CI27" s="135">
        <f t="shared" si="6"/>
        <v>1</v>
      </c>
      <c r="CK27" s="136" t="str">
        <f t="shared" si="7"/>
        <v>本庄市</v>
      </c>
      <c r="CL27" s="137">
        <f t="shared" si="17"/>
        <v>219.39629573381552</v>
      </c>
      <c r="CM27" s="75">
        <f t="shared" si="18"/>
        <v>0.40201681484636653</v>
      </c>
      <c r="CN27" s="76">
        <f t="shared" si="19"/>
        <v>202.13873885452099</v>
      </c>
      <c r="CO27" s="75">
        <f t="shared" si="20"/>
        <v>0.43633892493748139</v>
      </c>
      <c r="CP27" s="76">
        <f t="shared" si="8"/>
        <v>4.3697384464946429</v>
      </c>
      <c r="CQ27" s="75">
        <f t="shared" si="21"/>
        <v>0</v>
      </c>
      <c r="CR27" s="76">
        <f t="shared" si="9"/>
        <v>12.887818432799882</v>
      </c>
      <c r="CS27" s="75">
        <f t="shared" si="22"/>
        <v>0</v>
      </c>
      <c r="CT27" s="76">
        <f t="shared" si="10"/>
        <v>93.560358637820158</v>
      </c>
      <c r="CU27" s="77">
        <f t="shared" si="23"/>
        <v>5.6925818557594286E-2</v>
      </c>
      <c r="CV27" s="18"/>
      <c r="CW27" s="1078">
        <f t="shared" si="24"/>
        <v>88.200999999999993</v>
      </c>
      <c r="CX27" s="1081">
        <f>VLOOKUP($AX27&amp;"_"&amp;$CW$14,データシート1!$A:$BS,MATCH($CW$12&amp;"_"&amp;CX$20,データシート1!$A$1:$BS$1,0),0)</f>
        <v>88.200999999999993</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5.3259999999999996</v>
      </c>
      <c r="DB27" s="1081">
        <f>VLOOKUP($AX27&amp;"_"&amp;$CW$14,データシート1!$A:$BS,MATCH($CW$12&amp;"_"&amp;DB$20,データシート1!$A$1:$BS$1,0),0)</f>
        <v>0</v>
      </c>
      <c r="DC27" s="1081">
        <f>VLOOKUP($AX27&amp;"_"&amp;$CW$14,データシート1!$A:$BS,MATCH($CW$12&amp;"_"&amp;DC$20,データシート1!$A$1:$BS$1,0),0)</f>
        <v>0</v>
      </c>
      <c r="DD27" s="1080">
        <f t="shared" si="11"/>
        <v>93.526999999999987</v>
      </c>
      <c r="DE27" s="18"/>
      <c r="DF27" s="138">
        <f>VLOOKUP($AX27&amp;"_"&amp;$DF$14,データシート1!$A:$BS,MATCH($DF$12&amp;"_"&amp;DF$20,データシート1!$A$1:$BS$1,0),0)</f>
        <v>11</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1</v>
      </c>
      <c r="DJ27" s="74">
        <f>VLOOKUP($AX27&amp;"_"&amp;$DF$14,データシート1!$A:$BS,MATCH($DF$12&amp;"_"&amp;DJ$20,データシート1!$A$1:$BS$1,0),0)</f>
        <v>0</v>
      </c>
      <c r="DK27" s="74">
        <f>VLOOKUP($AX27&amp;"_"&amp;$DF$14,データシート1!$A:$BS,MATCH($DF$12&amp;"_"&amp;DK$20,データシート1!$A$1:$BS$1,0),0)</f>
        <v>0</v>
      </c>
      <c r="DL27" s="78">
        <f t="shared" si="12"/>
        <v>12</v>
      </c>
      <c r="DM27" s="18"/>
      <c r="DN27" s="139">
        <f t="shared" si="26"/>
        <v>0.94</v>
      </c>
      <c r="DO27" s="140">
        <f t="shared" si="27"/>
        <v>0</v>
      </c>
      <c r="DP27" s="140">
        <f t="shared" si="13"/>
        <v>0</v>
      </c>
      <c r="DQ27" s="140">
        <f t="shared" si="13"/>
        <v>0.06</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15213</v>
      </c>
      <c r="AY28" s="20" t="str">
        <f>IF(IFERROR(比較地域マスタ!$Z13,"")=0,"",IFERROR(比較地域マスタ!$Z13,""))</f>
        <v>燕市</v>
      </c>
      <c r="BB28" s="122" t="str">
        <f t="shared" si="0"/>
        <v>15213</v>
      </c>
      <c r="BC28" s="123" t="str">
        <f t="shared" si="0"/>
        <v>燕市</v>
      </c>
      <c r="BD28" s="40">
        <f t="shared" si="14"/>
        <v>785.46172174386402</v>
      </c>
      <c r="BE28" s="40">
        <f t="shared" si="15"/>
        <v>439.74967723938016</v>
      </c>
      <c r="BF28" s="40">
        <f>VLOOKUP($AX28&amp;"_"&amp;$BC$14,データシート1!$A:$BS,MATCH($BC$12&amp;"_"&amp;BF$20,データシート1!$A$1:$BS$1,0),0)</f>
        <v>424.65260097739758</v>
      </c>
      <c r="BG28" s="40">
        <f>VLOOKUP($AX28&amp;"_"&amp;$BC$14,データシート1!$A:$BS,MATCH($BC$12&amp;"_"&amp;BG$20,データシート1!$A$1:$BS$1,0),0)</f>
        <v>6.646291570201293</v>
      </c>
      <c r="BH28" s="40">
        <f>VLOOKUP($AX28&amp;"_"&amp;$BC$14,データシート1!$A:$BS,MATCH($BC$12&amp;"_"&amp;BH$20,データシート1!$A$1:$BS$1,0),0)</f>
        <v>8.4507846917812515</v>
      </c>
      <c r="BI28" s="40">
        <f>VLOOKUP($AX28&amp;"_"&amp;$BC$14,データシート1!$A:$BS,MATCH($BC$12&amp;"_"&amp;BI$20,データシート1!$A$1:$BS$1,0),0)</f>
        <v>90.296742230798898</v>
      </c>
      <c r="BJ28" s="40">
        <f>VLOOKUP($AX28&amp;"_"&amp;$BC$14,データシート1!$A:$BS,MATCH($BC$12&amp;"_"&amp;BJ$20,データシート1!$A$1:$BS$1,0),0)</f>
        <v>113.14979232113541</v>
      </c>
      <c r="BK28" s="40">
        <f t="shared" si="1"/>
        <v>135.11485849536155</v>
      </c>
      <c r="BL28" s="40">
        <f t="shared" si="2"/>
        <v>130.47345455964566</v>
      </c>
      <c r="BM28" s="40">
        <f>VLOOKUP($AX28&amp;"_"&amp;$BC$14,データシート1!$A:$BS,MATCH($BC$12&amp;"_"&amp;BM$20,データシート1!$A$1:$BS$1,0),0)</f>
        <v>75.930483494241344</v>
      </c>
      <c r="BN28" s="40">
        <f>VLOOKUP($AX28&amp;"_"&amp;$BC$14,データシート1!$A:$BS,MATCH($BC$12&amp;"_"&amp;BN$20,データシート1!$A$1:$BS$1,0),0)</f>
        <v>54.542971065404323</v>
      </c>
      <c r="BO28" s="40">
        <f>VLOOKUP($AX28&amp;"_"&amp;$BC$14,データシート1!$A:$BS,MATCH($BC$12&amp;"_"&amp;BO$20,データシート1!$A$1:$BS$1,0),0)</f>
        <v>4.6414039357158741</v>
      </c>
      <c r="BP28" s="40">
        <f>VLOOKUP($AX28&amp;"_"&amp;$BC$14,データシート1!$A:$BS,MATCH($BC$12&amp;"_"&amp;BP$20,データシート1!$A$1:$BS$1,0),0)</f>
        <v>0</v>
      </c>
      <c r="BQ28" s="40">
        <f>VLOOKUP($AX28&amp;"_"&amp;$BC$14,データシート1!$A:$BS,MATCH($BC$12&amp;"_"&amp;BQ$20,データシート1!$A$1:$BS$1,0),0)</f>
        <v>7.1506514571880224</v>
      </c>
      <c r="BR28" s="41">
        <f t="shared" si="3"/>
        <v>785.46172174386402</v>
      </c>
      <c r="BT28" s="134" t="str">
        <f t="shared" si="4"/>
        <v>燕市</v>
      </c>
      <c r="BU28" s="38">
        <f t="shared" si="25"/>
        <v>785.46172174386402</v>
      </c>
      <c r="BV28" s="69">
        <f t="shared" si="16"/>
        <v>0.55986137206413833</v>
      </c>
      <c r="BW28" s="69">
        <f t="shared" si="5"/>
        <v>0.54064073298771798</v>
      </c>
      <c r="BX28" s="69">
        <f t="shared" si="5"/>
        <v>8.4616364950864179E-3</v>
      </c>
      <c r="BY28" s="69">
        <f t="shared" si="5"/>
        <v>1.0759002581333962E-2</v>
      </c>
      <c r="BZ28" s="69">
        <f t="shared" si="5"/>
        <v>0.11496007982454466</v>
      </c>
      <c r="CA28" s="69">
        <f t="shared" si="5"/>
        <v>0.14405513240024331</v>
      </c>
      <c r="CB28" s="69">
        <f t="shared" si="5"/>
        <v>0.17201966022657686</v>
      </c>
      <c r="CC28" s="69">
        <f t="shared" si="5"/>
        <v>0.16611051938975652</v>
      </c>
      <c r="CD28" s="69">
        <f t="shared" si="5"/>
        <v>9.6669871226394366E-2</v>
      </c>
      <c r="CE28" s="69">
        <f t="shared" si="5"/>
        <v>6.9440648163362151E-2</v>
      </c>
      <c r="CF28" s="69">
        <f t="shared" si="5"/>
        <v>5.9091408368203303E-3</v>
      </c>
      <c r="CG28" s="69">
        <f t="shared" si="5"/>
        <v>0</v>
      </c>
      <c r="CH28" s="69">
        <f t="shared" si="5"/>
        <v>9.1037554844968262E-3</v>
      </c>
      <c r="CI28" s="135">
        <f t="shared" si="6"/>
        <v>1</v>
      </c>
      <c r="CK28" s="136" t="str">
        <f t="shared" si="7"/>
        <v>燕市</v>
      </c>
      <c r="CL28" s="137">
        <f t="shared" si="17"/>
        <v>439.74967723938016</v>
      </c>
      <c r="CM28" s="75">
        <f t="shared" si="18"/>
        <v>0.29752153730127529</v>
      </c>
      <c r="CN28" s="76">
        <f t="shared" si="19"/>
        <v>424.65260097739758</v>
      </c>
      <c r="CO28" s="75">
        <f t="shared" si="20"/>
        <v>0.30809890178198573</v>
      </c>
      <c r="CP28" s="76">
        <f t="shared" si="8"/>
        <v>6.646291570201293</v>
      </c>
      <c r="CQ28" s="75">
        <f t="shared" si="21"/>
        <v>0</v>
      </c>
      <c r="CR28" s="76">
        <f t="shared" si="9"/>
        <v>8.4507846917812515</v>
      </c>
      <c r="CS28" s="75">
        <f t="shared" si="22"/>
        <v>0</v>
      </c>
      <c r="CT28" s="76">
        <f t="shared" si="10"/>
        <v>90.296742230798898</v>
      </c>
      <c r="CU28" s="77">
        <f t="shared" si="23"/>
        <v>0</v>
      </c>
      <c r="CV28" s="18"/>
      <c r="CW28" s="1078">
        <f t="shared" si="24"/>
        <v>130.83500000000001</v>
      </c>
      <c r="CX28" s="1081">
        <f>VLOOKUP($AX28&amp;"_"&amp;$CW$14,データシート1!$A:$BS,MATCH($CW$12&amp;"_"&amp;CX$20,データシート1!$A$1:$BS$1,0),0)</f>
        <v>130.83500000000001</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130.83500000000001</v>
      </c>
      <c r="DE28" s="18"/>
      <c r="DF28" s="138">
        <f>VLOOKUP($AX28&amp;"_"&amp;$DF$14,データシート1!$A:$BS,MATCH($DF$12&amp;"_"&amp;DF$20,データシート1!$A$1:$BS$1,0),0)</f>
        <v>7</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7</v>
      </c>
      <c r="DM28" s="18"/>
      <c r="DN28" s="139">
        <f t="shared" si="26"/>
        <v>1</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27230</v>
      </c>
      <c r="AY29" s="20" t="str">
        <f>IF(IFERROR(比較地域マスタ!$Z14,"")=0,"",IFERROR(比較地域マスタ!$Z14,""))</f>
        <v>交野市</v>
      </c>
      <c r="BB29" s="122" t="str">
        <f t="shared" si="0"/>
        <v>27230</v>
      </c>
      <c r="BC29" s="123" t="str">
        <f t="shared" si="0"/>
        <v>交野市</v>
      </c>
      <c r="BD29" s="40">
        <f t="shared" si="14"/>
        <v>243.87325482848675</v>
      </c>
      <c r="BE29" s="40">
        <f t="shared" si="15"/>
        <v>41.265714929455214</v>
      </c>
      <c r="BF29" s="40">
        <f>VLOOKUP($AX29&amp;"_"&amp;$BC$14,データシート1!$A:$BS,MATCH($BC$12&amp;"_"&amp;BF$20,データシート1!$A$1:$BS$1,0),0)</f>
        <v>38.699144882608131</v>
      </c>
      <c r="BG29" s="40">
        <f>VLOOKUP($AX29&amp;"_"&amp;$BC$14,データシート1!$A:$BS,MATCH($BC$12&amp;"_"&amp;BG$20,データシート1!$A$1:$BS$1,0),0)</f>
        <v>1.6682242409542996</v>
      </c>
      <c r="BH29" s="40">
        <f>VLOOKUP($AX29&amp;"_"&amp;$BC$14,データシート1!$A:$BS,MATCH($BC$12&amp;"_"&amp;BH$20,データシート1!$A$1:$BS$1,0),0)</f>
        <v>0.89834580589278201</v>
      </c>
      <c r="BI29" s="40">
        <f>VLOOKUP($AX29&amp;"_"&amp;$BC$14,データシート1!$A:$BS,MATCH($BC$12&amp;"_"&amp;BI$20,データシート1!$A$1:$BS$1,0),0)</f>
        <v>44.258918822024754</v>
      </c>
      <c r="BJ29" s="40">
        <f>VLOOKUP($AX29&amp;"_"&amp;$BC$14,データシート1!$A:$BS,MATCH($BC$12&amp;"_"&amp;BJ$20,データシート1!$A$1:$BS$1,0),0)</f>
        <v>78.168183921382266</v>
      </c>
      <c r="BK29" s="40">
        <f t="shared" si="1"/>
        <v>70.551974484491524</v>
      </c>
      <c r="BL29" s="40">
        <f t="shared" si="2"/>
        <v>65.975606926446218</v>
      </c>
      <c r="BM29" s="40">
        <f>VLOOKUP($AX29&amp;"_"&amp;$BC$14,データシート1!$A:$BS,MATCH($BC$12&amp;"_"&amp;BM$20,データシート1!$A$1:$BS$1,0),0)</f>
        <v>43.245305778669433</v>
      </c>
      <c r="BN29" s="40">
        <f>VLOOKUP($AX29&amp;"_"&amp;$BC$14,データシート1!$A:$BS,MATCH($BC$12&amp;"_"&amp;BN$20,データシート1!$A$1:$BS$1,0),0)</f>
        <v>22.730301147776789</v>
      </c>
      <c r="BO29" s="40">
        <f>VLOOKUP($AX29&amp;"_"&amp;$BC$14,データシート1!$A:$BS,MATCH($BC$12&amp;"_"&amp;BO$20,データシート1!$A$1:$BS$1,0),0)</f>
        <v>4.5763675580452992</v>
      </c>
      <c r="BP29" s="40">
        <f>VLOOKUP($AX29&amp;"_"&amp;$BC$14,データシート1!$A:$BS,MATCH($BC$12&amp;"_"&amp;BP$20,データシート1!$A$1:$BS$1,0),0)</f>
        <v>0</v>
      </c>
      <c r="BQ29" s="40">
        <f>VLOOKUP($AX29&amp;"_"&amp;$BC$14,データシート1!$A:$BS,MATCH($BC$12&amp;"_"&amp;BQ$20,データシート1!$A$1:$BS$1,0),0)</f>
        <v>9.6284626711329704</v>
      </c>
      <c r="BR29" s="41">
        <f t="shared" si="3"/>
        <v>243.87325482848675</v>
      </c>
      <c r="BT29" s="134" t="str">
        <f t="shared" si="4"/>
        <v>交野市</v>
      </c>
      <c r="BU29" s="38">
        <f t="shared" si="25"/>
        <v>243.87325482848675</v>
      </c>
      <c r="BV29" s="69">
        <f t="shared" si="16"/>
        <v>0.16920967802917511</v>
      </c>
      <c r="BW29" s="69">
        <f t="shared" si="5"/>
        <v>0.15868548156223525</v>
      </c>
      <c r="BX29" s="69">
        <f t="shared" si="5"/>
        <v>6.8405378938643452E-3</v>
      </c>
      <c r="BY29" s="69">
        <f t="shared" si="5"/>
        <v>3.6836585730755031E-3</v>
      </c>
      <c r="BZ29" s="69">
        <f t="shared" si="5"/>
        <v>0.18148328258935792</v>
      </c>
      <c r="CA29" s="69">
        <f t="shared" si="5"/>
        <v>0.32052790690950123</v>
      </c>
      <c r="CB29" s="69">
        <f t="shared" si="5"/>
        <v>0.28929771136285493</v>
      </c>
      <c r="CC29" s="69">
        <f t="shared" si="5"/>
        <v>0.2705323590028193</v>
      </c>
      <c r="CD29" s="69">
        <f t="shared" si="5"/>
        <v>0.17732697178738752</v>
      </c>
      <c r="CE29" s="69">
        <f t="shared" si="5"/>
        <v>9.320538721543184E-2</v>
      </c>
      <c r="CF29" s="69">
        <f t="shared" si="5"/>
        <v>1.8765352360035566E-2</v>
      </c>
      <c r="CG29" s="69">
        <f t="shared" si="5"/>
        <v>0</v>
      </c>
      <c r="CH29" s="69">
        <f t="shared" si="5"/>
        <v>3.9481421109110786E-2</v>
      </c>
      <c r="CI29" s="135">
        <f t="shared" si="6"/>
        <v>1</v>
      </c>
      <c r="CK29" s="136" t="str">
        <f t="shared" si="7"/>
        <v>交野市</v>
      </c>
      <c r="CL29" s="137">
        <f t="shared" si="17"/>
        <v>41.265714929455214</v>
      </c>
      <c r="CM29" s="75">
        <f t="shared" si="18"/>
        <v>0.59933530879762975</v>
      </c>
      <c r="CN29" s="76">
        <f t="shared" si="19"/>
        <v>38.699144882608131</v>
      </c>
      <c r="CO29" s="75">
        <f t="shared" si="20"/>
        <v>0.63908388867566068</v>
      </c>
      <c r="CP29" s="76">
        <f t="shared" si="8"/>
        <v>1.6682242409542996</v>
      </c>
      <c r="CQ29" s="75">
        <f t="shared" si="21"/>
        <v>0</v>
      </c>
      <c r="CR29" s="76">
        <f t="shared" si="9"/>
        <v>0.89834580589278201</v>
      </c>
      <c r="CS29" s="75">
        <f t="shared" si="22"/>
        <v>0</v>
      </c>
      <c r="CT29" s="76">
        <f t="shared" si="10"/>
        <v>44.258918822024754</v>
      </c>
      <c r="CU29" s="77">
        <f t="shared" si="23"/>
        <v>0.35699019362708378</v>
      </c>
      <c r="CV29" s="18"/>
      <c r="CW29" s="1078">
        <f t="shared" si="24"/>
        <v>24.731999999999999</v>
      </c>
      <c r="CX29" s="1081">
        <f>VLOOKUP($AX29&amp;"_"&amp;$CW$14,データシート1!$A:$BS,MATCH($CW$12&amp;"_"&amp;CX$20,データシート1!$A$1:$BS$1,0),0)</f>
        <v>24.731999999999999</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15.8</v>
      </c>
      <c r="DB29" s="1081">
        <f>VLOOKUP($AX29&amp;"_"&amp;$CW$14,データシート1!$A:$BS,MATCH($CW$12&amp;"_"&amp;DB$20,データシート1!$A$1:$BS$1,0),0)</f>
        <v>0</v>
      </c>
      <c r="DC29" s="1081">
        <f>VLOOKUP($AX29&amp;"_"&amp;$CW$14,データシート1!$A:$BS,MATCH($CW$12&amp;"_"&amp;DC$20,データシート1!$A$1:$BS$1,0),0)</f>
        <v>0</v>
      </c>
      <c r="DD29" s="1080">
        <f t="shared" si="11"/>
        <v>40.531999999999996</v>
      </c>
      <c r="DE29" s="18"/>
      <c r="DF29" s="138">
        <f>VLOOKUP($AX29&amp;"_"&amp;$DF$14,データシート1!$A:$BS,MATCH($DF$12&amp;"_"&amp;DF$20,データシート1!$A$1:$BS$1,0),0)</f>
        <v>3</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1</v>
      </c>
      <c r="DJ29" s="74">
        <f>VLOOKUP($AX29&amp;"_"&amp;$DF$14,データシート1!$A:$BS,MATCH($DF$12&amp;"_"&amp;DJ$20,データシート1!$A$1:$BS$1,0),0)</f>
        <v>0</v>
      </c>
      <c r="DK29" s="74">
        <f>VLOOKUP($AX29&amp;"_"&amp;$DF$14,データシート1!$A:$BS,MATCH($DF$12&amp;"_"&amp;DK$20,データシート1!$A$1:$BS$1,0),0)</f>
        <v>0</v>
      </c>
      <c r="DL29" s="78">
        <f t="shared" si="12"/>
        <v>4</v>
      </c>
      <c r="DM29" s="18"/>
      <c r="DN29" s="139">
        <f t="shared" si="26"/>
        <v>0.61</v>
      </c>
      <c r="DO29" s="140">
        <f t="shared" si="27"/>
        <v>0</v>
      </c>
      <c r="DP29" s="140">
        <f t="shared" si="13"/>
        <v>0</v>
      </c>
      <c r="DQ29" s="140">
        <f t="shared" si="13"/>
        <v>0.39</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06202</v>
      </c>
      <c r="AY30" s="20" t="str">
        <f>IF(IFERROR(比較地域マスタ!$Z15,"")=0,"",IFERROR(比較地域マスタ!$Z15,""))</f>
        <v>米沢市</v>
      </c>
      <c r="BB30" s="122" t="str">
        <f t="shared" si="0"/>
        <v>06202</v>
      </c>
      <c r="BC30" s="123" t="str">
        <f t="shared" si="0"/>
        <v>米沢市</v>
      </c>
      <c r="BD30" s="40">
        <f t="shared" si="14"/>
        <v>698.24213118585408</v>
      </c>
      <c r="BE30" s="40">
        <f t="shared" si="15"/>
        <v>311.18613073332239</v>
      </c>
      <c r="BF30" s="40">
        <f>VLOOKUP($AX30&amp;"_"&amp;$BC$14,データシート1!$A:$BS,MATCH($BC$12&amp;"_"&amp;BF$20,データシート1!$A$1:$BS$1,0),0)</f>
        <v>291.44956337259111</v>
      </c>
      <c r="BG30" s="40">
        <f>VLOOKUP($AX30&amp;"_"&amp;$BC$14,データシート1!$A:$BS,MATCH($BC$12&amp;"_"&amp;BG$20,データシート1!$A$1:$BS$1,0),0)</f>
        <v>6.2610864881535777</v>
      </c>
      <c r="BH30" s="40">
        <f>VLOOKUP($AX30&amp;"_"&amp;$BC$14,データシート1!$A:$BS,MATCH($BC$12&amp;"_"&amp;BH$20,データシート1!$A$1:$BS$1,0),0)</f>
        <v>13.475480872577673</v>
      </c>
      <c r="BI30" s="40">
        <f>VLOOKUP($AX30&amp;"_"&amp;$BC$14,データシート1!$A:$BS,MATCH($BC$12&amp;"_"&amp;BI$20,データシート1!$A$1:$BS$1,0),0)</f>
        <v>110.99320470272615</v>
      </c>
      <c r="BJ30" s="40">
        <f>VLOOKUP($AX30&amp;"_"&amp;$BC$14,データシート1!$A:$BS,MATCH($BC$12&amp;"_"&amp;BJ$20,データシート1!$A$1:$BS$1,0),0)</f>
        <v>129.70367480327204</v>
      </c>
      <c r="BK30" s="40">
        <f t="shared" si="1"/>
        <v>134.5275550966762</v>
      </c>
      <c r="BL30" s="40">
        <f t="shared" si="2"/>
        <v>129.87152829453939</v>
      </c>
      <c r="BM30" s="40">
        <f>VLOOKUP($AX30&amp;"_"&amp;$BC$14,データシート1!$A:$BS,MATCH($BC$12&amp;"_"&amp;BM$20,データシート1!$A$1:$BS$1,0),0)</f>
        <v>73.081236113315484</v>
      </c>
      <c r="BN30" s="40">
        <f>VLOOKUP($AX30&amp;"_"&amp;$BC$14,データシート1!$A:$BS,MATCH($BC$12&amp;"_"&amp;BN$20,データシート1!$A$1:$BS$1,0),0)</f>
        <v>56.790292181223911</v>
      </c>
      <c r="BO30" s="40">
        <f>VLOOKUP($AX30&amp;"_"&amp;$BC$14,データシート1!$A:$BS,MATCH($BC$12&amp;"_"&amp;BO$20,データシート1!$A$1:$BS$1,0),0)</f>
        <v>4.6560268021368181</v>
      </c>
      <c r="BP30" s="40">
        <f>VLOOKUP($AX30&amp;"_"&amp;$BC$14,データシート1!$A:$BS,MATCH($BC$12&amp;"_"&amp;BP$20,データシート1!$A$1:$BS$1,0),0)</f>
        <v>0</v>
      </c>
      <c r="BQ30" s="40">
        <f>VLOOKUP($AX30&amp;"_"&amp;$BC$14,データシート1!$A:$BS,MATCH($BC$12&amp;"_"&amp;BQ$20,データシート1!$A$1:$BS$1,0),0)</f>
        <v>11.83156584985722</v>
      </c>
      <c r="BR30" s="41">
        <f t="shared" si="3"/>
        <v>698.24213118585408</v>
      </c>
      <c r="BT30" s="134" t="str">
        <f t="shared" si="4"/>
        <v>米沢市</v>
      </c>
      <c r="BU30" s="38">
        <f t="shared" si="25"/>
        <v>698.24213118585408</v>
      </c>
      <c r="BV30" s="69">
        <f t="shared" si="16"/>
        <v>0.44567080219697119</v>
      </c>
      <c r="BW30" s="69">
        <f t="shared" si="5"/>
        <v>0.41740472302582204</v>
      </c>
      <c r="BX30" s="69">
        <f t="shared" si="5"/>
        <v>8.9669273859486406E-3</v>
      </c>
      <c r="BY30" s="69">
        <f t="shared" si="5"/>
        <v>1.9299151785200495E-2</v>
      </c>
      <c r="BZ30" s="69">
        <f t="shared" si="5"/>
        <v>0.1589609101848691</v>
      </c>
      <c r="CA30" s="69">
        <f t="shared" si="5"/>
        <v>0.18575744574878461</v>
      </c>
      <c r="CB30" s="69">
        <f t="shared" si="5"/>
        <v>0.19266605248841454</v>
      </c>
      <c r="CC30" s="69">
        <f t="shared" si="5"/>
        <v>0.1859978401388829</v>
      </c>
      <c r="CD30" s="69">
        <f t="shared" si="5"/>
        <v>0.10466460393788976</v>
      </c>
      <c r="CE30" s="69">
        <f t="shared" si="5"/>
        <v>8.1333236200993142E-2</v>
      </c>
      <c r="CF30" s="69">
        <f t="shared" si="5"/>
        <v>6.6682123495316603E-3</v>
      </c>
      <c r="CG30" s="69">
        <f t="shared" si="5"/>
        <v>0</v>
      </c>
      <c r="CH30" s="69">
        <f t="shared" si="5"/>
        <v>1.6944789380960404E-2</v>
      </c>
      <c r="CI30" s="135">
        <f t="shared" si="6"/>
        <v>1</v>
      </c>
      <c r="CK30" s="136" t="str">
        <f t="shared" si="7"/>
        <v>米沢市</v>
      </c>
      <c r="CL30" s="137">
        <f t="shared" si="17"/>
        <v>311.18613073332239</v>
      </c>
      <c r="CM30" s="75">
        <f t="shared" si="18"/>
        <v>0.56466205478348497</v>
      </c>
      <c r="CN30" s="76">
        <f t="shared" si="19"/>
        <v>291.44956337259111</v>
      </c>
      <c r="CO30" s="75">
        <f t="shared" si="20"/>
        <v>0.60290019983788667</v>
      </c>
      <c r="CP30" s="76">
        <f t="shared" si="8"/>
        <v>6.2610864881535777</v>
      </c>
      <c r="CQ30" s="75">
        <f t="shared" si="21"/>
        <v>0</v>
      </c>
      <c r="CR30" s="76">
        <f t="shared" si="9"/>
        <v>13.475480872577673</v>
      </c>
      <c r="CS30" s="75">
        <f t="shared" si="22"/>
        <v>0</v>
      </c>
      <c r="CT30" s="76">
        <f t="shared" si="10"/>
        <v>110.99320470272615</v>
      </c>
      <c r="CU30" s="77">
        <f t="shared" si="23"/>
        <v>0.20857132706459644</v>
      </c>
      <c r="CV30" s="18"/>
      <c r="CW30" s="1078">
        <f t="shared" si="24"/>
        <v>175.715</v>
      </c>
      <c r="CX30" s="1081">
        <f>VLOOKUP($AX30&amp;"_"&amp;$CW$14,データシート1!$A:$BS,MATCH($CW$12&amp;"_"&amp;CX$20,データシート1!$A$1:$BS$1,0),0)</f>
        <v>175.715</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23.15</v>
      </c>
      <c r="DB30" s="1081">
        <f>VLOOKUP($AX30&amp;"_"&amp;$CW$14,データシート1!$A:$BS,MATCH($CW$12&amp;"_"&amp;DB$20,データシート1!$A$1:$BS$1,0),0)</f>
        <v>0</v>
      </c>
      <c r="DC30" s="1081">
        <f>VLOOKUP($AX30&amp;"_"&amp;$CW$14,データシート1!$A:$BS,MATCH($CW$12&amp;"_"&amp;DC$20,データシート1!$A$1:$BS$1,0),0)</f>
        <v>0</v>
      </c>
      <c r="DD30" s="1080">
        <f t="shared" si="11"/>
        <v>198.86500000000001</v>
      </c>
      <c r="DE30" s="18"/>
      <c r="DF30" s="138">
        <f>VLOOKUP($AX30&amp;"_"&amp;$DF$14,データシート1!$A:$BS,MATCH($DF$12&amp;"_"&amp;DF$20,データシート1!$A$1:$BS$1,0),0)</f>
        <v>10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2</v>
      </c>
      <c r="DJ30" s="74">
        <f>VLOOKUP($AX30&amp;"_"&amp;$DF$14,データシート1!$A:$BS,MATCH($DF$12&amp;"_"&amp;DJ$20,データシート1!$A$1:$BS$1,0),0)</f>
        <v>0</v>
      </c>
      <c r="DK30" s="74">
        <f>VLOOKUP($AX30&amp;"_"&amp;$DF$14,データシート1!$A:$BS,MATCH($DF$12&amp;"_"&amp;DK$20,データシート1!$A$1:$BS$1,0),0)</f>
        <v>0</v>
      </c>
      <c r="DL30" s="78">
        <f t="shared" si="12"/>
        <v>12</v>
      </c>
      <c r="DM30" s="18"/>
      <c r="DN30" s="139">
        <f t="shared" si="26"/>
        <v>0.88</v>
      </c>
      <c r="DO30" s="140">
        <f t="shared" si="27"/>
        <v>0</v>
      </c>
      <c r="DP30" s="140">
        <f t="shared" si="13"/>
        <v>0</v>
      </c>
      <c r="DQ30" s="140">
        <f t="shared" si="13"/>
        <v>0.12</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01210</v>
      </c>
      <c r="AY31" s="20" t="str">
        <f>IF(IFERROR(比較地域マスタ!$Z16,"")=0,"",IFERROR(比較地域マスタ!$Z16,""))</f>
        <v>岩見沢市</v>
      </c>
      <c r="BB31" s="122" t="str">
        <f t="shared" si="0"/>
        <v>01210</v>
      </c>
      <c r="BC31" s="123" t="str">
        <f t="shared" si="0"/>
        <v>岩見沢市</v>
      </c>
      <c r="BD31" s="40">
        <f t="shared" si="14"/>
        <v>673.39850533355843</v>
      </c>
      <c r="BE31" s="40">
        <f t="shared" si="15"/>
        <v>227.55294175579309</v>
      </c>
      <c r="BF31" s="40">
        <f>VLOOKUP($AX31&amp;"_"&amp;$BC$14,データシート1!$A:$BS,MATCH($BC$12&amp;"_"&amp;BF$20,データシート1!$A$1:$BS$1,0),0)</f>
        <v>174.72045474564379</v>
      </c>
      <c r="BG31" s="40">
        <f>VLOOKUP($AX31&amp;"_"&amp;$BC$14,データシート1!$A:$BS,MATCH($BC$12&amp;"_"&amp;BG$20,データシート1!$A$1:$BS$1,0),0)</f>
        <v>7.8887615324799221</v>
      </c>
      <c r="BH31" s="40">
        <f>VLOOKUP($AX31&amp;"_"&amp;$BC$14,データシート1!$A:$BS,MATCH($BC$12&amp;"_"&amp;BH$20,データシート1!$A$1:$BS$1,0),0)</f>
        <v>44.943725477669382</v>
      </c>
      <c r="BI31" s="40">
        <f>VLOOKUP($AX31&amp;"_"&amp;$BC$14,データシート1!$A:$BS,MATCH($BC$12&amp;"_"&amp;BI$20,データシート1!$A$1:$BS$1,0),0)</f>
        <v>117.91830134924673</v>
      </c>
      <c r="BJ31" s="40">
        <f>VLOOKUP($AX31&amp;"_"&amp;$BC$14,データシート1!$A:$BS,MATCH($BC$12&amp;"_"&amp;BJ$20,データシート1!$A$1:$BS$1,0),0)</f>
        <v>184.45410825796023</v>
      </c>
      <c r="BK31" s="40">
        <f t="shared" si="1"/>
        <v>132.16445977647831</v>
      </c>
      <c r="BL31" s="40">
        <f t="shared" si="2"/>
        <v>127.48561422714428</v>
      </c>
      <c r="BM31" s="40">
        <f>VLOOKUP($AX31&amp;"_"&amp;$BC$14,データシート1!$A:$BS,MATCH($BC$12&amp;"_"&amp;BM$20,データシート1!$A$1:$BS$1,0),0)</f>
        <v>65.238808646366309</v>
      </c>
      <c r="BN31" s="40">
        <f>VLOOKUP($AX31&amp;"_"&amp;$BC$14,データシート1!$A:$BS,MATCH($BC$12&amp;"_"&amp;BN$20,データシート1!$A$1:$BS$1,0),0)</f>
        <v>62.246805580777973</v>
      </c>
      <c r="BO31" s="40">
        <f>VLOOKUP($AX31&amp;"_"&amp;$BC$14,データシート1!$A:$BS,MATCH($BC$12&amp;"_"&amp;BO$20,データシート1!$A$1:$BS$1,0),0)</f>
        <v>4.6788455493340191</v>
      </c>
      <c r="BP31" s="40">
        <f>VLOOKUP($AX31&amp;"_"&amp;$BC$14,データシート1!$A:$BS,MATCH($BC$12&amp;"_"&amp;BP$20,データシート1!$A$1:$BS$1,0),0)</f>
        <v>0</v>
      </c>
      <c r="BQ31" s="40">
        <f>VLOOKUP($AX31&amp;"_"&amp;$BC$14,データシート1!$A:$BS,MATCH($BC$12&amp;"_"&amp;BQ$20,データシート1!$A$1:$BS$1,0),0)</f>
        <v>11.308694194079999</v>
      </c>
      <c r="BR31" s="41">
        <f t="shared" si="3"/>
        <v>673.39850533355843</v>
      </c>
      <c r="BT31" s="134" t="str">
        <f t="shared" si="4"/>
        <v>岩見沢市</v>
      </c>
      <c r="BU31" s="38">
        <f t="shared" si="25"/>
        <v>673.39850533355843</v>
      </c>
      <c r="BV31" s="69">
        <f t="shared" si="16"/>
        <v>0.33791720645871937</v>
      </c>
      <c r="BW31" s="69">
        <f t="shared" si="5"/>
        <v>0.25946071065170911</v>
      </c>
      <c r="BX31" s="69">
        <f t="shared" si="5"/>
        <v>1.1714848592621001E-2</v>
      </c>
      <c r="BY31" s="69">
        <f t="shared" si="5"/>
        <v>6.6741647214389258E-2</v>
      </c>
      <c r="BZ31" s="69">
        <f t="shared" si="5"/>
        <v>0.1751092412817839</v>
      </c>
      <c r="CA31" s="69">
        <f t="shared" si="5"/>
        <v>0.27391523265498413</v>
      </c>
      <c r="CB31" s="69">
        <f t="shared" si="5"/>
        <v>0.19626485465840546</v>
      </c>
      <c r="CC31" s="69">
        <f t="shared" si="5"/>
        <v>0.18931674664765716</v>
      </c>
      <c r="CD31" s="69">
        <f t="shared" si="5"/>
        <v>9.6879942752547674E-2</v>
      </c>
      <c r="CE31" s="69">
        <f t="shared" si="5"/>
        <v>9.2436803895109471E-2</v>
      </c>
      <c r="CF31" s="69">
        <f t="shared" si="5"/>
        <v>6.9481080107482848E-3</v>
      </c>
      <c r="CG31" s="69">
        <f t="shared" si="5"/>
        <v>0</v>
      </c>
      <c r="CH31" s="69">
        <f t="shared" si="5"/>
        <v>1.6793464946107055E-2</v>
      </c>
      <c r="CI31" s="135">
        <f t="shared" si="6"/>
        <v>1</v>
      </c>
      <c r="CK31" s="136" t="str">
        <f t="shared" si="7"/>
        <v>岩見沢市</v>
      </c>
      <c r="CL31" s="137">
        <f t="shared" si="17"/>
        <v>227.55294175579309</v>
      </c>
      <c r="CM31" s="75">
        <f t="shared" si="18"/>
        <v>0.19815608469870316</v>
      </c>
      <c r="CN31" s="76">
        <f t="shared" si="19"/>
        <v>174.72045474564379</v>
      </c>
      <c r="CO31" s="75">
        <f t="shared" si="20"/>
        <v>0.25807510669339206</v>
      </c>
      <c r="CP31" s="76">
        <f t="shared" si="8"/>
        <v>7.8887615324799221</v>
      </c>
      <c r="CQ31" s="75">
        <f t="shared" si="21"/>
        <v>0</v>
      </c>
      <c r="CR31" s="76">
        <f t="shared" si="9"/>
        <v>44.943725477669382</v>
      </c>
      <c r="CS31" s="75">
        <f t="shared" si="22"/>
        <v>0</v>
      </c>
      <c r="CT31" s="76">
        <f t="shared" si="10"/>
        <v>117.91830134924673</v>
      </c>
      <c r="CU31" s="77">
        <f t="shared" si="23"/>
        <v>3.8611478862090008E-2</v>
      </c>
      <c r="CV31" s="18"/>
      <c r="CW31" s="1078">
        <f t="shared" si="24"/>
        <v>45.091000000000001</v>
      </c>
      <c r="CX31" s="1081">
        <f>VLOOKUP($AX31&amp;"_"&amp;$CW$14,データシート1!$A:$BS,MATCH($CW$12&amp;"_"&amp;CX$20,データシート1!$A$1:$BS$1,0),0)</f>
        <v>45.091000000000001</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4.5529999999999999</v>
      </c>
      <c r="DB31" s="1081">
        <f>VLOOKUP($AX31&amp;"_"&amp;$CW$14,データシート1!$A:$BS,MATCH($CW$12&amp;"_"&amp;DB$20,データシート1!$A$1:$BS$1,0),0)</f>
        <v>0</v>
      </c>
      <c r="DC31" s="1081">
        <f>VLOOKUP($AX31&amp;"_"&amp;$CW$14,データシート1!$A:$BS,MATCH($CW$12&amp;"_"&amp;DC$20,データシート1!$A$1:$BS$1,0),0)</f>
        <v>0</v>
      </c>
      <c r="DD31" s="1080">
        <f t="shared" si="11"/>
        <v>49.643999999999998</v>
      </c>
      <c r="DE31" s="18"/>
      <c r="DF31" s="138">
        <f>VLOOKUP($AX31&amp;"_"&amp;$DF$14,データシート1!$A:$BS,MATCH($DF$12&amp;"_"&amp;DF$20,データシート1!$A$1:$BS$1,0),0)</f>
        <v>7</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1</v>
      </c>
      <c r="DJ31" s="74">
        <f>VLOOKUP($AX31&amp;"_"&amp;$DF$14,データシート1!$A:$BS,MATCH($DF$12&amp;"_"&amp;DJ$20,データシート1!$A$1:$BS$1,0),0)</f>
        <v>0</v>
      </c>
      <c r="DK31" s="74">
        <f>VLOOKUP($AX31&amp;"_"&amp;$DF$14,データシート1!$A:$BS,MATCH($DF$12&amp;"_"&amp;DK$20,データシート1!$A$1:$BS$1,0),0)</f>
        <v>0</v>
      </c>
      <c r="DL31" s="78">
        <f t="shared" si="12"/>
        <v>8</v>
      </c>
      <c r="DM31" s="18"/>
      <c r="DN31" s="139">
        <f t="shared" si="26"/>
        <v>0.91</v>
      </c>
      <c r="DO31" s="140">
        <f t="shared" si="27"/>
        <v>0</v>
      </c>
      <c r="DP31" s="140">
        <f t="shared" si="13"/>
        <v>0</v>
      </c>
      <c r="DQ31" s="140">
        <f t="shared" si="13"/>
        <v>0.09</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19210</v>
      </c>
      <c r="AY32" s="20" t="str">
        <f>IF(IFERROR(比較地域マスタ!$Z17,"")=0,"",IFERROR(比較地域マスタ!$Z17,""))</f>
        <v>甲斐市</v>
      </c>
      <c r="AZ32" s="18"/>
      <c r="BA32" s="18"/>
      <c r="BB32" s="122" t="str">
        <f t="shared" si="0"/>
        <v>19210</v>
      </c>
      <c r="BC32" s="123" t="str">
        <f t="shared" si="0"/>
        <v>甲斐市</v>
      </c>
      <c r="BD32" s="40">
        <f t="shared" si="14"/>
        <v>326.41139795297556</v>
      </c>
      <c r="BE32" s="40">
        <f t="shared" si="15"/>
        <v>27.843949876816986</v>
      </c>
      <c r="BF32" s="40">
        <f>VLOOKUP($AX32&amp;"_"&amp;$BC$14,データシート1!$A:$BS,MATCH($BC$12&amp;"_"&amp;BF$20,データシート1!$A$1:$BS$1,0),0)</f>
        <v>16.837271350277138</v>
      </c>
      <c r="BG32" s="40">
        <f>VLOOKUP($AX32&amp;"_"&amp;$BC$14,データシート1!$A:$BS,MATCH($BC$12&amp;"_"&amp;BG$20,データシート1!$A$1:$BS$1,0),0)</f>
        <v>4.8883061391429168</v>
      </c>
      <c r="BH32" s="40">
        <f>VLOOKUP($AX32&amp;"_"&amp;$BC$14,データシート1!$A:$BS,MATCH($BC$12&amp;"_"&amp;BH$20,データシート1!$A$1:$BS$1,0),0)</f>
        <v>6.1183723873969296</v>
      </c>
      <c r="BI32" s="40">
        <f>VLOOKUP($AX32&amp;"_"&amp;$BC$14,データシート1!$A:$BS,MATCH($BC$12&amp;"_"&amp;BI$20,データシート1!$A$1:$BS$1,0),0)</f>
        <v>72.217950378832754</v>
      </c>
      <c r="BJ32" s="40">
        <f>VLOOKUP($AX32&amp;"_"&amp;$BC$14,データシート1!$A:$BS,MATCH($BC$12&amp;"_"&amp;BJ$20,データシート1!$A$1:$BS$1,0),0)</f>
        <v>94.920512037815328</v>
      </c>
      <c r="BK32" s="40">
        <f t="shared" si="1"/>
        <v>124.36910474458367</v>
      </c>
      <c r="BL32" s="40">
        <f t="shared" si="2"/>
        <v>119.88566314411663</v>
      </c>
      <c r="BM32" s="40">
        <f>VLOOKUP($AX32&amp;"_"&amp;$BC$14,データシート1!$A:$BS,MATCH($BC$12&amp;"_"&amp;BM$20,データシート1!$A$1:$BS$1,0),0)</f>
        <v>74.841723935125273</v>
      </c>
      <c r="BN32" s="40">
        <f>VLOOKUP($AX32&amp;"_"&amp;$BC$14,データシート1!$A:$BS,MATCH($BC$12&amp;"_"&amp;BN$20,データシート1!$A$1:$BS$1,0),0)</f>
        <v>45.043939208991361</v>
      </c>
      <c r="BO32" s="40">
        <f>VLOOKUP($AX32&amp;"_"&amp;$BC$14,データシート1!$A:$BS,MATCH($BC$12&amp;"_"&amp;BO$20,データシート1!$A$1:$BS$1,0),0)</f>
        <v>4.4834416004670352</v>
      </c>
      <c r="BP32" s="40">
        <f>VLOOKUP($AX32&amp;"_"&amp;$BC$14,データシート1!$A:$BS,MATCH($BC$12&amp;"_"&amp;BP$20,データシート1!$A$1:$BS$1,0),0)</f>
        <v>0</v>
      </c>
      <c r="BQ32" s="40">
        <f>VLOOKUP($AX32&amp;"_"&amp;$BC$14,データシート1!$A:$BS,MATCH($BC$12&amp;"_"&amp;BQ$20,データシート1!$A$1:$BS$1,0),0)</f>
        <v>7.0598809149267909</v>
      </c>
      <c r="BR32" s="41">
        <f t="shared" si="3"/>
        <v>326.41139795297556</v>
      </c>
      <c r="BS32" s="23"/>
      <c r="BT32" s="134" t="str">
        <f t="shared" si="4"/>
        <v>甲斐市</v>
      </c>
      <c r="BU32" s="38">
        <f t="shared" si="25"/>
        <v>326.41139795297556</v>
      </c>
      <c r="BV32" s="69">
        <f t="shared" si="16"/>
        <v>8.5303240179218018E-2</v>
      </c>
      <c r="BW32" s="69">
        <f t="shared" si="5"/>
        <v>5.158297613339715E-2</v>
      </c>
      <c r="BX32" s="69">
        <f t="shared" si="5"/>
        <v>1.4975905160784704E-2</v>
      </c>
      <c r="BY32" s="69">
        <f t="shared" si="5"/>
        <v>1.8744358885036155E-2</v>
      </c>
      <c r="BZ32" s="69">
        <f t="shared" si="5"/>
        <v>0.22124824939243337</v>
      </c>
      <c r="CA32" s="69">
        <f t="shared" si="5"/>
        <v>0.29080023747053724</v>
      </c>
      <c r="CB32" s="69">
        <f t="shared" si="5"/>
        <v>0.38101949112236849</v>
      </c>
      <c r="CC32" s="69">
        <f t="shared" si="5"/>
        <v>0.36728393645551544</v>
      </c>
      <c r="CD32" s="69">
        <f t="shared" si="5"/>
        <v>0.22928649062036535</v>
      </c>
      <c r="CE32" s="69">
        <f t="shared" si="5"/>
        <v>0.13799744583515008</v>
      </c>
      <c r="CF32" s="69">
        <f t="shared" si="5"/>
        <v>1.3735554666853092E-2</v>
      </c>
      <c r="CG32" s="69">
        <f t="shared" si="5"/>
        <v>0</v>
      </c>
      <c r="CH32" s="69">
        <f t="shared" si="5"/>
        <v>2.1628781835442746E-2</v>
      </c>
      <c r="CI32" s="135">
        <f t="shared" si="6"/>
        <v>1</v>
      </c>
      <c r="CJ32" s="18"/>
      <c r="CK32" s="136" t="str">
        <f t="shared" si="7"/>
        <v>甲斐市</v>
      </c>
      <c r="CL32" s="137">
        <f t="shared" si="17"/>
        <v>27.843949876816986</v>
      </c>
      <c r="CM32" s="75">
        <f t="shared" si="18"/>
        <v>0</v>
      </c>
      <c r="CN32" s="76">
        <f t="shared" si="19"/>
        <v>16.837271350277138</v>
      </c>
      <c r="CO32" s="75">
        <f t="shared" si="20"/>
        <v>0</v>
      </c>
      <c r="CP32" s="76">
        <f t="shared" si="8"/>
        <v>4.8883061391429168</v>
      </c>
      <c r="CQ32" s="75">
        <f t="shared" si="21"/>
        <v>0</v>
      </c>
      <c r="CR32" s="76">
        <f t="shared" si="9"/>
        <v>6.1183723873969296</v>
      </c>
      <c r="CS32" s="75">
        <f t="shared" si="22"/>
        <v>0</v>
      </c>
      <c r="CT32" s="76">
        <f t="shared" si="10"/>
        <v>72.217950378832754</v>
      </c>
      <c r="CU32" s="77">
        <f t="shared" si="23"/>
        <v>3.3689685005421001E-2</v>
      </c>
      <c r="CV32" s="18"/>
      <c r="CW32" s="1078">
        <f t="shared" si="24"/>
        <v>0</v>
      </c>
      <c r="CX32" s="1081">
        <f>VLOOKUP($AX32&amp;"_"&amp;$CW$14,データシート1!$A:$BS,MATCH($CW$12&amp;"_"&amp;CX$20,データシート1!$A$1:$BS$1,0),0)</f>
        <v>0</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2.4329999999999998</v>
      </c>
      <c r="DB32" s="1081">
        <f>VLOOKUP($AX32&amp;"_"&amp;$CW$14,データシート1!$A:$BS,MATCH($CW$12&amp;"_"&amp;DB$20,データシート1!$A$1:$BS$1,0),0)</f>
        <v>0</v>
      </c>
      <c r="DC32" s="1081">
        <f>VLOOKUP($AX32&amp;"_"&amp;$CW$14,データシート1!$A:$BS,MATCH($CW$12&amp;"_"&amp;DC$20,データシート1!$A$1:$BS$1,0),0)</f>
        <v>0</v>
      </c>
      <c r="DD32" s="1080">
        <f t="shared" si="11"/>
        <v>2.4329999999999998</v>
      </c>
      <c r="DE32" s="18"/>
      <c r="DF32" s="138">
        <f>VLOOKUP($AX32&amp;"_"&amp;$DF$14,データシート1!$A:$BS,MATCH($DF$12&amp;"_"&amp;DF$20,データシート1!$A$1:$BS$1,0),0)</f>
        <v>0</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1</v>
      </c>
      <c r="DJ32" s="74">
        <f>VLOOKUP($AX32&amp;"_"&amp;$DF$14,データシート1!$A:$BS,MATCH($DF$12&amp;"_"&amp;DJ$20,データシート1!$A$1:$BS$1,0),0)</f>
        <v>0</v>
      </c>
      <c r="DK32" s="74">
        <f>VLOOKUP($AX32&amp;"_"&amp;$DF$14,データシート1!$A:$BS,MATCH($DF$12&amp;"_"&amp;DK$20,データシート1!$A$1:$BS$1,0),0)</f>
        <v>0</v>
      </c>
      <c r="DL32" s="78">
        <f t="shared" si="12"/>
        <v>1</v>
      </c>
      <c r="DM32" s="18"/>
      <c r="DN32" s="139">
        <f t="shared" si="26"/>
        <v>0</v>
      </c>
      <c r="DO32" s="140">
        <f t="shared" si="27"/>
        <v>0</v>
      </c>
      <c r="DP32" s="140">
        <f t="shared" si="13"/>
        <v>0</v>
      </c>
      <c r="DQ32" s="140">
        <f t="shared" si="13"/>
        <v>1</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05212</v>
      </c>
      <c r="AY33" s="20" t="str">
        <f>IF(IFERROR(比較地域マスタ!$Z18,"")=0,"",IFERROR(比較地域マスタ!$Z18,""))</f>
        <v>大仙市</v>
      </c>
      <c r="BB33" s="122" t="str">
        <f t="shared" si="0"/>
        <v>05212</v>
      </c>
      <c r="BC33" s="123" t="str">
        <f t="shared" si="0"/>
        <v>大仙市</v>
      </c>
      <c r="BD33" s="40">
        <f t="shared" si="14"/>
        <v>579.60397514748217</v>
      </c>
      <c r="BE33" s="40">
        <f t="shared" si="15"/>
        <v>188.73184206224289</v>
      </c>
      <c r="BF33" s="40">
        <f>VLOOKUP($AX33&amp;"_"&amp;$BC$14,データシート1!$A:$BS,MATCH($BC$12&amp;"_"&amp;BF$20,データシート1!$A$1:$BS$1,0),0)</f>
        <v>126.4343853124317</v>
      </c>
      <c r="BG33" s="40">
        <f>VLOOKUP($AX33&amp;"_"&amp;$BC$14,データシート1!$A:$BS,MATCH($BC$12&amp;"_"&amp;BG$20,データシート1!$A$1:$BS$1,0),0)</f>
        <v>12.740092448779157</v>
      </c>
      <c r="BH33" s="40">
        <f>VLOOKUP($AX33&amp;"_"&amp;$BC$14,データシート1!$A:$BS,MATCH($BC$12&amp;"_"&amp;BH$20,データシート1!$A$1:$BS$1,0),0)</f>
        <v>49.557364301032024</v>
      </c>
      <c r="BI33" s="40">
        <f>VLOOKUP($AX33&amp;"_"&amp;$BC$14,データシート1!$A:$BS,MATCH($BC$12&amp;"_"&amp;BI$20,データシート1!$A$1:$BS$1,0),0)</f>
        <v>93.156062728558823</v>
      </c>
      <c r="BJ33" s="40">
        <f>VLOOKUP($AX33&amp;"_"&amp;$BC$14,データシート1!$A:$BS,MATCH($BC$12&amp;"_"&amp;BJ$20,データシート1!$A$1:$BS$1,0),0)</f>
        <v>128.43487826228642</v>
      </c>
      <c r="BK33" s="40">
        <f t="shared" si="1"/>
        <v>162.90424414078757</v>
      </c>
      <c r="BL33" s="40">
        <f t="shared" si="2"/>
        <v>158.23194350344033</v>
      </c>
      <c r="BM33" s="40">
        <f>VLOOKUP($AX33&amp;"_"&amp;$BC$14,データシート1!$A:$BS,MATCH($BC$12&amp;"_"&amp;BM$20,データシート1!$A$1:$BS$1,0),0)</f>
        <v>70.976487556875171</v>
      </c>
      <c r="BN33" s="40">
        <f>VLOOKUP($AX33&amp;"_"&amp;$BC$14,データシート1!$A:$BS,MATCH($BC$12&amp;"_"&amp;BN$20,データシート1!$A$1:$BS$1,0),0)</f>
        <v>87.255455946565149</v>
      </c>
      <c r="BO33" s="40">
        <f>VLOOKUP($AX33&amp;"_"&amp;$BC$14,データシート1!$A:$BS,MATCH($BC$12&amp;"_"&amp;BO$20,データシート1!$A$1:$BS$1,0),0)</f>
        <v>4.6723006373472256</v>
      </c>
      <c r="BP33" s="40">
        <f>VLOOKUP($AX33&amp;"_"&amp;$BC$14,データシート1!$A:$BS,MATCH($BC$12&amp;"_"&amp;BP$20,データシート1!$A$1:$BS$1,0),0)</f>
        <v>0</v>
      </c>
      <c r="BQ33" s="40">
        <f>VLOOKUP($AX33&amp;"_"&amp;$BC$14,データシート1!$A:$BS,MATCH($BC$12&amp;"_"&amp;BQ$20,データシート1!$A$1:$BS$1,0),0)</f>
        <v>6.3769479536064591</v>
      </c>
      <c r="BR33" s="41">
        <f t="shared" si="3"/>
        <v>579.60397514748217</v>
      </c>
      <c r="BT33" s="134" t="str">
        <f t="shared" si="4"/>
        <v>大仙市</v>
      </c>
      <c r="BU33" s="38">
        <f t="shared" si="25"/>
        <v>579.60397514748217</v>
      </c>
      <c r="BV33" s="69">
        <f t="shared" si="16"/>
        <v>0.32562206291670004</v>
      </c>
      <c r="BW33" s="69">
        <f t="shared" si="5"/>
        <v>0.2181392653151836</v>
      </c>
      <c r="BX33" s="69">
        <f t="shared" si="5"/>
        <v>2.1980685079907185E-2</v>
      </c>
      <c r="BY33" s="69">
        <f t="shared" si="5"/>
        <v>8.5502112521609233E-2</v>
      </c>
      <c r="BZ33" s="69">
        <f t="shared" si="5"/>
        <v>0.16072364359622437</v>
      </c>
      <c r="CA33" s="69">
        <f t="shared" si="5"/>
        <v>0.22159074776808721</v>
      </c>
      <c r="CB33" s="69">
        <f t="shared" si="5"/>
        <v>0.28106129551533188</v>
      </c>
      <c r="CC33" s="69">
        <f t="shared" si="5"/>
        <v>0.27300010056552437</v>
      </c>
      <c r="CD33" s="69">
        <f t="shared" si="5"/>
        <v>0.12245686813796432</v>
      </c>
      <c r="CE33" s="69">
        <f t="shared" si="5"/>
        <v>0.15054323242756004</v>
      </c>
      <c r="CF33" s="69">
        <f t="shared" si="5"/>
        <v>8.0611949498074834E-3</v>
      </c>
      <c r="CG33" s="69">
        <f t="shared" si="5"/>
        <v>0</v>
      </c>
      <c r="CH33" s="69">
        <f t="shared" si="5"/>
        <v>1.1002250203656425E-2</v>
      </c>
      <c r="CI33" s="135">
        <f t="shared" si="6"/>
        <v>1</v>
      </c>
      <c r="CK33" s="136" t="str">
        <f t="shared" si="7"/>
        <v>大仙市</v>
      </c>
      <c r="CL33" s="137">
        <f t="shared" si="17"/>
        <v>188.73184206224289</v>
      </c>
      <c r="CM33" s="75">
        <f t="shared" si="18"/>
        <v>4.9037830070814151E-2</v>
      </c>
      <c r="CN33" s="76">
        <f t="shared" si="19"/>
        <v>126.4343853124317</v>
      </c>
      <c r="CO33" s="75">
        <f t="shared" si="20"/>
        <v>7.3200023689204433E-2</v>
      </c>
      <c r="CP33" s="76">
        <f t="shared" si="8"/>
        <v>12.740092448779157</v>
      </c>
      <c r="CQ33" s="75">
        <f t="shared" si="21"/>
        <v>0</v>
      </c>
      <c r="CR33" s="76">
        <f t="shared" si="9"/>
        <v>49.557364301032024</v>
      </c>
      <c r="CS33" s="75">
        <f t="shared" si="22"/>
        <v>0</v>
      </c>
      <c r="CT33" s="76">
        <f t="shared" si="10"/>
        <v>93.156062728558823</v>
      </c>
      <c r="CU33" s="77">
        <f t="shared" si="23"/>
        <v>0.53656196425610014</v>
      </c>
      <c r="CV33" s="18"/>
      <c r="CW33" s="1078">
        <f t="shared" si="24"/>
        <v>9.2550000000000008</v>
      </c>
      <c r="CX33" s="1081">
        <f>VLOOKUP($AX33&amp;"_"&amp;$CW$14,データシート1!$A:$BS,MATCH($CW$12&amp;"_"&amp;CX$20,データシート1!$A$1:$BS$1,0),0)</f>
        <v>9.2550000000000008</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49.984000000000002</v>
      </c>
      <c r="DB33" s="1081">
        <f>VLOOKUP($AX33&amp;"_"&amp;$CW$14,データシート1!$A:$BS,MATCH($CW$12&amp;"_"&amp;DB$20,データシート1!$A$1:$BS$1,0),0)</f>
        <v>0</v>
      </c>
      <c r="DC33" s="1081">
        <f>VLOOKUP($AX33&amp;"_"&amp;$CW$14,データシート1!$A:$BS,MATCH($CW$12&amp;"_"&amp;DC$20,データシート1!$A$1:$BS$1,0),0)</f>
        <v>0</v>
      </c>
      <c r="DD33" s="1080">
        <f t="shared" si="11"/>
        <v>59.239000000000004</v>
      </c>
      <c r="DE33" s="18"/>
      <c r="DF33" s="138">
        <f>VLOOKUP($AX33&amp;"_"&amp;$DF$14,データシート1!$A:$BS,MATCH($DF$12&amp;"_"&amp;DF$20,データシート1!$A$1:$BS$1,0),0)</f>
        <v>1</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4</v>
      </c>
      <c r="DJ33" s="74">
        <f>VLOOKUP($AX33&amp;"_"&amp;$DF$14,データシート1!$A:$BS,MATCH($DF$12&amp;"_"&amp;DJ$20,データシート1!$A$1:$BS$1,0),0)</f>
        <v>0</v>
      </c>
      <c r="DK33" s="74">
        <f>VLOOKUP($AX33&amp;"_"&amp;$DF$14,データシート1!$A:$BS,MATCH($DF$12&amp;"_"&amp;DK$20,データシート1!$A$1:$BS$1,0),0)</f>
        <v>0</v>
      </c>
      <c r="DL33" s="78">
        <f t="shared" si="12"/>
        <v>5</v>
      </c>
      <c r="DM33" s="18"/>
      <c r="DN33" s="139">
        <f t="shared" si="26"/>
        <v>0.16</v>
      </c>
      <c r="DO33" s="140">
        <f t="shared" si="27"/>
        <v>0</v>
      </c>
      <c r="DP33" s="140">
        <f t="shared" si="13"/>
        <v>0</v>
      </c>
      <c r="DQ33" s="140">
        <f t="shared" si="13"/>
        <v>0.84</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11228</v>
      </c>
      <c r="AY34" s="20" t="str">
        <f>IF(IFERROR(比較地域マスタ!$Z19,"")=0,"",IFERROR(比較地域マスタ!$Z19,""))</f>
        <v>志木市</v>
      </c>
      <c r="BB34" s="122" t="str">
        <f t="shared" si="0"/>
        <v>11228</v>
      </c>
      <c r="BC34" s="123" t="str">
        <f t="shared" si="0"/>
        <v>志木市</v>
      </c>
      <c r="BD34" s="40">
        <f t="shared" si="14"/>
        <v>225.63248210365418</v>
      </c>
      <c r="BE34" s="40">
        <f t="shared" si="15"/>
        <v>17.111233221912538</v>
      </c>
      <c r="BF34" s="40">
        <f>VLOOKUP($AX34&amp;"_"&amp;$BC$14,データシート1!$A:$BS,MATCH($BC$12&amp;"_"&amp;BF$20,データシート1!$A$1:$BS$1,0),0)</f>
        <v>12.24020303584436</v>
      </c>
      <c r="BG34" s="40">
        <f>VLOOKUP($AX34&amp;"_"&amp;$BC$14,データシート1!$A:$BS,MATCH($BC$12&amp;"_"&amp;BG$20,データシート1!$A$1:$BS$1,0),0)</f>
        <v>3.0836685056068824</v>
      </c>
      <c r="BH34" s="40">
        <f>VLOOKUP($AX34&amp;"_"&amp;$BC$14,データシート1!$A:$BS,MATCH($BC$12&amp;"_"&amp;BH$20,データシート1!$A$1:$BS$1,0),0)</f>
        <v>1.787361680461298</v>
      </c>
      <c r="BI34" s="40">
        <f>VLOOKUP($AX34&amp;"_"&amp;$BC$14,データシート1!$A:$BS,MATCH($BC$12&amp;"_"&amp;BI$20,データシート1!$A$1:$BS$1,0),0)</f>
        <v>51.614610284851295</v>
      </c>
      <c r="BJ34" s="40">
        <f>VLOOKUP($AX34&amp;"_"&amp;$BC$14,データシート1!$A:$BS,MATCH($BC$12&amp;"_"&amp;BJ$20,データシート1!$A$1:$BS$1,0),0)</f>
        <v>89.392225413964169</v>
      </c>
      <c r="BK34" s="40">
        <f t="shared" si="1"/>
        <v>60.943303060062838</v>
      </c>
      <c r="BL34" s="40">
        <f t="shared" si="2"/>
        <v>56.435155890924932</v>
      </c>
      <c r="BM34" s="40">
        <f>VLOOKUP($AX34&amp;"_"&amp;$BC$14,データシート1!$A:$BS,MATCH($BC$12&amp;"_"&amp;BM$20,データシート1!$A$1:$BS$1,0),0)</f>
        <v>34.879490040371394</v>
      </c>
      <c r="BN34" s="40">
        <f>VLOOKUP($AX34&amp;"_"&amp;$BC$14,データシート1!$A:$BS,MATCH($BC$12&amp;"_"&amp;BN$20,データシート1!$A$1:$BS$1,0),0)</f>
        <v>21.555665850553535</v>
      </c>
      <c r="BO34" s="40">
        <f>VLOOKUP($AX34&amp;"_"&amp;$BC$14,データシート1!$A:$BS,MATCH($BC$12&amp;"_"&amp;BO$20,データシート1!$A$1:$BS$1,0),0)</f>
        <v>4.5081471691379056</v>
      </c>
      <c r="BP34" s="40">
        <f>VLOOKUP($AX34&amp;"_"&amp;$BC$14,データシート1!$A:$BS,MATCH($BC$12&amp;"_"&amp;BP$20,データシート1!$A$1:$BS$1,0),0)</f>
        <v>0</v>
      </c>
      <c r="BQ34" s="40">
        <f>VLOOKUP($AX34&amp;"_"&amp;$BC$14,データシート1!$A:$BS,MATCH($BC$12&amp;"_"&amp;BQ$20,データシート1!$A$1:$BS$1,0),0)</f>
        <v>6.57111012286334</v>
      </c>
      <c r="BR34" s="41">
        <f t="shared" si="3"/>
        <v>225.63248210365418</v>
      </c>
      <c r="BT34" s="134" t="str">
        <f t="shared" si="4"/>
        <v>志木市</v>
      </c>
      <c r="BU34" s="38">
        <f t="shared" si="25"/>
        <v>225.63248210365418</v>
      </c>
      <c r="BV34" s="69">
        <f t="shared" si="16"/>
        <v>7.5836745943572703E-2</v>
      </c>
      <c r="BW34" s="69">
        <f t="shared" si="5"/>
        <v>5.4248408392818574E-2</v>
      </c>
      <c r="BX34" s="69">
        <f t="shared" si="5"/>
        <v>1.3666775620498931E-2</v>
      </c>
      <c r="BY34" s="69">
        <f t="shared" si="5"/>
        <v>7.9215619302552137E-3</v>
      </c>
      <c r="BZ34" s="69">
        <f t="shared" si="5"/>
        <v>0.22875522975960463</v>
      </c>
      <c r="CA34" s="69">
        <f t="shared" si="5"/>
        <v>0.39618509081905118</v>
      </c>
      <c r="CB34" s="69">
        <f t="shared" si="5"/>
        <v>0.27009986546203862</v>
      </c>
      <c r="CC34" s="69">
        <f t="shared" si="5"/>
        <v>0.25011982035901625</v>
      </c>
      <c r="CD34" s="69">
        <f t="shared" si="5"/>
        <v>0.15458541126338349</v>
      </c>
      <c r="CE34" s="69">
        <f t="shared" si="5"/>
        <v>9.5534409095632752E-2</v>
      </c>
      <c r="CF34" s="69">
        <f t="shared" si="5"/>
        <v>1.9980045103022401E-2</v>
      </c>
      <c r="CG34" s="69">
        <f t="shared" si="5"/>
        <v>0</v>
      </c>
      <c r="CH34" s="69">
        <f t="shared" si="5"/>
        <v>2.9123068015732823E-2</v>
      </c>
      <c r="CI34" s="135">
        <f t="shared" si="6"/>
        <v>1</v>
      </c>
      <c r="CK34" s="136" t="str">
        <f t="shared" si="7"/>
        <v>志木市</v>
      </c>
      <c r="CL34" s="137">
        <f t="shared" si="17"/>
        <v>17.111233221912538</v>
      </c>
      <c r="CM34" s="75">
        <f t="shared" si="18"/>
        <v>0</v>
      </c>
      <c r="CN34" s="76">
        <f t="shared" si="19"/>
        <v>12.24020303584436</v>
      </c>
      <c r="CO34" s="75">
        <f t="shared" si="20"/>
        <v>0</v>
      </c>
      <c r="CP34" s="76">
        <f t="shared" si="8"/>
        <v>3.0836685056068824</v>
      </c>
      <c r="CQ34" s="75">
        <f t="shared" si="21"/>
        <v>0</v>
      </c>
      <c r="CR34" s="76">
        <f t="shared" si="9"/>
        <v>1.787361680461298</v>
      </c>
      <c r="CS34" s="75">
        <f t="shared" si="22"/>
        <v>0</v>
      </c>
      <c r="CT34" s="76">
        <f t="shared" si="10"/>
        <v>51.614610284851295</v>
      </c>
      <c r="CU34" s="77">
        <f t="shared" si="23"/>
        <v>5.2291395500319159E-2</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2.6989999999999998</v>
      </c>
      <c r="DB34" s="1081">
        <f>VLOOKUP($AX34&amp;"_"&amp;$CW$14,データシート1!$A:$BS,MATCH($CW$12&amp;"_"&amp;DB$20,データシート1!$A$1:$BS$1,0),0)</f>
        <v>0</v>
      </c>
      <c r="DC34" s="1081">
        <f>VLOOKUP($AX34&amp;"_"&amp;$CW$14,データシート1!$A:$BS,MATCH($CW$12&amp;"_"&amp;DC$20,データシート1!$A$1:$BS$1,0),0)</f>
        <v>0</v>
      </c>
      <c r="DD34" s="1080">
        <f t="shared" si="11"/>
        <v>2.6989999999999998</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1</v>
      </c>
      <c r="DJ34" s="74">
        <f>VLOOKUP($AX34&amp;"_"&amp;$DF$14,データシート1!$A:$BS,MATCH($DF$12&amp;"_"&amp;DJ$20,データシート1!$A$1:$BS$1,0),0)</f>
        <v>0</v>
      </c>
      <c r="DK34" s="74">
        <f>VLOOKUP($AX34&amp;"_"&amp;$DF$14,データシート1!$A:$BS,MATCH($DF$12&amp;"_"&amp;DK$20,データシート1!$A$1:$BS$1,0),0)</f>
        <v>0</v>
      </c>
      <c r="DL34" s="78">
        <f t="shared" si="12"/>
        <v>1</v>
      </c>
      <c r="DM34" s="18"/>
      <c r="DN34" s="139">
        <f t="shared" si="26"/>
        <v>0</v>
      </c>
      <c r="DO34" s="140">
        <f t="shared" si="27"/>
        <v>0</v>
      </c>
      <c r="DP34" s="140">
        <f t="shared" si="13"/>
        <v>0</v>
      </c>
      <c r="DQ34" s="140">
        <f t="shared" si="13"/>
        <v>1</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24208</v>
      </c>
      <c r="AY35" s="20" t="str">
        <f>IF(IFERROR(比較地域マスタ!$Z20,"")=0,"",IFERROR(比較地域マスタ!$Z20,""))</f>
        <v>名張市</v>
      </c>
      <c r="BB35" s="122" t="str">
        <f t="shared" si="0"/>
        <v>24208</v>
      </c>
      <c r="BC35" s="123" t="str">
        <f t="shared" si="0"/>
        <v>名張市</v>
      </c>
      <c r="BD35" s="40">
        <f t="shared" si="14"/>
        <v>585.35872341159404</v>
      </c>
      <c r="BE35" s="40">
        <f t="shared" si="15"/>
        <v>300.22276391563798</v>
      </c>
      <c r="BF35" s="40">
        <f>VLOOKUP($AX35&amp;"_"&amp;$BC$14,データシート1!$A:$BS,MATCH($BC$12&amp;"_"&amp;BF$20,データシート1!$A$1:$BS$1,0),0)</f>
        <v>290.05994406938089</v>
      </c>
      <c r="BG35" s="40">
        <f>VLOOKUP($AX35&amp;"_"&amp;$BC$14,データシート1!$A:$BS,MATCH($BC$12&amp;"_"&amp;BG$20,データシート1!$A$1:$BS$1,0),0)</f>
        <v>2.4459298544715082</v>
      </c>
      <c r="BH35" s="40">
        <f>VLOOKUP($AX35&amp;"_"&amp;$BC$14,データシート1!$A:$BS,MATCH($BC$12&amp;"_"&amp;BH$20,データシート1!$A$1:$BS$1,0),0)</f>
        <v>7.7168899917855649</v>
      </c>
      <c r="BI35" s="40">
        <f>VLOOKUP($AX35&amp;"_"&amp;$BC$14,データシート1!$A:$BS,MATCH($BC$12&amp;"_"&amp;BI$20,データシート1!$A$1:$BS$1,0),0)</f>
        <v>71.297671949569647</v>
      </c>
      <c r="BJ35" s="40">
        <f>VLOOKUP($AX35&amp;"_"&amp;$BC$14,データシート1!$A:$BS,MATCH($BC$12&amp;"_"&amp;BJ$20,データシート1!$A$1:$BS$1,0),0)</f>
        <v>98.250515409067006</v>
      </c>
      <c r="BK35" s="40">
        <f t="shared" si="1"/>
        <v>107.14746892470907</v>
      </c>
      <c r="BL35" s="40">
        <f t="shared" si="2"/>
        <v>102.57287026179534</v>
      </c>
      <c r="BM35" s="40">
        <f>VLOOKUP($AX35&amp;"_"&amp;$BC$14,データシート1!$A:$BS,MATCH($BC$12&amp;"_"&amp;BM$20,データシート1!$A$1:$BS$1,0),0)</f>
        <v>67.121047215789346</v>
      </c>
      <c r="BN35" s="40">
        <f>VLOOKUP($AX35&amp;"_"&amp;$BC$14,データシート1!$A:$BS,MATCH($BC$12&amp;"_"&amp;BN$20,データシート1!$A$1:$BS$1,0),0)</f>
        <v>35.451823046005998</v>
      </c>
      <c r="BO35" s="40">
        <f>VLOOKUP($AX35&amp;"_"&amp;$BC$14,データシート1!$A:$BS,MATCH($BC$12&amp;"_"&amp;BO$20,データシート1!$A$1:$BS$1,0),0)</f>
        <v>4.5745986629137336</v>
      </c>
      <c r="BP35" s="40">
        <f>VLOOKUP($AX35&amp;"_"&amp;$BC$14,データシート1!$A:$BS,MATCH($BC$12&amp;"_"&amp;BP$20,データシート1!$A$1:$BS$1,0),0)</f>
        <v>0</v>
      </c>
      <c r="BQ35" s="40">
        <f>VLOOKUP($AX35&amp;"_"&amp;$BC$14,データシート1!$A:$BS,MATCH($BC$12&amp;"_"&amp;BQ$20,データシート1!$A$1:$BS$1,0),0)</f>
        <v>8.4403032126102442</v>
      </c>
      <c r="BR35" s="41">
        <f t="shared" si="3"/>
        <v>585.35872341159404</v>
      </c>
      <c r="BT35" s="134" t="str">
        <f t="shared" si="4"/>
        <v>名張市</v>
      </c>
      <c r="BU35" s="38">
        <f t="shared" si="25"/>
        <v>585.35872341159404</v>
      </c>
      <c r="BV35" s="69">
        <f t="shared" si="16"/>
        <v>0.51288680241387097</v>
      </c>
      <c r="BW35" s="69">
        <f t="shared" si="5"/>
        <v>0.49552510702984043</v>
      </c>
      <c r="BX35" s="69">
        <f t="shared" si="5"/>
        <v>4.1785143991980049E-3</v>
      </c>
      <c r="BY35" s="69">
        <f t="shared" si="5"/>
        <v>1.318318098483252E-2</v>
      </c>
      <c r="BZ35" s="69">
        <f t="shared" si="5"/>
        <v>0.12180167322702869</v>
      </c>
      <c r="CA35" s="69">
        <f t="shared" si="5"/>
        <v>0.16784667500373496</v>
      </c>
      <c r="CB35" s="69">
        <f t="shared" si="5"/>
        <v>0.18304582239798364</v>
      </c>
      <c r="CC35" s="69">
        <f t="shared" si="5"/>
        <v>0.17523078782183177</v>
      </c>
      <c r="CD35" s="69">
        <f t="shared" si="5"/>
        <v>0.11466651906132659</v>
      </c>
      <c r="CE35" s="69">
        <f t="shared" si="5"/>
        <v>6.0564268760505184E-2</v>
      </c>
      <c r="CF35" s="69">
        <f t="shared" si="5"/>
        <v>7.8150345761518816E-3</v>
      </c>
      <c r="CG35" s="69">
        <f t="shared" si="5"/>
        <v>0</v>
      </c>
      <c r="CH35" s="69">
        <f t="shared" si="5"/>
        <v>1.4419026957381582E-2</v>
      </c>
      <c r="CI35" s="135">
        <f t="shared" si="6"/>
        <v>1</v>
      </c>
      <c r="CK35" s="136" t="str">
        <f t="shared" si="7"/>
        <v>名張市</v>
      </c>
      <c r="CL35" s="137">
        <f t="shared" si="17"/>
        <v>300.22276391563798</v>
      </c>
      <c r="CM35" s="75">
        <f t="shared" si="18"/>
        <v>0.38939085922495137</v>
      </c>
      <c r="CN35" s="76">
        <f t="shared" si="19"/>
        <v>290.05994406938089</v>
      </c>
      <c r="CO35" s="75">
        <f t="shared" si="20"/>
        <v>0.40303393277920907</v>
      </c>
      <c r="CP35" s="76">
        <f t="shared" si="8"/>
        <v>2.4459298544715082</v>
      </c>
      <c r="CQ35" s="75">
        <f t="shared" si="21"/>
        <v>0</v>
      </c>
      <c r="CR35" s="76">
        <f t="shared" si="9"/>
        <v>7.7168899917855649</v>
      </c>
      <c r="CS35" s="75">
        <f t="shared" si="22"/>
        <v>0</v>
      </c>
      <c r="CT35" s="76">
        <f t="shared" si="10"/>
        <v>71.297671949569647</v>
      </c>
      <c r="CU35" s="77">
        <f t="shared" si="23"/>
        <v>3.8753018499037784E-2</v>
      </c>
      <c r="CV35" s="18"/>
      <c r="CW35" s="1078">
        <f t="shared" si="24"/>
        <v>116.904</v>
      </c>
      <c r="CX35" s="1081">
        <f>VLOOKUP($AX35&amp;"_"&amp;$CW$14,データシート1!$A:$BS,MATCH($CW$12&amp;"_"&amp;CX$20,データシート1!$A$1:$BS$1,0),0)</f>
        <v>116.904</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2.7629999999999999</v>
      </c>
      <c r="DB35" s="1081">
        <f>VLOOKUP($AX35&amp;"_"&amp;$CW$14,データシート1!$A:$BS,MATCH($CW$12&amp;"_"&amp;DB$20,データシート1!$A$1:$BS$1,0),0)</f>
        <v>0</v>
      </c>
      <c r="DC35" s="1081">
        <f>VLOOKUP($AX35&amp;"_"&amp;$CW$14,データシート1!$A:$BS,MATCH($CW$12&amp;"_"&amp;DC$20,データシート1!$A$1:$BS$1,0),0)</f>
        <v>0</v>
      </c>
      <c r="DD35" s="1080">
        <f t="shared" si="11"/>
        <v>119.667</v>
      </c>
      <c r="DE35" s="18"/>
      <c r="DF35" s="138">
        <f>VLOOKUP($AX35&amp;"_"&amp;$DF$14,データシート1!$A:$BS,MATCH($DF$12&amp;"_"&amp;DF$20,データシート1!$A$1:$BS$1,0),0)</f>
        <v>19</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1</v>
      </c>
      <c r="DJ35" s="74">
        <f>VLOOKUP($AX35&amp;"_"&amp;$DF$14,データシート1!$A:$BS,MATCH($DF$12&amp;"_"&amp;DJ$20,データシート1!$A$1:$BS$1,0),0)</f>
        <v>0</v>
      </c>
      <c r="DK35" s="74">
        <f>VLOOKUP($AX35&amp;"_"&amp;$DF$14,データシート1!$A:$BS,MATCH($DF$12&amp;"_"&amp;DK$20,データシート1!$A$1:$BS$1,0),0)</f>
        <v>0</v>
      </c>
      <c r="DL35" s="78">
        <f t="shared" si="12"/>
        <v>20</v>
      </c>
      <c r="DM35" s="18"/>
      <c r="DN35" s="139">
        <f t="shared" si="26"/>
        <v>0.98</v>
      </c>
      <c r="DO35" s="140">
        <f t="shared" si="27"/>
        <v>0</v>
      </c>
      <c r="DP35" s="140">
        <f t="shared" si="13"/>
        <v>0</v>
      </c>
      <c r="DQ35" s="140">
        <f t="shared" si="13"/>
        <v>0.02</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13215</v>
      </c>
      <c r="AY36" s="20" t="str">
        <f>IF(IFERROR(比較地域マスタ!$Z21,"")=0,"",IFERROR(比較地域マスタ!$Z21,""))</f>
        <v>国立市</v>
      </c>
      <c r="BB36" s="122" t="str">
        <f t="shared" si="0"/>
        <v>13215</v>
      </c>
      <c r="BC36" s="123" t="str">
        <f t="shared" si="0"/>
        <v>国立市</v>
      </c>
      <c r="BD36" s="40">
        <f t="shared" si="14"/>
        <v>238.42688758858824</v>
      </c>
      <c r="BE36" s="40">
        <f t="shared" si="15"/>
        <v>4.0646291754892028</v>
      </c>
      <c r="BF36" s="40">
        <f>VLOOKUP($AX36&amp;"_"&amp;$BC$14,データシート1!$A:$BS,MATCH($BC$12&amp;"_"&amp;BF$20,データシート1!$A$1:$BS$1,0),0)</f>
        <v>1.4988360554745319</v>
      </c>
      <c r="BG36" s="40">
        <f>VLOOKUP($AX36&amp;"_"&amp;$BC$14,データシート1!$A:$BS,MATCH($BC$12&amp;"_"&amp;BG$20,データシート1!$A$1:$BS$1,0),0)</f>
        <v>2.3280812834840945</v>
      </c>
      <c r="BH36" s="40">
        <f>VLOOKUP($AX36&amp;"_"&amp;$BC$14,データシート1!$A:$BS,MATCH($BC$12&amp;"_"&amp;BH$20,データシート1!$A$1:$BS$1,0),0)</f>
        <v>0.23771183653057659</v>
      </c>
      <c r="BI36" s="40">
        <f>VLOOKUP($AX36&amp;"_"&amp;$BC$14,データシート1!$A:$BS,MATCH($BC$12&amp;"_"&amp;BI$20,データシート1!$A$1:$BS$1,0),0)</f>
        <v>84.438880860865027</v>
      </c>
      <c r="BJ36" s="40">
        <f>VLOOKUP($AX36&amp;"_"&amp;$BC$14,データシート1!$A:$BS,MATCH($BC$12&amp;"_"&amp;BJ$20,データシート1!$A$1:$BS$1,0),0)</f>
        <v>88.607376697005819</v>
      </c>
      <c r="BK36" s="40">
        <f t="shared" si="1"/>
        <v>55.453208515992756</v>
      </c>
      <c r="BL36" s="40">
        <f t="shared" si="2"/>
        <v>50.950132179565337</v>
      </c>
      <c r="BM36" s="40">
        <f>VLOOKUP($AX36&amp;"_"&amp;$BC$14,データシート1!$A:$BS,MATCH($BC$12&amp;"_"&amp;BM$20,データシート1!$A$1:$BS$1,0),0)</f>
        <v>28.162207413434203</v>
      </c>
      <c r="BN36" s="40">
        <f>VLOOKUP($AX36&amp;"_"&amp;$BC$14,データシート1!$A:$BS,MATCH($BC$12&amp;"_"&amp;BN$20,データシート1!$A$1:$BS$1,0),0)</f>
        <v>22.787924766131134</v>
      </c>
      <c r="BO36" s="40">
        <f>VLOOKUP($AX36&amp;"_"&amp;$BC$14,データシート1!$A:$BS,MATCH($BC$12&amp;"_"&amp;BO$20,データシート1!$A$1:$BS$1,0),0)</f>
        <v>4.5030763364274167</v>
      </c>
      <c r="BP36" s="40">
        <f>VLOOKUP($AX36&amp;"_"&amp;$BC$14,データシート1!$A:$BS,MATCH($BC$12&amp;"_"&amp;BP$20,データシート1!$A$1:$BS$1,0),0)</f>
        <v>0</v>
      </c>
      <c r="BQ36" s="40">
        <f>VLOOKUP($AX36&amp;"_"&amp;$BC$14,データシート1!$A:$BS,MATCH($BC$12&amp;"_"&amp;BQ$20,データシート1!$A$1:$BS$1,0),0)</f>
        <v>5.8627923392354324</v>
      </c>
      <c r="BR36" s="41">
        <f t="shared" si="3"/>
        <v>238.42688758858824</v>
      </c>
      <c r="BT36" s="134" t="str">
        <f t="shared" si="4"/>
        <v>国立市</v>
      </c>
      <c r="BU36" s="38">
        <f t="shared" si="25"/>
        <v>238.42688758858824</v>
      </c>
      <c r="BV36" s="69">
        <f t="shared" si="16"/>
        <v>1.7047696325688005E-2</v>
      </c>
      <c r="BW36" s="69">
        <f t="shared" si="5"/>
        <v>6.2863549939082891E-3</v>
      </c>
      <c r="BX36" s="69">
        <f t="shared" si="5"/>
        <v>9.7643403687811374E-3</v>
      </c>
      <c r="BY36" s="69">
        <f t="shared" si="5"/>
        <v>9.9700096299857981E-4</v>
      </c>
      <c r="BZ36" s="69">
        <f t="shared" si="5"/>
        <v>0.35414999421779347</v>
      </c>
      <c r="CA36" s="69">
        <f t="shared" si="5"/>
        <v>0.37163332371263486</v>
      </c>
      <c r="CB36" s="69">
        <f t="shared" si="5"/>
        <v>0.23257950928621229</v>
      </c>
      <c r="CC36" s="69">
        <f t="shared" si="5"/>
        <v>0.21369289636276723</v>
      </c>
      <c r="CD36" s="69">
        <f t="shared" si="5"/>
        <v>0.11811674303289493</v>
      </c>
      <c r="CE36" s="69">
        <f t="shared" si="5"/>
        <v>9.5576153329872293E-2</v>
      </c>
      <c r="CF36" s="69">
        <f t="shared" si="5"/>
        <v>1.8886612923445074E-2</v>
      </c>
      <c r="CG36" s="69">
        <f t="shared" si="5"/>
        <v>0</v>
      </c>
      <c r="CH36" s="69">
        <f t="shared" si="5"/>
        <v>2.4589476457671303E-2</v>
      </c>
      <c r="CI36" s="135">
        <f t="shared" si="6"/>
        <v>1</v>
      </c>
      <c r="CK36" s="136" t="str">
        <f t="shared" si="7"/>
        <v>国立市</v>
      </c>
      <c r="CL36" s="137">
        <f t="shared" si="17"/>
        <v>4.0646291754892028</v>
      </c>
      <c r="CM36" s="75">
        <f t="shared" si="18"/>
        <v>0</v>
      </c>
      <c r="CN36" s="76">
        <f t="shared" si="19"/>
        <v>1.4988360554745319</v>
      </c>
      <c r="CO36" s="75">
        <f t="shared" si="20"/>
        <v>0</v>
      </c>
      <c r="CP36" s="76">
        <f t="shared" si="8"/>
        <v>2.3280812834840945</v>
      </c>
      <c r="CQ36" s="75">
        <f t="shared" si="21"/>
        <v>0</v>
      </c>
      <c r="CR36" s="76">
        <f t="shared" si="9"/>
        <v>0.23771183653057659</v>
      </c>
      <c r="CS36" s="75">
        <f t="shared" si="22"/>
        <v>0</v>
      </c>
      <c r="CT36" s="76">
        <f t="shared" si="10"/>
        <v>84.438880860865027</v>
      </c>
      <c r="CU36" s="77">
        <f t="shared" si="23"/>
        <v>0.21878546721196732</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18.474</v>
      </c>
      <c r="DB36" s="1081">
        <f>VLOOKUP($AX36&amp;"_"&amp;$CW$14,データシート1!$A:$BS,MATCH($CW$12&amp;"_"&amp;DB$20,データシート1!$A$1:$BS$1,0),0)</f>
        <v>0</v>
      </c>
      <c r="DC36" s="1081">
        <f>VLOOKUP($AX36&amp;"_"&amp;$CW$14,データシート1!$A:$BS,MATCH($CW$12&amp;"_"&amp;DC$20,データシート1!$A$1:$BS$1,0),0)</f>
        <v>0</v>
      </c>
      <c r="DD36" s="1080">
        <f t="shared" si="11"/>
        <v>18.474</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3</v>
      </c>
      <c r="DJ36" s="74">
        <f>VLOOKUP($AX36&amp;"_"&amp;$DF$14,データシート1!$A:$BS,MATCH($DF$12&amp;"_"&amp;DJ$20,データシート1!$A$1:$BS$1,0),0)</f>
        <v>0</v>
      </c>
      <c r="DK36" s="74">
        <f>VLOOKUP($AX36&amp;"_"&amp;$DF$14,データシート1!$A:$BS,MATCH($DF$12&amp;"_"&amp;DK$20,データシート1!$A$1:$BS$1,0),0)</f>
        <v>0</v>
      </c>
      <c r="DL36" s="78">
        <f t="shared" si="12"/>
        <v>3</v>
      </c>
      <c r="DM36" s="18"/>
      <c r="DN36" s="139">
        <f t="shared" si="26"/>
        <v>0</v>
      </c>
      <c r="DO36" s="140">
        <f t="shared" si="27"/>
        <v>0</v>
      </c>
      <c r="DP36" s="140">
        <f t="shared" si="13"/>
        <v>0</v>
      </c>
      <c r="DQ36" s="140">
        <f t="shared" si="13"/>
        <v>1</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26201</v>
      </c>
      <c r="AY37" s="20" t="str">
        <f>IF(IFERROR(比較地域マスタ!$Z22,"")=0,"",IFERROR(比較地域マスタ!$Z22,""))</f>
        <v>福知山市</v>
      </c>
      <c r="BB37" s="122" t="str">
        <f t="shared" si="0"/>
        <v>26201</v>
      </c>
      <c r="BC37" s="123" t="str">
        <f t="shared" si="0"/>
        <v>福知山市</v>
      </c>
      <c r="BD37" s="40">
        <f t="shared" si="14"/>
        <v>493.99364155758514</v>
      </c>
      <c r="BE37" s="40">
        <f t="shared" si="15"/>
        <v>150.72425655757314</v>
      </c>
      <c r="BF37" s="40">
        <f>VLOOKUP($AX37&amp;"_"&amp;$BC$14,データシート1!$A:$BS,MATCH($BC$12&amp;"_"&amp;BF$20,データシート1!$A$1:$BS$1,0),0)</f>
        <v>124.2599900666722</v>
      </c>
      <c r="BG37" s="40">
        <f>VLOOKUP($AX37&amp;"_"&amp;$BC$14,データシート1!$A:$BS,MATCH($BC$12&amp;"_"&amp;BG$20,データシート1!$A$1:$BS$1,0),0)</f>
        <v>5.8815147531622145</v>
      </c>
      <c r="BH37" s="40">
        <f>VLOOKUP($AX37&amp;"_"&amp;$BC$14,データシート1!$A:$BS,MATCH($BC$12&amp;"_"&amp;BH$20,データシート1!$A$1:$BS$1,0),0)</f>
        <v>20.582751737738732</v>
      </c>
      <c r="BI37" s="40">
        <f>VLOOKUP($AX37&amp;"_"&amp;$BC$14,データシート1!$A:$BS,MATCH($BC$12&amp;"_"&amp;BI$20,データシート1!$A$1:$BS$1,0),0)</f>
        <v>101.19468063215371</v>
      </c>
      <c r="BJ37" s="40">
        <f>VLOOKUP($AX37&amp;"_"&amp;$BC$14,データシート1!$A:$BS,MATCH($BC$12&amp;"_"&amp;BJ$20,データシート1!$A$1:$BS$1,0),0)</f>
        <v>89.432335272905732</v>
      </c>
      <c r="BK37" s="40">
        <f t="shared" si="1"/>
        <v>144.36097849495258</v>
      </c>
      <c r="BL37" s="40">
        <f t="shared" si="2"/>
        <v>139.81721757049914</v>
      </c>
      <c r="BM37" s="40">
        <f>VLOOKUP($AX37&amp;"_"&amp;$BC$14,データシート1!$A:$BS,MATCH($BC$12&amp;"_"&amp;BM$20,データシート1!$A$1:$BS$1,0),0)</f>
        <v>69.551863866412234</v>
      </c>
      <c r="BN37" s="40">
        <f>VLOOKUP($AX37&amp;"_"&amp;$BC$14,データシート1!$A:$BS,MATCH($BC$12&amp;"_"&amp;BN$20,データシート1!$A$1:$BS$1,0),0)</f>
        <v>70.265353704086905</v>
      </c>
      <c r="BO37" s="40">
        <f>VLOOKUP($AX37&amp;"_"&amp;$BC$14,データシート1!$A:$BS,MATCH($BC$12&amp;"_"&amp;BO$20,データシート1!$A$1:$BS$1,0),0)</f>
        <v>4.5437609244534336</v>
      </c>
      <c r="BP37" s="40">
        <f>VLOOKUP($AX37&amp;"_"&amp;$BC$14,データシート1!$A:$BS,MATCH($BC$12&amp;"_"&amp;BP$20,データシート1!$A$1:$BS$1,0),0)</f>
        <v>0</v>
      </c>
      <c r="BQ37" s="40">
        <f>VLOOKUP($AX37&amp;"_"&amp;$BC$14,データシート1!$A:$BS,MATCH($BC$12&amp;"_"&amp;BQ$20,データシート1!$A$1:$BS$1,0),0)</f>
        <v>8.2813905999999982</v>
      </c>
      <c r="BR37" s="41">
        <f t="shared" si="3"/>
        <v>493.99364155758514</v>
      </c>
      <c r="BT37" s="134" t="str">
        <f t="shared" si="4"/>
        <v>福知山市</v>
      </c>
      <c r="BU37" s="38">
        <f t="shared" si="25"/>
        <v>493.99364155758514</v>
      </c>
      <c r="BV37" s="69">
        <f t="shared" si="16"/>
        <v>0.30511375831140758</v>
      </c>
      <c r="BW37" s="69">
        <f t="shared" si="5"/>
        <v>0.25154167910921815</v>
      </c>
      <c r="BX37" s="69">
        <f t="shared" si="5"/>
        <v>1.1906053556919321E-2</v>
      </c>
      <c r="BY37" s="69">
        <f t="shared" si="5"/>
        <v>4.1666025645270152E-2</v>
      </c>
      <c r="BZ37" s="69">
        <f t="shared" si="5"/>
        <v>0.20485016834039022</v>
      </c>
      <c r="CA37" s="69">
        <f t="shared" si="5"/>
        <v>0.18103944615748774</v>
      </c>
      <c r="CB37" s="69">
        <f t="shared" si="5"/>
        <v>0.2922324628304438</v>
      </c>
      <c r="CC37" s="69">
        <f t="shared" si="5"/>
        <v>0.2830344478314516</v>
      </c>
      <c r="CD37" s="69">
        <f t="shared" si="5"/>
        <v>0.14079505891434543</v>
      </c>
      <c r="CE37" s="69">
        <f t="shared" si="5"/>
        <v>0.14223938891710619</v>
      </c>
      <c r="CF37" s="69">
        <f t="shared" si="5"/>
        <v>9.1980149989921781E-3</v>
      </c>
      <c r="CG37" s="69">
        <f t="shared" si="5"/>
        <v>0</v>
      </c>
      <c r="CH37" s="69">
        <f t="shared" si="5"/>
        <v>1.6764164360270679E-2</v>
      </c>
      <c r="CI37" s="135">
        <f t="shared" si="6"/>
        <v>1</v>
      </c>
      <c r="CK37" s="136" t="str">
        <f t="shared" si="7"/>
        <v>福知山市</v>
      </c>
      <c r="CL37" s="137">
        <f t="shared" si="17"/>
        <v>150.72425655757314</v>
      </c>
      <c r="CM37" s="75">
        <f t="shared" si="18"/>
        <v>1</v>
      </c>
      <c r="CN37" s="76">
        <f t="shared" si="19"/>
        <v>124.2599900666722</v>
      </c>
      <c r="CO37" s="75">
        <f t="shared" si="20"/>
        <v>1</v>
      </c>
      <c r="CP37" s="76">
        <f t="shared" si="8"/>
        <v>5.8815147531622145</v>
      </c>
      <c r="CQ37" s="75">
        <f t="shared" si="21"/>
        <v>0</v>
      </c>
      <c r="CR37" s="76">
        <f t="shared" si="9"/>
        <v>20.582751737738732</v>
      </c>
      <c r="CS37" s="75">
        <f t="shared" si="22"/>
        <v>0</v>
      </c>
      <c r="CT37" s="76">
        <f t="shared" si="10"/>
        <v>101.19468063215371</v>
      </c>
      <c r="CU37" s="77">
        <f t="shared" si="23"/>
        <v>2.6236556935744677E-2</v>
      </c>
      <c r="CV37" s="18"/>
      <c r="CW37" s="1078">
        <f t="shared" si="24"/>
        <v>268.23899999999998</v>
      </c>
      <c r="CX37" s="1081">
        <f>VLOOKUP($AX37&amp;"_"&amp;$CW$14,データシート1!$A:$BS,MATCH($CW$12&amp;"_"&amp;CX$20,データシート1!$A$1:$BS$1,0),0)</f>
        <v>268.23899999999998</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2.6549999999999998</v>
      </c>
      <c r="DB37" s="1081">
        <f>VLOOKUP($AX37&amp;"_"&amp;$CW$14,データシート1!$A:$BS,MATCH($CW$12&amp;"_"&amp;DB$20,データシート1!$A$1:$BS$1,0),0)</f>
        <v>0</v>
      </c>
      <c r="DC37" s="1081">
        <f>VLOOKUP($AX37&amp;"_"&amp;$CW$14,データシート1!$A:$BS,MATCH($CW$12&amp;"_"&amp;DC$20,データシート1!$A$1:$BS$1,0),0)</f>
        <v>0</v>
      </c>
      <c r="DD37" s="1080">
        <f t="shared" si="11"/>
        <v>270.89399999999995</v>
      </c>
      <c r="DE37" s="18"/>
      <c r="DF37" s="138">
        <f>VLOOKUP($AX37&amp;"_"&amp;$DF$14,データシート1!$A:$BS,MATCH($DF$12&amp;"_"&amp;DF$20,データシート1!$A$1:$BS$1,0),0)</f>
        <v>18</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1</v>
      </c>
      <c r="DJ37" s="74">
        <f>VLOOKUP($AX37&amp;"_"&amp;$DF$14,データシート1!$A:$BS,MATCH($DF$12&amp;"_"&amp;DJ$20,データシート1!$A$1:$BS$1,0),0)</f>
        <v>0</v>
      </c>
      <c r="DK37" s="74">
        <f>VLOOKUP($AX37&amp;"_"&amp;$DF$14,データシート1!$A:$BS,MATCH($DF$12&amp;"_"&amp;DK$20,データシート1!$A$1:$BS$1,0),0)</f>
        <v>0</v>
      </c>
      <c r="DL37" s="78">
        <f t="shared" si="12"/>
        <v>19</v>
      </c>
      <c r="DM37" s="18"/>
      <c r="DN37" s="139">
        <f t="shared" si="26"/>
        <v>0.99</v>
      </c>
      <c r="DO37" s="140">
        <f t="shared" si="27"/>
        <v>0</v>
      </c>
      <c r="DP37" s="140">
        <f t="shared" ref="DP37:DP68" si="29">IF($DD37=0,0,ROUND(CZ37/$DD37,2))</f>
        <v>0</v>
      </c>
      <c r="DQ37" s="140">
        <f t="shared" ref="DQ37:DQ68" si="30">IF($DD37=0,0,ROUND(DA37/$DD37,2))</f>
        <v>0.01</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08208</v>
      </c>
      <c r="AY38" s="20" t="str">
        <f>IF(IFERROR(比較地域マスタ!$Z23,"")=0,"",IFERROR(比較地域マスタ!$Z23,""))</f>
        <v>龍ヶ崎市</v>
      </c>
      <c r="BB38" s="122" t="str">
        <f t="shared" si="0"/>
        <v>08208</v>
      </c>
      <c r="BC38" s="123" t="str">
        <f t="shared" si="0"/>
        <v>龍ヶ崎市</v>
      </c>
      <c r="BD38" s="40">
        <f t="shared" si="14"/>
        <v>738.01357936606519</v>
      </c>
      <c r="BE38" s="40">
        <f t="shared" si="15"/>
        <v>429.95636649650447</v>
      </c>
      <c r="BF38" s="40">
        <f>VLOOKUP($AX38&amp;"_"&amp;$BC$14,データシート1!$A:$BS,MATCH($BC$12&amp;"_"&amp;BF$20,データシート1!$A$1:$BS$1,0),0)</f>
        <v>413.18793430781921</v>
      </c>
      <c r="BG38" s="40">
        <f>VLOOKUP($AX38&amp;"_"&amp;$BC$14,データシート1!$A:$BS,MATCH($BC$12&amp;"_"&amp;BG$20,データシート1!$A$1:$BS$1,0),0)</f>
        <v>3.2715071227247643</v>
      </c>
      <c r="BH38" s="40">
        <f>VLOOKUP($AX38&amp;"_"&amp;$BC$14,データシート1!$A:$BS,MATCH($BC$12&amp;"_"&amp;BH$20,データシート1!$A$1:$BS$1,0),0)</f>
        <v>13.496925065960502</v>
      </c>
      <c r="BI38" s="40">
        <f>VLOOKUP($AX38&amp;"_"&amp;$BC$14,データシート1!$A:$BS,MATCH($BC$12&amp;"_"&amp;BI$20,データシート1!$A$1:$BS$1,0),0)</f>
        <v>82.360724036966374</v>
      </c>
      <c r="BJ38" s="40">
        <f>VLOOKUP($AX38&amp;"_"&amp;$BC$14,データシート1!$A:$BS,MATCH($BC$12&amp;"_"&amp;BJ$20,データシート1!$A$1:$BS$1,0),0)</f>
        <v>104.77105716217717</v>
      </c>
      <c r="BK38" s="40">
        <f t="shared" si="1"/>
        <v>112.2170689663244</v>
      </c>
      <c r="BL38" s="40">
        <f t="shared" si="2"/>
        <v>107.70107969543656</v>
      </c>
      <c r="BM38" s="40">
        <f>VLOOKUP($AX38&amp;"_"&amp;$BC$14,データシート1!$A:$BS,MATCH($BC$12&amp;"_"&amp;BM$20,データシート1!$A$1:$BS$1,0),0)</f>
        <v>69.350345387604122</v>
      </c>
      <c r="BN38" s="40">
        <f>VLOOKUP($AX38&amp;"_"&amp;$BC$14,データシート1!$A:$BS,MATCH($BC$12&amp;"_"&amp;BN$20,データシート1!$A$1:$BS$1,0),0)</f>
        <v>38.350734307832447</v>
      </c>
      <c r="BO38" s="40">
        <f>VLOOKUP($AX38&amp;"_"&amp;$BC$14,データシート1!$A:$BS,MATCH($BC$12&amp;"_"&amp;BO$20,データシート1!$A$1:$BS$1,0),0)</f>
        <v>4.5159892708878484</v>
      </c>
      <c r="BP38" s="40">
        <f>VLOOKUP($AX38&amp;"_"&amp;$BC$14,データシート1!$A:$BS,MATCH($BC$12&amp;"_"&amp;BP$20,データシート1!$A$1:$BS$1,0),0)</f>
        <v>0</v>
      </c>
      <c r="BQ38" s="40">
        <f>VLOOKUP($AX38&amp;"_"&amp;$BC$14,データシート1!$A:$BS,MATCH($BC$12&amp;"_"&amp;BQ$20,データシート1!$A$1:$BS$1,0),0)</f>
        <v>8.7083627040927905</v>
      </c>
      <c r="BR38" s="41">
        <f t="shared" si="3"/>
        <v>738.01357936606519</v>
      </c>
      <c r="BT38" s="134" t="str">
        <f t="shared" si="4"/>
        <v>龍ヶ崎市</v>
      </c>
      <c r="BU38" s="38">
        <f t="shared" si="25"/>
        <v>738.01357936606519</v>
      </c>
      <c r="BV38" s="69">
        <f t="shared" si="16"/>
        <v>0.5825859828566109</v>
      </c>
      <c r="BW38" s="69">
        <f t="shared" si="5"/>
        <v>0.55986494809856624</v>
      </c>
      <c r="BX38" s="69">
        <f t="shared" si="5"/>
        <v>4.4328549151289405E-3</v>
      </c>
      <c r="BY38" s="69">
        <f t="shared" si="5"/>
        <v>1.8288179842915649E-2</v>
      </c>
      <c r="BZ38" s="69">
        <f t="shared" si="5"/>
        <v>0.11159784364362528</v>
      </c>
      <c r="CA38" s="69">
        <f t="shared" si="5"/>
        <v>0.14196358995477135</v>
      </c>
      <c r="CB38" s="69">
        <f t="shared" si="5"/>
        <v>0.15205285119918255</v>
      </c>
      <c r="CC38" s="69">
        <f t="shared" si="5"/>
        <v>0.14593373713793861</v>
      </c>
      <c r="CD38" s="69">
        <f t="shared" si="5"/>
        <v>9.3968928657348419E-2</v>
      </c>
      <c r="CE38" s="69">
        <f t="shared" si="5"/>
        <v>5.1964808480590222E-2</v>
      </c>
      <c r="CF38" s="69">
        <f t="shared" si="5"/>
        <v>6.1191140612439241E-3</v>
      </c>
      <c r="CG38" s="69">
        <f t="shared" si="5"/>
        <v>0</v>
      </c>
      <c r="CH38" s="69">
        <f t="shared" si="5"/>
        <v>1.1799732345810022E-2</v>
      </c>
      <c r="CI38" s="135">
        <f t="shared" si="6"/>
        <v>1</v>
      </c>
      <c r="CK38" s="136" t="str">
        <f t="shared" si="7"/>
        <v>龍ヶ崎市</v>
      </c>
      <c r="CL38" s="137">
        <f t="shared" si="17"/>
        <v>429.95636649650447</v>
      </c>
      <c r="CM38" s="75">
        <f t="shared" si="18"/>
        <v>9.4563083996874714E-2</v>
      </c>
      <c r="CN38" s="76">
        <f t="shared" si="19"/>
        <v>413.18793430781921</v>
      </c>
      <c r="CO38" s="75">
        <f t="shared" si="20"/>
        <v>9.8400743642505215E-2</v>
      </c>
      <c r="CP38" s="76">
        <f t="shared" si="8"/>
        <v>3.2715071227247643</v>
      </c>
      <c r="CQ38" s="75">
        <f t="shared" si="21"/>
        <v>0</v>
      </c>
      <c r="CR38" s="76">
        <f t="shared" si="9"/>
        <v>13.496925065960502</v>
      </c>
      <c r="CS38" s="75">
        <f t="shared" si="22"/>
        <v>0</v>
      </c>
      <c r="CT38" s="76">
        <f t="shared" si="10"/>
        <v>82.360724036966374</v>
      </c>
      <c r="CU38" s="77">
        <f t="shared" si="23"/>
        <v>0.33308352155436505</v>
      </c>
      <c r="CV38" s="18"/>
      <c r="CW38" s="1078">
        <f t="shared" si="24"/>
        <v>40.658000000000001</v>
      </c>
      <c r="CX38" s="1081">
        <f>VLOOKUP($AX38&amp;"_"&amp;$CW$14,データシート1!$A:$BS,MATCH($CW$12&amp;"_"&amp;CX$20,データシート1!$A$1:$BS$1,0),0)</f>
        <v>40.658000000000001</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27.433</v>
      </c>
      <c r="DB38" s="1081">
        <f>VLOOKUP($AX38&amp;"_"&amp;$CW$14,データシート1!$A:$BS,MATCH($CW$12&amp;"_"&amp;DB$20,データシート1!$A$1:$BS$1,0),0)</f>
        <v>0</v>
      </c>
      <c r="DC38" s="1081">
        <f>VLOOKUP($AX38&amp;"_"&amp;$CW$14,データシート1!$A:$BS,MATCH($CW$12&amp;"_"&amp;DC$20,データシート1!$A$1:$BS$1,0),0)</f>
        <v>0</v>
      </c>
      <c r="DD38" s="1080">
        <f t="shared" si="11"/>
        <v>68.091000000000008</v>
      </c>
      <c r="DE38" s="18"/>
      <c r="DF38" s="138">
        <f>VLOOKUP($AX38&amp;"_"&amp;$DF$14,データシート1!$A:$BS,MATCH($DF$12&amp;"_"&amp;DF$20,データシート1!$A$1:$BS$1,0),0)</f>
        <v>7</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2</v>
      </c>
      <c r="DJ38" s="74">
        <f>VLOOKUP($AX38&amp;"_"&amp;$DF$14,データシート1!$A:$BS,MATCH($DF$12&amp;"_"&amp;DJ$20,データシート1!$A$1:$BS$1,0),0)</f>
        <v>0</v>
      </c>
      <c r="DK38" s="74">
        <f>VLOOKUP($AX38&amp;"_"&amp;$DF$14,データシート1!$A:$BS,MATCH($DF$12&amp;"_"&amp;DK$20,データシート1!$A$1:$BS$1,0),0)</f>
        <v>0</v>
      </c>
      <c r="DL38" s="78">
        <f t="shared" si="12"/>
        <v>9</v>
      </c>
      <c r="DM38" s="18"/>
      <c r="DN38" s="139">
        <f t="shared" si="26"/>
        <v>0.6</v>
      </c>
      <c r="DO38" s="140">
        <f t="shared" si="27"/>
        <v>0</v>
      </c>
      <c r="DP38" s="140">
        <f t="shared" si="29"/>
        <v>0</v>
      </c>
      <c r="DQ38" s="140">
        <f t="shared" si="30"/>
        <v>0.4</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21206</v>
      </c>
      <c r="AY39" s="20" t="str">
        <f>IF(IFERROR(比較地域マスタ!$Z24,"")=0,"",IFERROR(比較地域マスタ!$Z24,""))</f>
        <v>中津川市</v>
      </c>
      <c r="BB39" s="122" t="str">
        <f t="shared" si="0"/>
        <v>21206</v>
      </c>
      <c r="BC39" s="123" t="str">
        <f t="shared" si="0"/>
        <v>中津川市</v>
      </c>
      <c r="BD39" s="40">
        <f t="shared" si="14"/>
        <v>661.50203756619624</v>
      </c>
      <c r="BE39" s="40">
        <f t="shared" si="15"/>
        <v>321.62900886780642</v>
      </c>
      <c r="BF39" s="40">
        <f>VLOOKUP($AX39&amp;"_"&amp;$BC$14,データシート1!$A:$BS,MATCH($BC$12&amp;"_"&amp;BF$20,データシート1!$A$1:$BS$1,0),0)</f>
        <v>301.42421168441359</v>
      </c>
      <c r="BG39" s="40">
        <f>VLOOKUP($AX39&amp;"_"&amp;$BC$14,データシート1!$A:$BS,MATCH($BC$12&amp;"_"&amp;BG$20,データシート1!$A$1:$BS$1,0),0)</f>
        <v>5.8963221315966834</v>
      </c>
      <c r="BH39" s="40">
        <f>VLOOKUP($AX39&amp;"_"&amp;$BC$14,データシート1!$A:$BS,MATCH($BC$12&amp;"_"&amp;BH$20,データシート1!$A$1:$BS$1,0),0)</f>
        <v>14.308475051796176</v>
      </c>
      <c r="BI39" s="40">
        <f>VLOOKUP($AX39&amp;"_"&amp;$BC$14,データシート1!$A:$BS,MATCH($BC$12&amp;"_"&amp;BI$20,データシート1!$A$1:$BS$1,0),0)</f>
        <v>79.267456444724573</v>
      </c>
      <c r="BJ39" s="40">
        <f>VLOOKUP($AX39&amp;"_"&amp;$BC$14,データシート1!$A:$BS,MATCH($BC$12&amp;"_"&amp;BJ$20,データシート1!$A$1:$BS$1,0),0)</f>
        <v>93.601379507934951</v>
      </c>
      <c r="BK39" s="40">
        <f t="shared" si="1"/>
        <v>155.01052003933026</v>
      </c>
      <c r="BL39" s="40">
        <f t="shared" si="2"/>
        <v>150.4514876535743</v>
      </c>
      <c r="BM39" s="40">
        <f>VLOOKUP($AX39&amp;"_"&amp;$BC$14,データシート1!$A:$BS,MATCH($BC$12&amp;"_"&amp;BM$20,データシート1!$A$1:$BS$1,0),0)</f>
        <v>73.382114397647044</v>
      </c>
      <c r="BN39" s="40">
        <f>VLOOKUP($AX39&amp;"_"&amp;$BC$14,データシート1!$A:$BS,MATCH($BC$12&amp;"_"&amp;BN$20,データシート1!$A$1:$BS$1,0),0)</f>
        <v>77.06937325592726</v>
      </c>
      <c r="BO39" s="40">
        <f>VLOOKUP($AX39&amp;"_"&amp;$BC$14,データシート1!$A:$BS,MATCH($BC$12&amp;"_"&amp;BO$20,データシート1!$A$1:$BS$1,0),0)</f>
        <v>4.5590323857559527</v>
      </c>
      <c r="BP39" s="40">
        <f>VLOOKUP($AX39&amp;"_"&amp;$BC$14,データシート1!$A:$BS,MATCH($BC$12&amp;"_"&amp;BP$20,データシート1!$A$1:$BS$1,0),0)</f>
        <v>0</v>
      </c>
      <c r="BQ39" s="40">
        <f>VLOOKUP($AX39&amp;"_"&amp;$BC$14,データシート1!$A:$BS,MATCH($BC$12&amp;"_"&amp;BQ$20,データシート1!$A$1:$BS$1,0),0)</f>
        <v>11.9936727064</v>
      </c>
      <c r="BR39" s="41">
        <f t="shared" si="3"/>
        <v>661.50203756619624</v>
      </c>
      <c r="BT39" s="134" t="str">
        <f t="shared" si="4"/>
        <v>中津川市</v>
      </c>
      <c r="BU39" s="38">
        <f t="shared" si="25"/>
        <v>661.50203756619624</v>
      </c>
      <c r="BV39" s="69">
        <f t="shared" si="16"/>
        <v>0.48621015598250689</v>
      </c>
      <c r="BW39" s="69">
        <f t="shared" si="5"/>
        <v>0.45566633897820791</v>
      </c>
      <c r="BX39" s="69">
        <f t="shared" si="5"/>
        <v>8.9135358574109324E-3</v>
      </c>
      <c r="BY39" s="69">
        <f t="shared" si="5"/>
        <v>2.1630281146888128E-2</v>
      </c>
      <c r="BZ39" s="69">
        <f t="shared" si="5"/>
        <v>0.11982949702825717</v>
      </c>
      <c r="CA39" s="69">
        <f t="shared" si="5"/>
        <v>0.14149824821751708</v>
      </c>
      <c r="CB39" s="69">
        <f t="shared" si="5"/>
        <v>0.23433113011963841</v>
      </c>
      <c r="CC39" s="69">
        <f t="shared" si="5"/>
        <v>0.22743919006979429</v>
      </c>
      <c r="CD39" s="69">
        <f t="shared" si="5"/>
        <v>0.11093255988694324</v>
      </c>
      <c r="CE39" s="69">
        <f t="shared" si="5"/>
        <v>0.11650663018285104</v>
      </c>
      <c r="CF39" s="69">
        <f t="shared" si="5"/>
        <v>6.8919400498441133E-3</v>
      </c>
      <c r="CG39" s="69">
        <f t="shared" si="5"/>
        <v>0</v>
      </c>
      <c r="CH39" s="69">
        <f t="shared" si="5"/>
        <v>1.8130968652080377E-2</v>
      </c>
      <c r="CI39" s="135">
        <f t="shared" si="6"/>
        <v>1</v>
      </c>
      <c r="CK39" s="136" t="str">
        <f t="shared" si="7"/>
        <v>中津川市</v>
      </c>
      <c r="CL39" s="137">
        <f t="shared" si="17"/>
        <v>321.62900886780642</v>
      </c>
      <c r="CM39" s="75">
        <f t="shared" si="18"/>
        <v>0.5988110359757971</v>
      </c>
      <c r="CN39" s="76">
        <f t="shared" si="19"/>
        <v>301.42421168441359</v>
      </c>
      <c r="CO39" s="75">
        <f t="shared" si="20"/>
        <v>0.63894999981502465</v>
      </c>
      <c r="CP39" s="76">
        <f t="shared" si="8"/>
        <v>5.8963221315966834</v>
      </c>
      <c r="CQ39" s="75">
        <f t="shared" si="21"/>
        <v>0</v>
      </c>
      <c r="CR39" s="76">
        <f t="shared" si="9"/>
        <v>14.308475051796176</v>
      </c>
      <c r="CS39" s="75">
        <f t="shared" si="22"/>
        <v>0</v>
      </c>
      <c r="CT39" s="76">
        <f t="shared" si="10"/>
        <v>79.267456444724573</v>
      </c>
      <c r="CU39" s="77">
        <f t="shared" si="23"/>
        <v>0.1202006526681494</v>
      </c>
      <c r="CV39" s="18"/>
      <c r="CW39" s="1078">
        <f t="shared" si="24"/>
        <v>192.595</v>
      </c>
      <c r="CX39" s="1081">
        <f>VLOOKUP($AX39&amp;"_"&amp;$CW$14,データシート1!$A:$BS,MATCH($CW$12&amp;"_"&amp;CX$20,データシート1!$A$1:$BS$1,0),0)</f>
        <v>192.595</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9.5279999999999987</v>
      </c>
      <c r="DB39" s="1081">
        <f>VLOOKUP($AX39&amp;"_"&amp;$CW$14,データシート1!$A:$BS,MATCH($CW$12&amp;"_"&amp;DB$20,データシート1!$A$1:$BS$1,0),0)</f>
        <v>0</v>
      </c>
      <c r="DC39" s="1081">
        <f>VLOOKUP($AX39&amp;"_"&amp;$CW$14,データシート1!$A:$BS,MATCH($CW$12&amp;"_"&amp;DC$20,データシート1!$A$1:$BS$1,0),0)</f>
        <v>0</v>
      </c>
      <c r="DD39" s="1080">
        <f t="shared" si="11"/>
        <v>202.12299999999999</v>
      </c>
      <c r="DE39" s="18"/>
      <c r="DF39" s="138">
        <f>VLOOKUP($AX39&amp;"_"&amp;$DF$14,データシート1!$A:$BS,MATCH($DF$12&amp;"_"&amp;DF$20,データシート1!$A$1:$BS$1,0),0)</f>
        <v>13</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2</v>
      </c>
      <c r="DJ39" s="74">
        <f>VLOOKUP($AX39&amp;"_"&amp;$DF$14,データシート1!$A:$BS,MATCH($DF$12&amp;"_"&amp;DJ$20,データシート1!$A$1:$BS$1,0),0)</f>
        <v>0</v>
      </c>
      <c r="DK39" s="74">
        <f>VLOOKUP($AX39&amp;"_"&amp;$DF$14,データシート1!$A:$BS,MATCH($DF$12&amp;"_"&amp;DK$20,データシート1!$A$1:$BS$1,0),0)</f>
        <v>0</v>
      </c>
      <c r="DL39" s="78">
        <f t="shared" si="12"/>
        <v>15</v>
      </c>
      <c r="DM39" s="18"/>
      <c r="DN39" s="139">
        <f t="shared" si="26"/>
        <v>0.95</v>
      </c>
      <c r="DO39" s="140">
        <f t="shared" si="27"/>
        <v>0</v>
      </c>
      <c r="DP39" s="140">
        <f t="shared" si="29"/>
        <v>0</v>
      </c>
      <c r="DQ39" s="140">
        <f t="shared" si="30"/>
        <v>0.05</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11223</v>
      </c>
      <c r="AY40" s="20" t="str">
        <f>IF(IFERROR(比較地域マスタ!$Z25,"")=0,"",IFERROR(比較地域マスタ!$Z25,""))</f>
        <v>蕨市</v>
      </c>
      <c r="BB40" s="122" t="str">
        <f t="shared" si="0"/>
        <v>11223</v>
      </c>
      <c r="BC40" s="123" t="str">
        <f t="shared" si="0"/>
        <v>蕨市</v>
      </c>
      <c r="BD40" s="40">
        <f t="shared" si="14"/>
        <v>293.05362035587694</v>
      </c>
      <c r="BE40" s="40">
        <f t="shared" si="15"/>
        <v>76.903543976098263</v>
      </c>
      <c r="BF40" s="40">
        <f>VLOOKUP($AX40&amp;"_"&amp;$BC$14,データシート1!$A:$BS,MATCH($BC$12&amp;"_"&amp;BF$20,データシート1!$A$1:$BS$1,0),0)</f>
        <v>73.840585131375235</v>
      </c>
      <c r="BG40" s="40">
        <f>VLOOKUP($AX40&amp;"_"&amp;$BC$14,データシート1!$A:$BS,MATCH($BC$12&amp;"_"&amp;BG$20,データシート1!$A$1:$BS$1,0),0)</f>
        <v>3.0629588447230223</v>
      </c>
      <c r="BH40" s="40">
        <f>VLOOKUP($AX40&amp;"_"&amp;$BC$14,データシート1!$A:$BS,MATCH($BC$12&amp;"_"&amp;BH$20,データシート1!$A$1:$BS$1,0),0)</f>
        <v>0</v>
      </c>
      <c r="BI40" s="40">
        <f>VLOOKUP($AX40&amp;"_"&amp;$BC$14,データシート1!$A:$BS,MATCH($BC$12&amp;"_"&amp;BI$20,データシート1!$A$1:$BS$1,0),0)</f>
        <v>60.820151445601219</v>
      </c>
      <c r="BJ40" s="40">
        <f>VLOOKUP($AX40&amp;"_"&amp;$BC$14,データシート1!$A:$BS,MATCH($BC$12&amp;"_"&amp;BJ$20,データシート1!$A$1:$BS$1,0),0)</f>
        <v>101.20894733423522</v>
      </c>
      <c r="BK40" s="40">
        <f t="shared" si="1"/>
        <v>45.374830775076354</v>
      </c>
      <c r="BL40" s="40">
        <f t="shared" si="2"/>
        <v>40.908429531043403</v>
      </c>
      <c r="BM40" s="40">
        <f>VLOOKUP($AX40&amp;"_"&amp;$BC$14,データシート1!$A:$BS,MATCH($BC$12&amp;"_"&amp;BM$20,データシート1!$A$1:$BS$1,0),0)</f>
        <v>27.295957841335426</v>
      </c>
      <c r="BN40" s="40">
        <f>VLOOKUP($AX40&amp;"_"&amp;$BC$14,データシート1!$A:$BS,MATCH($BC$12&amp;"_"&amp;BN$20,データシート1!$A$1:$BS$1,0),0)</f>
        <v>13.612471689707979</v>
      </c>
      <c r="BO40" s="40">
        <f>VLOOKUP($AX40&amp;"_"&amp;$BC$14,データシート1!$A:$BS,MATCH($BC$12&amp;"_"&amp;BO$20,データシート1!$A$1:$BS$1,0),0)</f>
        <v>4.4664012440329506</v>
      </c>
      <c r="BP40" s="40">
        <f>VLOOKUP($AX40&amp;"_"&amp;$BC$14,データシート1!$A:$BS,MATCH($BC$12&amp;"_"&amp;BP$20,データシート1!$A$1:$BS$1,0),0)</f>
        <v>0</v>
      </c>
      <c r="BQ40" s="40">
        <f>VLOOKUP($AX40&amp;"_"&amp;$BC$14,データシート1!$A:$BS,MATCH($BC$12&amp;"_"&amp;BQ$20,データシート1!$A$1:$BS$1,0),0)</f>
        <v>8.7461468248659138</v>
      </c>
      <c r="BR40" s="41">
        <f t="shared" si="3"/>
        <v>293.05362035587694</v>
      </c>
      <c r="BT40" s="134" t="str">
        <f t="shared" si="4"/>
        <v>蕨市</v>
      </c>
      <c r="BU40" s="38">
        <f t="shared" si="25"/>
        <v>293.05362035587694</v>
      </c>
      <c r="BV40" s="69">
        <f t="shared" si="16"/>
        <v>0.26242140903329753</v>
      </c>
      <c r="BW40" s="69">
        <f t="shared" si="5"/>
        <v>0.25196953732120791</v>
      </c>
      <c r="BX40" s="69">
        <f t="shared" si="5"/>
        <v>1.0451871712089555E-2</v>
      </c>
      <c r="BY40" s="69">
        <f t="shared" si="5"/>
        <v>0</v>
      </c>
      <c r="BZ40" s="69">
        <f t="shared" si="5"/>
        <v>0.20753932803062716</v>
      </c>
      <c r="CA40" s="69">
        <f t="shared" si="5"/>
        <v>0.34535982599815562</v>
      </c>
      <c r="CB40" s="69">
        <f t="shared" si="5"/>
        <v>0.15483456822670985</v>
      </c>
      <c r="CC40" s="69">
        <f t="shared" si="5"/>
        <v>0.13959366712946675</v>
      </c>
      <c r="CD40" s="69">
        <f t="shared" si="5"/>
        <v>9.3143220029794888E-2</v>
      </c>
      <c r="CE40" s="69">
        <f t="shared" si="5"/>
        <v>4.6450447099671846E-2</v>
      </c>
      <c r="CF40" s="69">
        <f t="shared" si="5"/>
        <v>1.5240901097243109E-2</v>
      </c>
      <c r="CG40" s="69">
        <f t="shared" si="5"/>
        <v>0</v>
      </c>
      <c r="CH40" s="69">
        <f t="shared" si="5"/>
        <v>2.9844868711209959E-2</v>
      </c>
      <c r="CI40" s="135">
        <f t="shared" si="6"/>
        <v>1</v>
      </c>
      <c r="CK40" s="136" t="str">
        <f t="shared" si="7"/>
        <v>蕨市</v>
      </c>
      <c r="CL40" s="137">
        <f t="shared" si="17"/>
        <v>76.903543976098263</v>
      </c>
      <c r="CM40" s="75">
        <f t="shared" si="18"/>
        <v>0.19543962765449854</v>
      </c>
      <c r="CN40" s="76">
        <f t="shared" si="19"/>
        <v>73.840585131375235</v>
      </c>
      <c r="CO40" s="75">
        <f t="shared" si="20"/>
        <v>0.20354659938378084</v>
      </c>
      <c r="CP40" s="76">
        <f t="shared" si="8"/>
        <v>3.0629588447230223</v>
      </c>
      <c r="CQ40" s="75">
        <f t="shared" si="21"/>
        <v>0</v>
      </c>
      <c r="CR40" s="76">
        <f t="shared" si="9"/>
        <v>0</v>
      </c>
      <c r="CS40" s="75">
        <f t="shared" si="22"/>
        <v>0</v>
      </c>
      <c r="CT40" s="76">
        <f t="shared" si="10"/>
        <v>60.820151445601219</v>
      </c>
      <c r="CU40" s="77">
        <f t="shared" si="23"/>
        <v>0.12005889210142887</v>
      </c>
      <c r="CV40" s="18"/>
      <c r="CW40" s="1078">
        <f t="shared" si="24"/>
        <v>15.03</v>
      </c>
      <c r="CX40" s="1081">
        <f>VLOOKUP($AX40&amp;"_"&amp;$CW$14,データシート1!$A:$BS,MATCH($CW$12&amp;"_"&amp;CX$20,データシート1!$A$1:$BS$1,0),0)</f>
        <v>15.03</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7.3019999999999996</v>
      </c>
      <c r="DB40" s="1081">
        <f>VLOOKUP($AX40&amp;"_"&amp;$CW$14,データシート1!$A:$BS,MATCH($CW$12&amp;"_"&amp;DB$20,データシート1!$A$1:$BS$1,0),0)</f>
        <v>0</v>
      </c>
      <c r="DC40" s="1081">
        <f>VLOOKUP($AX40&amp;"_"&amp;$CW$14,データシート1!$A:$BS,MATCH($CW$12&amp;"_"&amp;DC$20,データシート1!$A$1:$BS$1,0),0)</f>
        <v>0</v>
      </c>
      <c r="DD40" s="1080">
        <f t="shared" si="11"/>
        <v>22.332000000000001</v>
      </c>
      <c r="DE40" s="18"/>
      <c r="DF40" s="138">
        <f>VLOOKUP($AX40&amp;"_"&amp;$DF$14,データシート1!$A:$BS,MATCH($DF$12&amp;"_"&amp;DF$20,データシート1!$A$1:$BS$1,0),0)</f>
        <v>1</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2</v>
      </c>
      <c r="DJ40" s="74">
        <f>VLOOKUP($AX40&amp;"_"&amp;$DF$14,データシート1!$A:$BS,MATCH($DF$12&amp;"_"&amp;DJ$20,データシート1!$A$1:$BS$1,0),0)</f>
        <v>0</v>
      </c>
      <c r="DK40" s="74">
        <f>VLOOKUP($AX40&amp;"_"&amp;$DF$14,データシート1!$A:$BS,MATCH($DF$12&amp;"_"&amp;DK$20,データシート1!$A$1:$BS$1,0),0)</f>
        <v>0</v>
      </c>
      <c r="DL40" s="78">
        <f t="shared" si="12"/>
        <v>3</v>
      </c>
      <c r="DM40" s="18"/>
      <c r="DN40" s="139">
        <f t="shared" si="26"/>
        <v>0.67</v>
      </c>
      <c r="DO40" s="140">
        <f t="shared" si="27"/>
        <v>0</v>
      </c>
      <c r="DP40" s="140">
        <f t="shared" si="29"/>
        <v>0</v>
      </c>
      <c r="DQ40" s="140">
        <f t="shared" si="30"/>
        <v>0.33</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43215</v>
      </c>
      <c r="AY41" s="20" t="str">
        <f>IF(IFERROR(比較地域マスタ!$Z26,"")=0,"",IFERROR(比較地域マスタ!$Z26,""))</f>
        <v>天草市</v>
      </c>
      <c r="BB41" s="122" t="str">
        <f t="shared" si="0"/>
        <v>43215</v>
      </c>
      <c r="BC41" s="123" t="str">
        <f t="shared" si="0"/>
        <v>天草市</v>
      </c>
      <c r="BD41" s="40">
        <f t="shared" si="14"/>
        <v>406.95198943654543</v>
      </c>
      <c r="BE41" s="40">
        <f t="shared" si="15"/>
        <v>54.858706679395084</v>
      </c>
      <c r="BF41" s="40">
        <f>VLOOKUP($AX41&amp;"_"&amp;$BC$14,データシート1!$A:$BS,MATCH($BC$12&amp;"_"&amp;BF$20,データシート1!$A$1:$BS$1,0),0)</f>
        <v>24.492595445758479</v>
      </c>
      <c r="BG41" s="40">
        <f>VLOOKUP($AX41&amp;"_"&amp;$BC$14,データシート1!$A:$BS,MATCH($BC$12&amp;"_"&amp;BG$20,データシート1!$A$1:$BS$1,0),0)</f>
        <v>5.0719298453715176</v>
      </c>
      <c r="BH41" s="40">
        <f>VLOOKUP($AX41&amp;"_"&amp;$BC$14,データシート1!$A:$BS,MATCH($BC$12&amp;"_"&amp;BH$20,データシート1!$A$1:$BS$1,0),0)</f>
        <v>25.294181388265088</v>
      </c>
      <c r="BI41" s="40">
        <f>VLOOKUP($AX41&amp;"_"&amp;$BC$14,データシート1!$A:$BS,MATCH($BC$12&amp;"_"&amp;BI$20,データシート1!$A$1:$BS$1,0),0)</f>
        <v>81.88874067798065</v>
      </c>
      <c r="BJ41" s="40">
        <f>VLOOKUP($AX41&amp;"_"&amp;$BC$14,データシート1!$A:$BS,MATCH($BC$12&amp;"_"&amp;BJ$20,データシート1!$A$1:$BS$1,0),0)</f>
        <v>82.536029428583774</v>
      </c>
      <c r="BK41" s="40">
        <f t="shared" si="1"/>
        <v>179.17480217301457</v>
      </c>
      <c r="BL41" s="40">
        <f t="shared" si="2"/>
        <v>140.01145153009631</v>
      </c>
      <c r="BM41" s="40">
        <f>VLOOKUP($AX41&amp;"_"&amp;$BC$14,データシート1!$A:$BS,MATCH($BC$12&amp;"_"&amp;BM$20,データシート1!$A$1:$BS$1,0),0)</f>
        <v>63.052892924850489</v>
      </c>
      <c r="BN41" s="40">
        <f>VLOOKUP($AX41&amp;"_"&amp;$BC$14,データシート1!$A:$BS,MATCH($BC$12&amp;"_"&amp;BN$20,データシート1!$A$1:$BS$1,0),0)</f>
        <v>76.958558605245827</v>
      </c>
      <c r="BO41" s="40">
        <f>VLOOKUP($AX41&amp;"_"&amp;$BC$14,データシート1!$A:$BS,MATCH($BC$12&amp;"_"&amp;BO$20,データシート1!$A$1:$BS$1,0),0)</f>
        <v>4.6139860611766013</v>
      </c>
      <c r="BP41" s="40">
        <f>VLOOKUP($AX41&amp;"_"&amp;$BC$14,データシート1!$A:$BS,MATCH($BC$12&amp;"_"&amp;BP$20,データシート1!$A$1:$BS$1,0),0)</f>
        <v>34.549364581741656</v>
      </c>
      <c r="BQ41" s="40">
        <f>VLOOKUP($AX41&amp;"_"&amp;$BC$14,データシート1!$A:$BS,MATCH($BC$12&amp;"_"&amp;BQ$20,データシート1!$A$1:$BS$1,0),0)</f>
        <v>8.4937104775713141</v>
      </c>
      <c r="BR41" s="41">
        <f t="shared" si="3"/>
        <v>406.95198943654543</v>
      </c>
      <c r="BT41" s="134" t="str">
        <f t="shared" si="4"/>
        <v>天草市</v>
      </c>
      <c r="BU41" s="38">
        <f t="shared" si="25"/>
        <v>406.95198943654543</v>
      </c>
      <c r="BV41" s="69">
        <f t="shared" si="16"/>
        <v>0.13480387884416278</v>
      </c>
      <c r="BW41" s="69">
        <f t="shared" si="5"/>
        <v>6.0185466790984986E-2</v>
      </c>
      <c r="BX41" s="69">
        <f t="shared" si="5"/>
        <v>1.2463214278406583E-2</v>
      </c>
      <c r="BY41" s="69">
        <f t="shared" si="5"/>
        <v>6.2155197774771215E-2</v>
      </c>
      <c r="BZ41" s="69">
        <f t="shared" si="5"/>
        <v>0.2012245739143862</v>
      </c>
      <c r="CA41" s="69">
        <f t="shared" si="5"/>
        <v>0.20281515159284735</v>
      </c>
      <c r="CB41" s="69">
        <f t="shared" si="5"/>
        <v>0.44028486608726275</v>
      </c>
      <c r="CC41" s="69">
        <f t="shared" si="5"/>
        <v>0.34404906515865008</v>
      </c>
      <c r="CD41" s="69">
        <f t="shared" si="5"/>
        <v>0.15493938980898408</v>
      </c>
      <c r="CE41" s="69">
        <f t="shared" si="5"/>
        <v>0.18910967534966602</v>
      </c>
      <c r="CF41" s="69">
        <f t="shared" si="5"/>
        <v>1.1337912532544686E-2</v>
      </c>
      <c r="CG41" s="69">
        <f t="shared" si="5"/>
        <v>8.4897888396067947E-2</v>
      </c>
      <c r="CH41" s="69">
        <f t="shared" si="5"/>
        <v>2.0871529561340817E-2</v>
      </c>
      <c r="CI41" s="135">
        <f t="shared" si="6"/>
        <v>1</v>
      </c>
      <c r="CK41" s="136" t="str">
        <f t="shared" si="7"/>
        <v>天草市</v>
      </c>
      <c r="CL41" s="137">
        <f t="shared" si="17"/>
        <v>54.858706679395084</v>
      </c>
      <c r="CM41" s="75">
        <f t="shared" si="18"/>
        <v>0</v>
      </c>
      <c r="CN41" s="76">
        <f t="shared" si="19"/>
        <v>24.492595445758479</v>
      </c>
      <c r="CO41" s="75">
        <f t="shared" si="20"/>
        <v>0</v>
      </c>
      <c r="CP41" s="76">
        <f t="shared" si="8"/>
        <v>5.0719298453715176</v>
      </c>
      <c r="CQ41" s="75">
        <f t="shared" si="21"/>
        <v>0</v>
      </c>
      <c r="CR41" s="76">
        <f t="shared" si="9"/>
        <v>25.294181388265088</v>
      </c>
      <c r="CS41" s="75">
        <f t="shared" si="22"/>
        <v>0</v>
      </c>
      <c r="CT41" s="76">
        <f t="shared" si="10"/>
        <v>81.88874067798065</v>
      </c>
      <c r="CU41" s="77">
        <f t="shared" si="23"/>
        <v>0</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0</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0</v>
      </c>
      <c r="DM41" s="18"/>
      <c r="DN41" s="139">
        <f t="shared" si="26"/>
        <v>0</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28215</v>
      </c>
      <c r="AY42" s="20" t="str">
        <f>IF(IFERROR(比較地域マスタ!$Z27,"")=0,"",IFERROR(比較地域マスタ!$Z27,""))</f>
        <v>三木市</v>
      </c>
      <c r="BB42" s="122" t="str">
        <f t="shared" si="0"/>
        <v>28215</v>
      </c>
      <c r="BC42" s="123" t="str">
        <f t="shared" si="0"/>
        <v>三木市</v>
      </c>
      <c r="BD42" s="40">
        <f t="shared" si="14"/>
        <v>701.76140012912049</v>
      </c>
      <c r="BE42" s="40">
        <f t="shared" si="15"/>
        <v>405.78557711790171</v>
      </c>
      <c r="BF42" s="40">
        <f>VLOOKUP($AX42&amp;"_"&amp;$BC$14,データシート1!$A:$BS,MATCH($BC$12&amp;"_"&amp;BF$20,データシート1!$A$1:$BS$1,0),0)</f>
        <v>385.60117641311541</v>
      </c>
      <c r="BG42" s="40">
        <f>VLOOKUP($AX42&amp;"_"&amp;$BC$14,データシート1!$A:$BS,MATCH($BC$12&amp;"_"&amp;BG$20,データシート1!$A$1:$BS$1,0),0)</f>
        <v>2.9356765655370012</v>
      </c>
      <c r="BH42" s="40">
        <f>VLOOKUP($AX42&amp;"_"&amp;$BC$14,データシート1!$A:$BS,MATCH($BC$12&amp;"_"&amp;BH$20,データシート1!$A$1:$BS$1,0),0)</f>
        <v>17.248724139249287</v>
      </c>
      <c r="BI42" s="40">
        <f>VLOOKUP($AX42&amp;"_"&amp;$BC$14,データシート1!$A:$BS,MATCH($BC$12&amp;"_"&amp;BI$20,データシート1!$A$1:$BS$1,0),0)</f>
        <v>80.125231141281049</v>
      </c>
      <c r="BJ42" s="40">
        <f>VLOOKUP($AX42&amp;"_"&amp;$BC$14,データシート1!$A:$BS,MATCH($BC$12&amp;"_"&amp;BJ$20,データシート1!$A$1:$BS$1,0),0)</f>
        <v>67.08261926626831</v>
      </c>
      <c r="BK42" s="40">
        <f t="shared" si="1"/>
        <v>140.44879587906937</v>
      </c>
      <c r="BL42" s="40">
        <f t="shared" si="2"/>
        <v>135.93428068745783</v>
      </c>
      <c r="BM42" s="40">
        <f>VLOOKUP($AX42&amp;"_"&amp;$BC$14,データシート1!$A:$BS,MATCH($BC$12&amp;"_"&amp;BM$20,データシート1!$A$1:$BS$1,0),0)</f>
        <v>70.504878339108942</v>
      </c>
      <c r="BN42" s="40">
        <f>VLOOKUP($AX42&amp;"_"&amp;$BC$14,データシート1!$A:$BS,MATCH($BC$12&amp;"_"&amp;BN$20,データシート1!$A$1:$BS$1,0),0)</f>
        <v>65.429402348348901</v>
      </c>
      <c r="BO42" s="40">
        <f>VLOOKUP($AX42&amp;"_"&amp;$BC$14,データシート1!$A:$BS,MATCH($BC$12&amp;"_"&amp;BO$20,データシート1!$A$1:$BS$1,0),0)</f>
        <v>4.5145151916115438</v>
      </c>
      <c r="BP42" s="40">
        <f>VLOOKUP($AX42&amp;"_"&amp;$BC$14,データシート1!$A:$BS,MATCH($BC$12&amp;"_"&amp;BP$20,データシート1!$A$1:$BS$1,0),0)</f>
        <v>0</v>
      </c>
      <c r="BQ42" s="40">
        <f>VLOOKUP($AX42&amp;"_"&amp;$BC$14,データシート1!$A:$BS,MATCH($BC$12&amp;"_"&amp;BQ$20,データシート1!$A$1:$BS$1,0),0)</f>
        <v>8.3191767246000001</v>
      </c>
      <c r="BR42" s="41">
        <f t="shared" si="3"/>
        <v>701.76140012912049</v>
      </c>
      <c r="BT42" s="134" t="str">
        <f t="shared" si="4"/>
        <v>三木市</v>
      </c>
      <c r="BU42" s="38">
        <f t="shared" si="25"/>
        <v>701.76140012912049</v>
      </c>
      <c r="BV42" s="69">
        <f t="shared" si="16"/>
        <v>0.57823866779113131</v>
      </c>
      <c r="BW42" s="69">
        <f t="shared" si="5"/>
        <v>0.54947618427312583</v>
      </c>
      <c r="BX42" s="69">
        <f t="shared" si="5"/>
        <v>4.1832972930640694E-3</v>
      </c>
      <c r="BY42" s="69">
        <f t="shared" si="5"/>
        <v>2.4579186224941426E-2</v>
      </c>
      <c r="BZ42" s="69">
        <f t="shared" si="5"/>
        <v>0.11417731315307228</v>
      </c>
      <c r="CA42" s="69">
        <f t="shared" ref="CA42:CH68" si="32">BJ42/$BR42</f>
        <v>9.5591776997032682E-2</v>
      </c>
      <c r="CB42" s="69">
        <f t="shared" si="32"/>
        <v>0.20013753371619972</v>
      </c>
      <c r="CC42" s="69">
        <f t="shared" si="32"/>
        <v>0.19370441386836981</v>
      </c>
      <c r="CD42" s="69">
        <f t="shared" si="32"/>
        <v>0.1004684474326123</v>
      </c>
      <c r="CE42" s="69">
        <f t="shared" si="32"/>
        <v>9.3235966435757545E-2</v>
      </c>
      <c r="CF42" s="69">
        <f t="shared" si="32"/>
        <v>6.4331198478298985E-3</v>
      </c>
      <c r="CG42" s="69">
        <f t="shared" si="32"/>
        <v>0</v>
      </c>
      <c r="CH42" s="69">
        <f t="shared" si="32"/>
        <v>1.1854708342563889E-2</v>
      </c>
      <c r="CI42" s="135">
        <f t="shared" si="6"/>
        <v>1</v>
      </c>
      <c r="CK42" s="136" t="str">
        <f t="shared" si="7"/>
        <v>三木市</v>
      </c>
      <c r="CL42" s="137">
        <f t="shared" si="17"/>
        <v>405.78557711790171</v>
      </c>
      <c r="CM42" s="75">
        <f t="shared" si="18"/>
        <v>9.1351201448023722E-2</v>
      </c>
      <c r="CN42" s="76">
        <f t="shared" si="19"/>
        <v>385.60117641311541</v>
      </c>
      <c r="CO42" s="75">
        <f t="shared" si="20"/>
        <v>9.6133005466471855E-2</v>
      </c>
      <c r="CP42" s="76">
        <f t="shared" si="8"/>
        <v>2.9356765655370012</v>
      </c>
      <c r="CQ42" s="75">
        <f t="shared" si="21"/>
        <v>0</v>
      </c>
      <c r="CR42" s="76">
        <f t="shared" si="9"/>
        <v>17.248724139249287</v>
      </c>
      <c r="CS42" s="75">
        <f t="shared" si="22"/>
        <v>0</v>
      </c>
      <c r="CT42" s="76">
        <f t="shared" si="10"/>
        <v>80.125231141281049</v>
      </c>
      <c r="CU42" s="77">
        <f t="shared" si="23"/>
        <v>0.54785489382986596</v>
      </c>
      <c r="CV42" s="18"/>
      <c r="CW42" s="1078">
        <f t="shared" si="24"/>
        <v>37.069000000000003</v>
      </c>
      <c r="CX42" s="1081">
        <f>VLOOKUP($AX42&amp;"_"&amp;$CW$14,データシート1!$A:$BS,MATCH($CW$12&amp;"_"&amp;CX$20,データシート1!$A$1:$BS$1,0),0)</f>
        <v>37.069000000000003</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43.896999999999998</v>
      </c>
      <c r="DB42" s="1081">
        <f>VLOOKUP($AX42&amp;"_"&amp;$CW$14,データシート1!$A:$BS,MATCH($CW$12&amp;"_"&amp;DB$20,データシート1!$A$1:$BS$1,0),0)</f>
        <v>0</v>
      </c>
      <c r="DC42" s="1081">
        <f>VLOOKUP($AX42&amp;"_"&amp;$CW$14,データシート1!$A:$BS,MATCH($CW$12&amp;"_"&amp;DC$20,データシート1!$A$1:$BS$1,0),0)</f>
        <v>0</v>
      </c>
      <c r="DD42" s="1080">
        <f t="shared" si="11"/>
        <v>80.966000000000008</v>
      </c>
      <c r="DE42" s="18"/>
      <c r="DF42" s="138">
        <f>VLOOKUP($AX42&amp;"_"&amp;$DF$14,データシート1!$A:$BS,MATCH($DF$12&amp;"_"&amp;DF$20,データシート1!$A$1:$BS$1,0),0)</f>
        <v>8</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4</v>
      </c>
      <c r="DJ42" s="74">
        <f>VLOOKUP($AX42&amp;"_"&amp;$DF$14,データシート1!$A:$BS,MATCH($DF$12&amp;"_"&amp;DJ$20,データシート1!$A$1:$BS$1,0),0)</f>
        <v>0</v>
      </c>
      <c r="DK42" s="74">
        <f>VLOOKUP($AX42&amp;"_"&amp;$DF$14,データシート1!$A:$BS,MATCH($DF$12&amp;"_"&amp;DK$20,データシート1!$A$1:$BS$1,0),0)</f>
        <v>0</v>
      </c>
      <c r="DL42" s="78">
        <f t="shared" si="12"/>
        <v>12</v>
      </c>
      <c r="DM42" s="18"/>
      <c r="DN42" s="139">
        <f t="shared" si="26"/>
        <v>0.46</v>
      </c>
      <c r="DO42" s="140">
        <f t="shared" si="27"/>
        <v>0</v>
      </c>
      <c r="DP42" s="140">
        <f t="shared" si="29"/>
        <v>0</v>
      </c>
      <c r="DQ42" s="140">
        <f t="shared" si="30"/>
        <v>0.54</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04212</v>
      </c>
      <c r="AY43" s="20" t="str">
        <f>IF(IFERROR(比較地域マスタ!$Z28,"")=0,"",IFERROR(比較地域マスタ!$Z28,""))</f>
        <v>登米市</v>
      </c>
      <c r="AZ43" s="26"/>
      <c r="BB43" s="122" t="str">
        <f t="shared" si="0"/>
        <v>04212</v>
      </c>
      <c r="BC43" s="123" t="str">
        <f t="shared" si="0"/>
        <v>登米市</v>
      </c>
      <c r="BD43" s="40">
        <f t="shared" si="14"/>
        <v>514.7471382464098</v>
      </c>
      <c r="BE43" s="40">
        <f t="shared" si="15"/>
        <v>173.82709136218043</v>
      </c>
      <c r="BF43" s="40">
        <f>VLOOKUP($AX43&amp;"_"&amp;$BC$14,データシート1!$A:$BS,MATCH($BC$12&amp;"_"&amp;BF$20,データシート1!$A$1:$BS$1,0),0)</f>
        <v>119.31065140398179</v>
      </c>
      <c r="BG43" s="40">
        <f>VLOOKUP($AX43&amp;"_"&amp;$BC$14,データシート1!$A:$BS,MATCH($BC$12&amp;"_"&amp;BG$20,データシート1!$A$1:$BS$1,0),0)</f>
        <v>7.9965510407282068</v>
      </c>
      <c r="BH43" s="40">
        <f>VLOOKUP($AX43&amp;"_"&amp;$BC$14,データシート1!$A:$BS,MATCH($BC$12&amp;"_"&amp;BH$20,データシート1!$A$1:$BS$1,0),0)</f>
        <v>46.519888917470425</v>
      </c>
      <c r="BI43" s="40">
        <f>VLOOKUP($AX43&amp;"_"&amp;$BC$14,データシート1!$A:$BS,MATCH($BC$12&amp;"_"&amp;BI$20,データシート1!$A$1:$BS$1,0),0)</f>
        <v>74.972718666582423</v>
      </c>
      <c r="BJ43" s="40">
        <f>VLOOKUP($AX43&amp;"_"&amp;$BC$14,データシート1!$A:$BS,MATCH($BC$12&amp;"_"&amp;BJ$20,データシート1!$A$1:$BS$1,0),0)</f>
        <v>82.077362785559018</v>
      </c>
      <c r="BK43" s="40">
        <f t="shared" si="1"/>
        <v>172.76521845560794</v>
      </c>
      <c r="BL43" s="40">
        <f t="shared" si="2"/>
        <v>168.20194072153623</v>
      </c>
      <c r="BM43" s="40">
        <f>VLOOKUP($AX43&amp;"_"&amp;$BC$14,データシート1!$A:$BS,MATCH($BC$12&amp;"_"&amp;BM$20,データシート1!$A$1:$BS$1,0),0)</f>
        <v>75.16639259542724</v>
      </c>
      <c r="BN43" s="40">
        <f>VLOOKUP($AX43&amp;"_"&amp;$BC$14,データシート1!$A:$BS,MATCH($BC$12&amp;"_"&amp;BN$20,データシート1!$A$1:$BS$1,0),0)</f>
        <v>93.035548126109006</v>
      </c>
      <c r="BO43" s="40">
        <f>VLOOKUP($AX43&amp;"_"&amp;$BC$14,データシート1!$A:$BS,MATCH($BC$12&amp;"_"&amp;BO$20,データシート1!$A$1:$BS$1,0),0)</f>
        <v>4.5632777340717112</v>
      </c>
      <c r="BP43" s="40">
        <f>VLOOKUP($AX43&amp;"_"&amp;$BC$14,データシート1!$A:$BS,MATCH($BC$12&amp;"_"&amp;BP$20,データシート1!$A$1:$BS$1,0),0)</f>
        <v>0</v>
      </c>
      <c r="BQ43" s="40">
        <f>VLOOKUP($AX43&amp;"_"&amp;$BC$14,データシート1!$A:$BS,MATCH($BC$12&amp;"_"&amp;BQ$20,データシート1!$A$1:$BS$1,0),0)</f>
        <v>11.10474697648</v>
      </c>
      <c r="BR43" s="41">
        <f t="shared" si="3"/>
        <v>514.7471382464098</v>
      </c>
      <c r="BT43" s="134" t="str">
        <f t="shared" si="4"/>
        <v>登米市</v>
      </c>
      <c r="BU43" s="38">
        <f t="shared" si="25"/>
        <v>514.7471382464098</v>
      </c>
      <c r="BV43" s="69">
        <f t="shared" si="16"/>
        <v>0.33769413843534429</v>
      </c>
      <c r="BW43" s="69">
        <f t="shared" si="16"/>
        <v>0.23178497273523005</v>
      </c>
      <c r="BX43" s="69">
        <f t="shared" si="16"/>
        <v>1.5534911117660749E-2</v>
      </c>
      <c r="BY43" s="69">
        <f t="shared" si="16"/>
        <v>9.0374254582453503E-2</v>
      </c>
      <c r="BZ43" s="69">
        <f t="shared" si="16"/>
        <v>0.14564960753738651</v>
      </c>
      <c r="CA43" s="69">
        <f t="shared" si="32"/>
        <v>0.15945180980543602</v>
      </c>
      <c r="CB43" s="69">
        <f t="shared" si="32"/>
        <v>0.33563123642448522</v>
      </c>
      <c r="CC43" s="69">
        <f t="shared" si="32"/>
        <v>0.32676615025884387</v>
      </c>
      <c r="CD43" s="69">
        <f t="shared" si="32"/>
        <v>0.14602585815532021</v>
      </c>
      <c r="CE43" s="69">
        <f t="shared" si="32"/>
        <v>0.18074029210352371</v>
      </c>
      <c r="CF43" s="69">
        <f t="shared" si="32"/>
        <v>8.8650861656413265E-3</v>
      </c>
      <c r="CG43" s="69">
        <f t="shared" si="32"/>
        <v>0</v>
      </c>
      <c r="CH43" s="69">
        <f t="shared" si="32"/>
        <v>2.1573207797347966E-2</v>
      </c>
      <c r="CI43" s="135">
        <f t="shared" si="6"/>
        <v>1</v>
      </c>
      <c r="CJ43" s="26"/>
      <c r="CK43" s="136" t="str">
        <f t="shared" si="7"/>
        <v>登米市</v>
      </c>
      <c r="CL43" s="137">
        <f t="shared" si="17"/>
        <v>173.82709136218043</v>
      </c>
      <c r="CM43" s="75">
        <f t="shared" si="18"/>
        <v>0.12531418336059974</v>
      </c>
      <c r="CN43" s="76">
        <f t="shared" si="19"/>
        <v>119.31065140398179</v>
      </c>
      <c r="CO43" s="75">
        <f t="shared" si="20"/>
        <v>0.1825738083202941</v>
      </c>
      <c r="CP43" s="76">
        <f t="shared" si="8"/>
        <v>7.9965510407282068</v>
      </c>
      <c r="CQ43" s="75">
        <f t="shared" si="21"/>
        <v>0</v>
      </c>
      <c r="CR43" s="76">
        <f t="shared" si="9"/>
        <v>46.519888917470425</v>
      </c>
      <c r="CS43" s="75">
        <f t="shared" si="22"/>
        <v>0</v>
      </c>
      <c r="CT43" s="76">
        <f t="shared" si="10"/>
        <v>74.972718666582423</v>
      </c>
      <c r="CU43" s="77">
        <f t="shared" si="23"/>
        <v>4.5843342233392599E-2</v>
      </c>
      <c r="CV43" s="18"/>
      <c r="CW43" s="1078">
        <f t="shared" si="24"/>
        <v>21.783000000000001</v>
      </c>
      <c r="CX43" s="1081">
        <f>VLOOKUP($AX43&amp;"_"&amp;$CW$14,データシート1!$A:$BS,MATCH($CW$12&amp;"_"&amp;CX$20,データシート1!$A$1:$BS$1,0),0)</f>
        <v>21.783000000000001</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3.4369999999999998</v>
      </c>
      <c r="DB43" s="1081">
        <f>VLOOKUP($AX43&amp;"_"&amp;$CW$14,データシート1!$A:$BS,MATCH($CW$12&amp;"_"&amp;DB$20,データシート1!$A$1:$BS$1,0),0)</f>
        <v>0</v>
      </c>
      <c r="DC43" s="1081">
        <f>VLOOKUP($AX43&amp;"_"&amp;$CW$14,データシート1!$A:$BS,MATCH($CW$12&amp;"_"&amp;DC$20,データシート1!$A$1:$BS$1,0),0)</f>
        <v>0</v>
      </c>
      <c r="DD43" s="1080">
        <f t="shared" si="11"/>
        <v>25.220000000000002</v>
      </c>
      <c r="DE43" s="18"/>
      <c r="DF43" s="138">
        <f>VLOOKUP($AX43&amp;"_"&amp;$DF$14,データシート1!$A:$BS,MATCH($DF$12&amp;"_"&amp;DF$20,データシート1!$A$1:$BS$1,0),0)</f>
        <v>3</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1</v>
      </c>
      <c r="DJ43" s="74">
        <f>VLOOKUP($AX43&amp;"_"&amp;$DF$14,データシート1!$A:$BS,MATCH($DF$12&amp;"_"&amp;DJ$20,データシート1!$A$1:$BS$1,0),0)</f>
        <v>0</v>
      </c>
      <c r="DK43" s="74">
        <f>VLOOKUP($AX43&amp;"_"&amp;$DF$14,データシート1!$A:$BS,MATCH($DF$12&amp;"_"&amp;DK$20,データシート1!$A$1:$BS$1,0),0)</f>
        <v>0</v>
      </c>
      <c r="DL43" s="78">
        <f t="shared" si="12"/>
        <v>4</v>
      </c>
      <c r="DM43" s="18"/>
      <c r="DN43" s="139">
        <f t="shared" si="26"/>
        <v>0.86</v>
      </c>
      <c r="DO43" s="140">
        <f t="shared" si="27"/>
        <v>0</v>
      </c>
      <c r="DP43" s="140">
        <f t="shared" si="29"/>
        <v>0</v>
      </c>
      <c r="DQ43" s="140">
        <f t="shared" si="30"/>
        <v>0.14000000000000001</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13221</v>
      </c>
      <c r="AY44" s="20" t="str">
        <f>IF(IFERROR(比較地域マスタ!$Z29,"")=0,"",IFERROR(比較地域マスタ!$Z29,""))</f>
        <v>清瀬市</v>
      </c>
      <c r="BB44" s="122" t="str">
        <f t="shared" si="0"/>
        <v>13221</v>
      </c>
      <c r="BC44" s="123" t="str">
        <f t="shared" si="0"/>
        <v>清瀬市</v>
      </c>
      <c r="BD44" s="40">
        <f t="shared" si="14"/>
        <v>210.76237959330297</v>
      </c>
      <c r="BE44" s="40">
        <f t="shared" si="15"/>
        <v>12.138701387997388</v>
      </c>
      <c r="BF44" s="40">
        <f>VLOOKUP($AX44&amp;"_"&amp;$BC$14,データシート1!$A:$BS,MATCH($BC$12&amp;"_"&amp;BF$20,データシート1!$A$1:$BS$1,0),0)</f>
        <v>9.0508883284998429</v>
      </c>
      <c r="BG44" s="40">
        <f>VLOOKUP($AX44&amp;"_"&amp;$BC$14,データシート1!$A:$BS,MATCH($BC$12&amp;"_"&amp;BG$20,データシート1!$A$1:$BS$1,0),0)</f>
        <v>1.9784911556881877</v>
      </c>
      <c r="BH44" s="40">
        <f>VLOOKUP($AX44&amp;"_"&amp;$BC$14,データシート1!$A:$BS,MATCH($BC$12&amp;"_"&amp;BH$20,データシート1!$A$1:$BS$1,0),0)</f>
        <v>1.1093219038093574</v>
      </c>
      <c r="BI44" s="40">
        <f>VLOOKUP($AX44&amp;"_"&amp;$BC$14,データシート1!$A:$BS,MATCH($BC$12&amp;"_"&amp;BI$20,データシート1!$A$1:$BS$1,0),0)</f>
        <v>56.187931293169662</v>
      </c>
      <c r="BJ44" s="40">
        <f>VLOOKUP($AX44&amp;"_"&amp;$BC$14,データシート1!$A:$BS,MATCH($BC$12&amp;"_"&amp;BJ$20,データシート1!$A$1:$BS$1,0),0)</f>
        <v>82.897724816266106</v>
      </c>
      <c r="BK44" s="40">
        <f t="shared" si="1"/>
        <v>52.938341493452093</v>
      </c>
      <c r="BL44" s="40">
        <f t="shared" si="2"/>
        <v>48.521705165787196</v>
      </c>
      <c r="BM44" s="40">
        <f>VLOOKUP($AX44&amp;"_"&amp;$BC$14,データシート1!$A:$BS,MATCH($BC$12&amp;"_"&amp;BM$20,データシート1!$A$1:$BS$1,0),0)</f>
        <v>32.413687542733207</v>
      </c>
      <c r="BN44" s="40">
        <f>VLOOKUP($AX44&amp;"_"&amp;$BC$14,データシート1!$A:$BS,MATCH($BC$12&amp;"_"&amp;BN$20,データシート1!$A$1:$BS$1,0),0)</f>
        <v>16.108017623053989</v>
      </c>
      <c r="BO44" s="40">
        <f>VLOOKUP($AX44&amp;"_"&amp;$BC$14,データシート1!$A:$BS,MATCH($BC$12&amp;"_"&amp;BO$20,データシート1!$A$1:$BS$1,0),0)</f>
        <v>4.4166363276648948</v>
      </c>
      <c r="BP44" s="40">
        <f>VLOOKUP($AX44&amp;"_"&amp;$BC$14,データシート1!$A:$BS,MATCH($BC$12&amp;"_"&amp;BP$20,データシート1!$A$1:$BS$1,0),0)</f>
        <v>0</v>
      </c>
      <c r="BQ44" s="40">
        <f>VLOOKUP($AX44&amp;"_"&amp;$BC$14,データシート1!$A:$BS,MATCH($BC$12&amp;"_"&amp;BQ$20,データシート1!$A$1:$BS$1,0),0)</f>
        <v>6.5996806024176946</v>
      </c>
      <c r="BR44" s="41">
        <f t="shared" si="3"/>
        <v>210.76237959330297</v>
      </c>
      <c r="BT44" s="134" t="str">
        <f t="shared" si="4"/>
        <v>清瀬市</v>
      </c>
      <c r="BU44" s="38">
        <f t="shared" si="25"/>
        <v>210.76237959330297</v>
      </c>
      <c r="BV44" s="69">
        <f t="shared" si="16"/>
        <v>5.7594250982650697E-2</v>
      </c>
      <c r="BW44" s="69">
        <f t="shared" si="16"/>
        <v>4.2943566807154408E-2</v>
      </c>
      <c r="BX44" s="69">
        <f t="shared" si="16"/>
        <v>9.3873069734075765E-3</v>
      </c>
      <c r="BY44" s="69">
        <f t="shared" si="16"/>
        <v>5.2633772020887091E-3</v>
      </c>
      <c r="BZ44" s="69">
        <f t="shared" si="16"/>
        <v>0.26659374126251822</v>
      </c>
      <c r="CA44" s="69">
        <f t="shared" si="32"/>
        <v>0.39332315841294574</v>
      </c>
      <c r="CB44" s="69">
        <f t="shared" si="32"/>
        <v>0.25117547825947123</v>
      </c>
      <c r="CC44" s="69">
        <f t="shared" si="32"/>
        <v>0.23021995319761035</v>
      </c>
      <c r="CD44" s="69">
        <f t="shared" si="32"/>
        <v>0.15379256774990011</v>
      </c>
      <c r="CE44" s="69">
        <f t="shared" si="32"/>
        <v>7.6427385447710258E-2</v>
      </c>
      <c r="CF44" s="69">
        <f t="shared" si="32"/>
        <v>2.0955525061860873E-2</v>
      </c>
      <c r="CG44" s="69">
        <f t="shared" si="32"/>
        <v>0</v>
      </c>
      <c r="CH44" s="69">
        <f t="shared" si="32"/>
        <v>3.1313371082413992E-2</v>
      </c>
      <c r="CI44" s="135">
        <f t="shared" si="6"/>
        <v>1</v>
      </c>
      <c r="CK44" s="136" t="str">
        <f t="shared" si="7"/>
        <v>清瀬市</v>
      </c>
      <c r="CL44" s="137">
        <f t="shared" si="17"/>
        <v>12.138701387997388</v>
      </c>
      <c r="CM44" s="75">
        <f t="shared" si="18"/>
        <v>0.39460563753024669</v>
      </c>
      <c r="CN44" s="76">
        <f t="shared" si="19"/>
        <v>9.0508883284998429</v>
      </c>
      <c r="CO44" s="75">
        <f t="shared" si="20"/>
        <v>0.52922981989701867</v>
      </c>
      <c r="CP44" s="76">
        <f t="shared" si="8"/>
        <v>1.9784911556881877</v>
      </c>
      <c r="CQ44" s="75">
        <f t="shared" si="21"/>
        <v>0</v>
      </c>
      <c r="CR44" s="76">
        <f t="shared" si="9"/>
        <v>1.1093219038093574</v>
      </c>
      <c r="CS44" s="75">
        <f t="shared" si="22"/>
        <v>0</v>
      </c>
      <c r="CT44" s="76">
        <f t="shared" si="10"/>
        <v>56.187931293169662</v>
      </c>
      <c r="CU44" s="77">
        <f t="shared" si="23"/>
        <v>0.90588848581060899</v>
      </c>
      <c r="CV44" s="18"/>
      <c r="CW44" s="1078">
        <f t="shared" si="24"/>
        <v>4.79</v>
      </c>
      <c r="CX44" s="1081">
        <f>VLOOKUP($AX44&amp;"_"&amp;$CW$14,データシート1!$A:$BS,MATCH($CW$12&amp;"_"&amp;CX$20,データシート1!$A$1:$BS$1,0),0)</f>
        <v>4.79</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50.9</v>
      </c>
      <c r="DB44" s="1081">
        <f>VLOOKUP($AX44&amp;"_"&amp;$CW$14,データシート1!$A:$BS,MATCH($CW$12&amp;"_"&amp;DB$20,データシート1!$A$1:$BS$1,0),0)</f>
        <v>0</v>
      </c>
      <c r="DC44" s="1081">
        <f>VLOOKUP($AX44&amp;"_"&amp;$CW$14,データシート1!$A:$BS,MATCH($CW$12&amp;"_"&amp;DC$20,データシート1!$A$1:$BS$1,0),0)</f>
        <v>0</v>
      </c>
      <c r="DD44" s="1080">
        <f t="shared" si="11"/>
        <v>55.69</v>
      </c>
      <c r="DE44" s="18"/>
      <c r="DF44" s="138">
        <f>VLOOKUP($AX44&amp;"_"&amp;$DF$14,データシート1!$A:$BS,MATCH($DF$12&amp;"_"&amp;DF$20,データシート1!$A$1:$BS$1,0),0)</f>
        <v>1</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5</v>
      </c>
      <c r="DJ44" s="74">
        <f>VLOOKUP($AX44&amp;"_"&amp;$DF$14,データシート1!$A:$BS,MATCH($DF$12&amp;"_"&amp;DJ$20,データシート1!$A$1:$BS$1,0),0)</f>
        <v>0</v>
      </c>
      <c r="DK44" s="74">
        <f>VLOOKUP($AX44&amp;"_"&amp;$DF$14,データシート1!$A:$BS,MATCH($DF$12&amp;"_"&amp;DK$20,データシート1!$A$1:$BS$1,0),0)</f>
        <v>0</v>
      </c>
      <c r="DL44" s="78">
        <f t="shared" si="12"/>
        <v>6</v>
      </c>
      <c r="DM44" s="18"/>
      <c r="DN44" s="139">
        <f t="shared" si="26"/>
        <v>0.09</v>
      </c>
      <c r="DO44" s="140">
        <f t="shared" si="27"/>
        <v>0</v>
      </c>
      <c r="DP44" s="140">
        <f t="shared" si="29"/>
        <v>0</v>
      </c>
      <c r="DQ44" s="140">
        <f t="shared" si="30"/>
        <v>0.91</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11231</v>
      </c>
      <c r="AY45" s="20" t="str">
        <f>IF(IFERROR(比較地域マスタ!$Z30,"")=0,"",IFERROR(比較地域マスタ!$Z30,""))</f>
        <v>桶川市</v>
      </c>
      <c r="BB45" s="122" t="str">
        <f t="shared" si="0"/>
        <v>11231</v>
      </c>
      <c r="BC45" s="123" t="str">
        <f t="shared" si="0"/>
        <v>桶川市</v>
      </c>
      <c r="BD45" s="40">
        <f t="shared" si="14"/>
        <v>307.70592779516244</v>
      </c>
      <c r="BE45" s="40">
        <f t="shared" si="15"/>
        <v>69.802236075103707</v>
      </c>
      <c r="BF45" s="40">
        <f>VLOOKUP($AX45&amp;"_"&amp;$BC$14,データシート1!$A:$BS,MATCH($BC$12&amp;"_"&amp;BF$20,データシート1!$A$1:$BS$1,0),0)</f>
        <v>65.631441461809871</v>
      </c>
      <c r="BG45" s="40">
        <f>VLOOKUP($AX45&amp;"_"&amp;$BC$14,データシート1!$A:$BS,MATCH($BC$12&amp;"_"&amp;BG$20,データシート1!$A$1:$BS$1,0),0)</f>
        <v>2.853791269796027</v>
      </c>
      <c r="BH45" s="40">
        <f>VLOOKUP($AX45&amp;"_"&amp;$BC$14,データシート1!$A:$BS,MATCH($BC$12&amp;"_"&amp;BH$20,データシート1!$A$1:$BS$1,0),0)</f>
        <v>1.3170033434977981</v>
      </c>
      <c r="BI45" s="40">
        <f>VLOOKUP($AX45&amp;"_"&amp;$BC$14,データシート1!$A:$BS,MATCH($BC$12&amp;"_"&amp;BI$20,データシート1!$A$1:$BS$1,0),0)</f>
        <v>68.923192085262045</v>
      </c>
      <c r="BJ45" s="40">
        <f>VLOOKUP($AX45&amp;"_"&amp;$BC$14,データシート1!$A:$BS,MATCH($BC$12&amp;"_"&amp;BJ$20,データシート1!$A$1:$BS$1,0),0)</f>
        <v>83.740310311196069</v>
      </c>
      <c r="BK45" s="40">
        <f t="shared" si="1"/>
        <v>85.240189323600575</v>
      </c>
      <c r="BL45" s="40">
        <f t="shared" si="2"/>
        <v>80.806040934133179</v>
      </c>
      <c r="BM45" s="40">
        <f>VLOOKUP($AX45&amp;"_"&amp;$BC$14,データシート1!$A:$BS,MATCH($BC$12&amp;"_"&amp;BM$20,データシート1!$A$1:$BS$1,0),0)</f>
        <v>52.424192601602996</v>
      </c>
      <c r="BN45" s="40">
        <f>VLOOKUP($AX45&amp;"_"&amp;$BC$14,データシート1!$A:$BS,MATCH($BC$12&amp;"_"&amp;BN$20,データシート1!$A$1:$BS$1,0),0)</f>
        <v>28.381848332530183</v>
      </c>
      <c r="BO45" s="40">
        <f>VLOOKUP($AX45&amp;"_"&amp;$BC$14,データシート1!$A:$BS,MATCH($BC$12&amp;"_"&amp;BO$20,データシート1!$A$1:$BS$1,0),0)</f>
        <v>4.4341483894673983</v>
      </c>
      <c r="BP45" s="40">
        <f>VLOOKUP($AX45&amp;"_"&amp;$BC$14,データシート1!$A:$BS,MATCH($BC$12&amp;"_"&amp;BP$20,データシート1!$A$1:$BS$1,0),0)</f>
        <v>0</v>
      </c>
      <c r="BQ45" s="40">
        <f>VLOOKUP($AX45&amp;"_"&amp;$BC$14,データシート1!$A:$BS,MATCH($BC$12&amp;"_"&amp;BQ$20,データシート1!$A$1:$BS$1,0),0)</f>
        <v>0</v>
      </c>
      <c r="BR45" s="41">
        <f t="shared" si="3"/>
        <v>307.70592779516244</v>
      </c>
      <c r="BT45" s="134" t="str">
        <f t="shared" si="4"/>
        <v>桶川市</v>
      </c>
      <c r="BU45" s="38">
        <f t="shared" si="25"/>
        <v>307.70592779516244</v>
      </c>
      <c r="BV45" s="69">
        <f t="shared" si="16"/>
        <v>0.22684722577580807</v>
      </c>
      <c r="BW45" s="69">
        <f t="shared" si="16"/>
        <v>0.2132927432763019</v>
      </c>
      <c r="BX45" s="69">
        <f t="shared" si="16"/>
        <v>9.2744110919298732E-3</v>
      </c>
      <c r="BY45" s="69">
        <f t="shared" si="16"/>
        <v>4.2800714075762539E-3</v>
      </c>
      <c r="BZ45" s="69">
        <f t="shared" si="16"/>
        <v>0.22399045926454725</v>
      </c>
      <c r="CA45" s="69">
        <f t="shared" si="32"/>
        <v>0.272143961967939</v>
      </c>
      <c r="CB45" s="69">
        <f t="shared" si="32"/>
        <v>0.27701835299170557</v>
      </c>
      <c r="CC45" s="69">
        <f t="shared" si="32"/>
        <v>0.26260800860464789</v>
      </c>
      <c r="CD45" s="69">
        <f t="shared" si="32"/>
        <v>0.1703710844222065</v>
      </c>
      <c r="CE45" s="69">
        <f t="shared" si="32"/>
        <v>9.2236924182441393E-2</v>
      </c>
      <c r="CF45" s="69">
        <f t="shared" si="32"/>
        <v>1.4410344387057692E-2</v>
      </c>
      <c r="CG45" s="69">
        <f t="shared" si="32"/>
        <v>0</v>
      </c>
      <c r="CH45" s="69">
        <f t="shared" si="32"/>
        <v>0</v>
      </c>
      <c r="CI45" s="135">
        <f t="shared" si="6"/>
        <v>1</v>
      </c>
      <c r="CK45" s="136" t="str">
        <f t="shared" si="7"/>
        <v>桶川市</v>
      </c>
      <c r="CL45" s="137">
        <f t="shared" si="17"/>
        <v>69.802236075103707</v>
      </c>
      <c r="CM45" s="75">
        <f t="shared" si="18"/>
        <v>0.75226816435367305</v>
      </c>
      <c r="CN45" s="76">
        <f t="shared" si="19"/>
        <v>65.631441461809871</v>
      </c>
      <c r="CO45" s="75">
        <f t="shared" si="20"/>
        <v>0.80007384921684099</v>
      </c>
      <c r="CP45" s="76">
        <f t="shared" si="8"/>
        <v>2.853791269796027</v>
      </c>
      <c r="CQ45" s="75">
        <f t="shared" si="21"/>
        <v>0</v>
      </c>
      <c r="CR45" s="76">
        <f t="shared" si="9"/>
        <v>1.3170033434977981</v>
      </c>
      <c r="CS45" s="75">
        <f t="shared" si="22"/>
        <v>0</v>
      </c>
      <c r="CT45" s="76">
        <f t="shared" si="10"/>
        <v>68.923192085262045</v>
      </c>
      <c r="CU45" s="77">
        <f t="shared" si="23"/>
        <v>0.31919589523341729</v>
      </c>
      <c r="CV45" s="18"/>
      <c r="CW45" s="1078">
        <f t="shared" si="24"/>
        <v>52.51</v>
      </c>
      <c r="CX45" s="1081">
        <f>VLOOKUP($AX45&amp;"_"&amp;$CW$14,データシート1!$A:$BS,MATCH($CW$12&amp;"_"&amp;CX$20,データシート1!$A$1:$BS$1,0),0)</f>
        <v>52.51</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22</v>
      </c>
      <c r="DB45" s="1081">
        <f>VLOOKUP($AX45&amp;"_"&amp;$CW$14,データシート1!$A:$BS,MATCH($CW$12&amp;"_"&amp;DB$20,データシート1!$A$1:$BS$1,0),0)</f>
        <v>0</v>
      </c>
      <c r="DC45" s="1081">
        <f>VLOOKUP($AX45&amp;"_"&amp;$CW$14,データシート1!$A:$BS,MATCH($CW$12&amp;"_"&amp;DC$20,データシート1!$A$1:$BS$1,0),0)</f>
        <v>0</v>
      </c>
      <c r="DD45" s="1080">
        <f t="shared" si="11"/>
        <v>74.509999999999991</v>
      </c>
      <c r="DE45" s="18"/>
      <c r="DF45" s="138">
        <f>VLOOKUP($AX45&amp;"_"&amp;$DF$14,データシート1!$A:$BS,MATCH($DF$12&amp;"_"&amp;DF$20,データシート1!$A$1:$BS$1,0),0)</f>
        <v>6</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3</v>
      </c>
      <c r="DJ45" s="74">
        <f>VLOOKUP($AX45&amp;"_"&amp;$DF$14,データシート1!$A:$BS,MATCH($DF$12&amp;"_"&amp;DJ$20,データシート1!$A$1:$BS$1,0),0)</f>
        <v>0</v>
      </c>
      <c r="DK45" s="74">
        <f>VLOOKUP($AX45&amp;"_"&amp;$DF$14,データシート1!$A:$BS,MATCH($DF$12&amp;"_"&amp;DK$20,データシート1!$A$1:$BS$1,0),0)</f>
        <v>0</v>
      </c>
      <c r="DL45" s="78">
        <f t="shared" si="12"/>
        <v>9</v>
      </c>
      <c r="DM45" s="18"/>
      <c r="DN45" s="139">
        <f t="shared" si="26"/>
        <v>0.7</v>
      </c>
      <c r="DO45" s="140">
        <f t="shared" si="27"/>
        <v>0</v>
      </c>
      <c r="DP45" s="140">
        <f t="shared" si="29"/>
        <v>0</v>
      </c>
      <c r="DQ45" s="140">
        <f t="shared" si="30"/>
        <v>0.3</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07207</v>
      </c>
      <c r="AY46" s="20" t="str">
        <f>IF(IFERROR(比較地域マスタ!$Z31,"")=0,"",IFERROR(比較地域マスタ!$Z31,""))</f>
        <v>須賀川市</v>
      </c>
      <c r="BB46" s="122" t="str">
        <f t="shared" si="0"/>
        <v>07207</v>
      </c>
      <c r="BC46" s="123" t="str">
        <f t="shared" si="0"/>
        <v>須賀川市</v>
      </c>
      <c r="BD46" s="40">
        <f t="shared" si="14"/>
        <v>478.58140626482981</v>
      </c>
      <c r="BE46" s="40">
        <f t="shared" si="15"/>
        <v>136.20923591795872</v>
      </c>
      <c r="BF46" s="40">
        <f>VLOOKUP($AX46&amp;"_"&amp;$BC$14,データシート1!$A:$BS,MATCH($BC$12&amp;"_"&amp;BF$20,データシート1!$A$1:$BS$1,0),0)</f>
        <v>123.2715371152659</v>
      </c>
      <c r="BG46" s="40">
        <f>VLOOKUP($AX46&amp;"_"&amp;$BC$14,データシート1!$A:$BS,MATCH($BC$12&amp;"_"&amp;BG$20,データシート1!$A$1:$BS$1,0),0)</f>
        <v>5.3937786097937073</v>
      </c>
      <c r="BH46" s="40">
        <f>VLOOKUP($AX46&amp;"_"&amp;$BC$14,データシート1!$A:$BS,MATCH($BC$12&amp;"_"&amp;BH$20,データシート1!$A$1:$BS$1,0),0)</f>
        <v>7.5439201928991269</v>
      </c>
      <c r="BI46" s="40">
        <f>VLOOKUP($AX46&amp;"_"&amp;$BC$14,データシート1!$A:$BS,MATCH($BC$12&amp;"_"&amp;BI$20,データシート1!$A$1:$BS$1,0),0)</f>
        <v>83.61465379725901</v>
      </c>
      <c r="BJ46" s="40">
        <f>VLOOKUP($AX46&amp;"_"&amp;$BC$14,データシート1!$A:$BS,MATCH($BC$12&amp;"_"&amp;BJ$20,データシート1!$A$1:$BS$1,0),0)</f>
        <v>101.77660948522427</v>
      </c>
      <c r="BK46" s="40">
        <f t="shared" si="1"/>
        <v>145.48431837559988</v>
      </c>
      <c r="BL46" s="40">
        <f t="shared" si="2"/>
        <v>141.00948539810648</v>
      </c>
      <c r="BM46" s="40">
        <f>VLOOKUP($AX46&amp;"_"&amp;$BC$14,データシート1!$A:$BS,MATCH($BC$12&amp;"_"&amp;BM$20,データシート1!$A$1:$BS$1,0),0)</f>
        <v>73.92229587556325</v>
      </c>
      <c r="BN46" s="40">
        <f>VLOOKUP($AX46&amp;"_"&amp;$BC$14,データシート1!$A:$BS,MATCH($BC$12&amp;"_"&amp;BN$20,データシート1!$A$1:$BS$1,0),0)</f>
        <v>67.087189522543227</v>
      </c>
      <c r="BO46" s="40">
        <f>VLOOKUP($AX46&amp;"_"&amp;$BC$14,データシート1!$A:$BS,MATCH($BC$12&amp;"_"&amp;BO$20,データシート1!$A$1:$BS$1,0),0)</f>
        <v>4.4748329774934144</v>
      </c>
      <c r="BP46" s="40">
        <f>VLOOKUP($AX46&amp;"_"&amp;$BC$14,データシート1!$A:$BS,MATCH($BC$12&amp;"_"&amp;BP$20,データシート1!$A$1:$BS$1,0),0)</f>
        <v>0</v>
      </c>
      <c r="BQ46" s="40">
        <f>VLOOKUP($AX46&amp;"_"&amp;$BC$14,データシート1!$A:$BS,MATCH($BC$12&amp;"_"&amp;BQ$20,データシート1!$A$1:$BS$1,0),0)</f>
        <v>11.49658868878797</v>
      </c>
      <c r="BR46" s="41">
        <f t="shared" si="3"/>
        <v>478.58140626482981</v>
      </c>
      <c r="BT46" s="134" t="str">
        <f t="shared" si="4"/>
        <v>須賀川市</v>
      </c>
      <c r="BU46" s="38">
        <f t="shared" si="25"/>
        <v>478.58140626482981</v>
      </c>
      <c r="BV46" s="69">
        <f t="shared" si="16"/>
        <v>0.28461038004177164</v>
      </c>
      <c r="BW46" s="69">
        <f t="shared" si="16"/>
        <v>0.25757694616128035</v>
      </c>
      <c r="BX46" s="69">
        <f t="shared" si="16"/>
        <v>1.1270347195245991E-2</v>
      </c>
      <c r="BY46" s="69">
        <f t="shared" si="16"/>
        <v>1.5763086685245335E-2</v>
      </c>
      <c r="BZ46" s="69">
        <f t="shared" si="16"/>
        <v>0.17471354445180776</v>
      </c>
      <c r="CA46" s="69">
        <f t="shared" si="32"/>
        <v>0.21266310841358668</v>
      </c>
      <c r="CB46" s="69">
        <f t="shared" si="32"/>
        <v>0.30399074529672404</v>
      </c>
      <c r="CC46" s="69">
        <f t="shared" si="32"/>
        <v>0.29464054297186149</v>
      </c>
      <c r="CD46" s="69">
        <f t="shared" si="32"/>
        <v>0.15446127849492192</v>
      </c>
      <c r="CE46" s="69">
        <f t="shared" si="32"/>
        <v>0.14017926447693954</v>
      </c>
      <c r="CF46" s="69">
        <f t="shared" si="32"/>
        <v>9.3502023248625797E-3</v>
      </c>
      <c r="CG46" s="69">
        <f t="shared" si="32"/>
        <v>0</v>
      </c>
      <c r="CH46" s="69">
        <f t="shared" si="32"/>
        <v>2.4022221796110001E-2</v>
      </c>
      <c r="CI46" s="135">
        <f t="shared" si="6"/>
        <v>1</v>
      </c>
      <c r="CK46" s="136" t="str">
        <f t="shared" si="7"/>
        <v>須賀川市</v>
      </c>
      <c r="CL46" s="137">
        <f t="shared" si="17"/>
        <v>136.20923591795872</v>
      </c>
      <c r="CM46" s="75">
        <f t="shared" si="18"/>
        <v>0.5046060168885943</v>
      </c>
      <c r="CN46" s="76">
        <f t="shared" si="19"/>
        <v>123.2715371152659</v>
      </c>
      <c r="CO46" s="75">
        <f t="shared" si="20"/>
        <v>0.55756585509055245</v>
      </c>
      <c r="CP46" s="76">
        <f t="shared" si="8"/>
        <v>5.3937786097937073</v>
      </c>
      <c r="CQ46" s="75">
        <f t="shared" si="21"/>
        <v>0</v>
      </c>
      <c r="CR46" s="76">
        <f t="shared" si="9"/>
        <v>7.5439201928991269</v>
      </c>
      <c r="CS46" s="75">
        <f t="shared" si="22"/>
        <v>0</v>
      </c>
      <c r="CT46" s="76">
        <f t="shared" si="10"/>
        <v>83.61465379725901</v>
      </c>
      <c r="CU46" s="77">
        <f t="shared" si="23"/>
        <v>0</v>
      </c>
      <c r="CV46" s="18"/>
      <c r="CW46" s="1078">
        <f t="shared" si="24"/>
        <v>68.731999999999999</v>
      </c>
      <c r="CX46" s="1081">
        <f>VLOOKUP($AX46&amp;"_"&amp;$CW$14,データシート1!$A:$BS,MATCH($CW$12&amp;"_"&amp;CX$20,データシート1!$A$1:$BS$1,0),0)</f>
        <v>68.731999999999999</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68.731999999999999</v>
      </c>
      <c r="DE46" s="18"/>
      <c r="DF46" s="138">
        <f>VLOOKUP($AX46&amp;"_"&amp;$DF$14,データシート1!$A:$BS,MATCH($DF$12&amp;"_"&amp;DF$20,データシート1!$A$1:$BS$1,0),0)</f>
        <v>8</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8</v>
      </c>
      <c r="DM46" s="18"/>
      <c r="DN46" s="139">
        <f t="shared" si="26"/>
        <v>1</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26207</v>
      </c>
      <c r="AY47" s="20" t="str">
        <f>IF(IFERROR(比較地域マスタ!$Z32,"")=0,"",IFERROR(比較地域マスタ!$Z32,""))</f>
        <v>城陽市</v>
      </c>
      <c r="BB47" s="122" t="str">
        <f t="shared" si="0"/>
        <v>26207</v>
      </c>
      <c r="BC47" s="123" t="str">
        <f t="shared" si="0"/>
        <v>城陽市</v>
      </c>
      <c r="BD47" s="40">
        <f t="shared" si="14"/>
        <v>279.36382618603068</v>
      </c>
      <c r="BE47" s="40">
        <f t="shared" si="15"/>
        <v>43.777500285749412</v>
      </c>
      <c r="BF47" s="40">
        <f>VLOOKUP($AX47&amp;"_"&amp;$BC$14,データシート1!$A:$BS,MATCH($BC$12&amp;"_"&amp;BF$20,データシート1!$A$1:$BS$1,0),0)</f>
        <v>38.120690207178363</v>
      </c>
      <c r="BG47" s="40">
        <f>VLOOKUP($AX47&amp;"_"&amp;$BC$14,データシート1!$A:$BS,MATCH($BC$12&amp;"_"&amp;BG$20,データシート1!$A$1:$BS$1,0),0)</f>
        <v>1.9663166911922423</v>
      </c>
      <c r="BH47" s="40">
        <f>VLOOKUP($AX47&amp;"_"&amp;$BC$14,データシート1!$A:$BS,MATCH($BC$12&amp;"_"&amp;BH$20,データシート1!$A$1:$BS$1,0),0)</f>
        <v>3.6904933873788113</v>
      </c>
      <c r="BI47" s="40">
        <f>VLOOKUP($AX47&amp;"_"&amp;$BC$14,データシート1!$A:$BS,MATCH($BC$12&amp;"_"&amp;BI$20,データシート1!$A$1:$BS$1,0),0)</f>
        <v>62.091256901927153</v>
      </c>
      <c r="BJ47" s="40">
        <f>VLOOKUP($AX47&amp;"_"&amp;$BC$14,データシート1!$A:$BS,MATCH($BC$12&amp;"_"&amp;BJ$20,データシート1!$A$1:$BS$1,0),0)</f>
        <v>86.175199838569128</v>
      </c>
      <c r="BK47" s="40">
        <f t="shared" si="1"/>
        <v>78.306401883105522</v>
      </c>
      <c r="BL47" s="40">
        <f t="shared" si="2"/>
        <v>73.840885086638352</v>
      </c>
      <c r="BM47" s="40">
        <f>VLOOKUP($AX47&amp;"_"&amp;$BC$14,データシート1!$A:$BS,MATCH($BC$12&amp;"_"&amp;BM$20,データシート1!$A$1:$BS$1,0),0)</f>
        <v>47.183312718711363</v>
      </c>
      <c r="BN47" s="40">
        <f>VLOOKUP($AX47&amp;"_"&amp;$BC$14,データシート1!$A:$BS,MATCH($BC$12&amp;"_"&amp;BN$20,データシート1!$A$1:$BS$1,0),0)</f>
        <v>26.657572367926988</v>
      </c>
      <c r="BO47" s="40">
        <f>VLOOKUP($AX47&amp;"_"&amp;$BC$14,データシート1!$A:$BS,MATCH($BC$12&amp;"_"&amp;BO$20,データシート1!$A$1:$BS$1,0),0)</f>
        <v>4.4655167964671669</v>
      </c>
      <c r="BP47" s="40">
        <f>VLOOKUP($AX47&amp;"_"&amp;$BC$14,データシート1!$A:$BS,MATCH($BC$12&amp;"_"&amp;BP$20,データシート1!$A$1:$BS$1,0),0)</f>
        <v>0</v>
      </c>
      <c r="BQ47" s="40">
        <f>VLOOKUP($AX47&amp;"_"&amp;$BC$14,データシート1!$A:$BS,MATCH($BC$12&amp;"_"&amp;BQ$20,データシート1!$A$1:$BS$1,0),0)</f>
        <v>9.0134672766794708</v>
      </c>
      <c r="BR47" s="41">
        <f t="shared" si="3"/>
        <v>279.36382618603068</v>
      </c>
      <c r="BT47" s="134" t="str">
        <f t="shared" si="4"/>
        <v>城陽市</v>
      </c>
      <c r="BU47" s="38">
        <f t="shared" si="25"/>
        <v>279.36382618603068</v>
      </c>
      <c r="BV47" s="69">
        <f t="shared" si="16"/>
        <v>0.15670425510494551</v>
      </c>
      <c r="BW47" s="69">
        <f t="shared" si="16"/>
        <v>0.13645535546822543</v>
      </c>
      <c r="BX47" s="69">
        <f t="shared" si="16"/>
        <v>7.0385515477685923E-3</v>
      </c>
      <c r="BY47" s="69">
        <f t="shared" si="16"/>
        <v>1.3210348088951506E-2</v>
      </c>
      <c r="BZ47" s="69">
        <f t="shared" si="16"/>
        <v>0.22225947342437982</v>
      </c>
      <c r="CA47" s="69">
        <f t="shared" si="32"/>
        <v>0.3084694286123657</v>
      </c>
      <c r="CB47" s="69">
        <f t="shared" si="32"/>
        <v>0.28030258230699001</v>
      </c>
      <c r="CC47" s="69">
        <f t="shared" si="32"/>
        <v>0.26431799025213487</v>
      </c>
      <c r="CD47" s="69">
        <f t="shared" si="32"/>
        <v>0.16889557020632873</v>
      </c>
      <c r="CE47" s="69">
        <f t="shared" si="32"/>
        <v>9.5422420045806117E-2</v>
      </c>
      <c r="CF47" s="69">
        <f t="shared" si="32"/>
        <v>1.5984592054855171E-2</v>
      </c>
      <c r="CG47" s="69">
        <f t="shared" si="32"/>
        <v>0</v>
      </c>
      <c r="CH47" s="69">
        <f t="shared" si="32"/>
        <v>3.2264260551318938E-2</v>
      </c>
      <c r="CI47" s="135">
        <f t="shared" si="6"/>
        <v>1</v>
      </c>
      <c r="CK47" s="136" t="str">
        <f t="shared" si="7"/>
        <v>城陽市</v>
      </c>
      <c r="CL47" s="137">
        <f t="shared" si="17"/>
        <v>43.777500285749412</v>
      </c>
      <c r="CM47" s="75">
        <f t="shared" si="18"/>
        <v>0.60976528640876992</v>
      </c>
      <c r="CN47" s="76">
        <f t="shared" si="19"/>
        <v>38.120690207178363</v>
      </c>
      <c r="CO47" s="75">
        <f t="shared" si="20"/>
        <v>0.70024965064702194</v>
      </c>
      <c r="CP47" s="76">
        <f t="shared" si="8"/>
        <v>1.9663166911922423</v>
      </c>
      <c r="CQ47" s="75">
        <f t="shared" si="21"/>
        <v>0</v>
      </c>
      <c r="CR47" s="76">
        <f t="shared" si="9"/>
        <v>3.6904933873788113</v>
      </c>
      <c r="CS47" s="75">
        <f t="shared" si="22"/>
        <v>0</v>
      </c>
      <c r="CT47" s="76">
        <f t="shared" si="10"/>
        <v>62.091256901927153</v>
      </c>
      <c r="CU47" s="77">
        <f t="shared" si="23"/>
        <v>0.55674505115271822</v>
      </c>
      <c r="CV47" s="18"/>
      <c r="CW47" s="1078">
        <f t="shared" si="24"/>
        <v>26.693999999999999</v>
      </c>
      <c r="CX47" s="1081">
        <f>VLOOKUP($AX47&amp;"_"&amp;$CW$14,データシート1!$A:$BS,MATCH($CW$12&amp;"_"&amp;CX$20,データシート1!$A$1:$BS$1,0),0)</f>
        <v>26.693999999999999</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34.569000000000003</v>
      </c>
      <c r="DB47" s="1081">
        <f>VLOOKUP($AX47&amp;"_"&amp;$CW$14,データシート1!$A:$BS,MATCH($CW$12&amp;"_"&amp;DB$20,データシート1!$A$1:$BS$1,0),0)</f>
        <v>0</v>
      </c>
      <c r="DC47" s="1081">
        <f>VLOOKUP($AX47&amp;"_"&amp;$CW$14,データシート1!$A:$BS,MATCH($CW$12&amp;"_"&amp;DC$20,データシート1!$A$1:$BS$1,0),0)</f>
        <v>0</v>
      </c>
      <c r="DD47" s="1080">
        <f t="shared" si="11"/>
        <v>61.263000000000005</v>
      </c>
      <c r="DE47" s="18"/>
      <c r="DF47" s="138">
        <f>VLOOKUP($AX47&amp;"_"&amp;$DF$14,データシート1!$A:$BS,MATCH($DF$12&amp;"_"&amp;DF$20,データシート1!$A$1:$BS$1,0),0)</f>
        <v>3</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4</v>
      </c>
      <c r="DJ47" s="74">
        <f>VLOOKUP($AX47&amp;"_"&amp;$DF$14,データシート1!$A:$BS,MATCH($DF$12&amp;"_"&amp;DJ$20,データシート1!$A$1:$BS$1,0),0)</f>
        <v>0</v>
      </c>
      <c r="DK47" s="74">
        <f>VLOOKUP($AX47&amp;"_"&amp;$DF$14,データシート1!$A:$BS,MATCH($DF$12&amp;"_"&amp;DK$20,データシート1!$A$1:$BS$1,0),0)</f>
        <v>0</v>
      </c>
      <c r="DL47" s="78">
        <f t="shared" si="12"/>
        <v>7</v>
      </c>
      <c r="DM47" s="18"/>
      <c r="DN47" s="139">
        <f t="shared" si="26"/>
        <v>0.44</v>
      </c>
      <c r="DO47" s="140">
        <f t="shared" si="27"/>
        <v>0</v>
      </c>
      <c r="DP47" s="140">
        <f t="shared" si="29"/>
        <v>0</v>
      </c>
      <c r="DQ47" s="140">
        <f t="shared" si="30"/>
        <v>0.56000000000000005</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41203</v>
      </c>
      <c r="AY48" s="20" t="str">
        <f>IF(IFERROR(比較地域マスタ!$Z33,"")=0,"",IFERROR(比較地域マスタ!$Z33,""))</f>
        <v>鳥栖市</v>
      </c>
      <c r="BB48" s="122" t="str">
        <f t="shared" si="0"/>
        <v>41203</v>
      </c>
      <c r="BC48" s="123" t="str">
        <f t="shared" si="0"/>
        <v>鳥栖市</v>
      </c>
      <c r="BD48" s="40">
        <f t="shared" si="14"/>
        <v>598.74989655206718</v>
      </c>
      <c r="BE48" s="40">
        <f t="shared" si="15"/>
        <v>267.57427061581092</v>
      </c>
      <c r="BF48" s="40">
        <f>VLOOKUP($AX48&amp;"_"&amp;$BC$14,データシート1!$A:$BS,MATCH($BC$12&amp;"_"&amp;BF$20,データシート1!$A$1:$BS$1,0),0)</f>
        <v>249.98243015563969</v>
      </c>
      <c r="BG48" s="40">
        <f>VLOOKUP($AX48&amp;"_"&amp;$BC$14,データシート1!$A:$BS,MATCH($BC$12&amp;"_"&amp;BG$20,データシート1!$A$1:$BS$1,0),0)</f>
        <v>3.1060171689526817</v>
      </c>
      <c r="BH48" s="40">
        <f>VLOOKUP($AX48&amp;"_"&amp;$BC$14,データシート1!$A:$BS,MATCH($BC$12&amp;"_"&amp;BH$20,データシート1!$A$1:$BS$1,0),0)</f>
        <v>14.485823291218551</v>
      </c>
      <c r="BI48" s="40">
        <f>VLOOKUP($AX48&amp;"_"&amp;$BC$14,データシート1!$A:$BS,MATCH($BC$12&amp;"_"&amp;BI$20,データシート1!$A$1:$BS$1,0),0)</f>
        <v>113.82448077858989</v>
      </c>
      <c r="BJ48" s="40">
        <f>VLOOKUP($AX48&amp;"_"&amp;$BC$14,データシート1!$A:$BS,MATCH($BC$12&amp;"_"&amp;BJ$20,データシート1!$A$1:$BS$1,0),0)</f>
        <v>88.198115194121556</v>
      </c>
      <c r="BK48" s="40">
        <f t="shared" si="1"/>
        <v>117.79631434052988</v>
      </c>
      <c r="BL48" s="40">
        <f t="shared" si="2"/>
        <v>113.43404205657511</v>
      </c>
      <c r="BM48" s="40">
        <f>VLOOKUP($AX48&amp;"_"&amp;$BC$14,データシート1!$A:$BS,MATCH($BC$12&amp;"_"&amp;BM$20,データシート1!$A$1:$BS$1,0),0)</f>
        <v>61.457538300952912</v>
      </c>
      <c r="BN48" s="40">
        <f>VLOOKUP($AX48&amp;"_"&amp;$BC$14,データシート1!$A:$BS,MATCH($BC$12&amp;"_"&amp;BN$20,データシート1!$A$1:$BS$1,0),0)</f>
        <v>51.976503755622197</v>
      </c>
      <c r="BO48" s="40">
        <f>VLOOKUP($AX48&amp;"_"&amp;$BC$14,データシート1!$A:$BS,MATCH($BC$12&amp;"_"&amp;BO$20,データシート1!$A$1:$BS$1,0),0)</f>
        <v>4.3622722839547681</v>
      </c>
      <c r="BP48" s="40">
        <f>VLOOKUP($AX48&amp;"_"&amp;$BC$14,データシート1!$A:$BS,MATCH($BC$12&amp;"_"&amp;BP$20,データシート1!$A$1:$BS$1,0),0)</f>
        <v>0</v>
      </c>
      <c r="BQ48" s="40">
        <f>VLOOKUP($AX48&amp;"_"&amp;$BC$14,データシート1!$A:$BS,MATCH($BC$12&amp;"_"&amp;BQ$20,データシート1!$A$1:$BS$1,0),0)</f>
        <v>11.3567156230149</v>
      </c>
      <c r="BR48" s="41">
        <f t="shared" si="3"/>
        <v>598.74989655206718</v>
      </c>
      <c r="BT48" s="134" t="str">
        <f t="shared" si="4"/>
        <v>鳥栖市</v>
      </c>
      <c r="BU48" s="38">
        <f t="shared" si="25"/>
        <v>598.74989655206718</v>
      </c>
      <c r="BV48" s="69">
        <f t="shared" si="16"/>
        <v>0.44688821185047622</v>
      </c>
      <c r="BW48" s="69">
        <f t="shared" si="16"/>
        <v>0.41750726237311553</v>
      </c>
      <c r="BX48" s="69">
        <f t="shared" si="16"/>
        <v>5.1875034748880043E-3</v>
      </c>
      <c r="BY48" s="69">
        <f t="shared" si="16"/>
        <v>2.41934460024727E-2</v>
      </c>
      <c r="BZ48" s="69">
        <f t="shared" si="16"/>
        <v>0.190103549802771</v>
      </c>
      <c r="CA48" s="69">
        <f t="shared" si="32"/>
        <v>0.14730376690169811</v>
      </c>
      <c r="CB48" s="69">
        <f t="shared" si="32"/>
        <v>0.19673709343227641</v>
      </c>
      <c r="CC48" s="69">
        <f t="shared" si="32"/>
        <v>0.18945145996649188</v>
      </c>
      <c r="CD48" s="69">
        <f t="shared" si="32"/>
        <v>0.10264308796520781</v>
      </c>
      <c r="CE48" s="69">
        <f t="shared" si="32"/>
        <v>8.6808372001284065E-2</v>
      </c>
      <c r="CF48" s="69">
        <f t="shared" si="32"/>
        <v>7.285633465784533E-3</v>
      </c>
      <c r="CG48" s="69">
        <f t="shared" si="32"/>
        <v>0</v>
      </c>
      <c r="CH48" s="69">
        <f t="shared" si="32"/>
        <v>1.8967378012778199E-2</v>
      </c>
      <c r="CI48" s="135">
        <f t="shared" si="6"/>
        <v>1</v>
      </c>
      <c r="CK48" s="136" t="str">
        <f t="shared" si="7"/>
        <v>鳥栖市</v>
      </c>
      <c r="CL48" s="137">
        <f t="shared" si="17"/>
        <v>267.57427061581092</v>
      </c>
      <c r="CM48" s="75">
        <f t="shared" si="18"/>
        <v>0.54868877961289575</v>
      </c>
      <c r="CN48" s="76">
        <f t="shared" si="19"/>
        <v>249.98243015563969</v>
      </c>
      <c r="CO48" s="75">
        <f t="shared" si="20"/>
        <v>0.58730127516798925</v>
      </c>
      <c r="CP48" s="76">
        <f t="shared" si="8"/>
        <v>3.1060171689526817</v>
      </c>
      <c r="CQ48" s="75">
        <f t="shared" si="21"/>
        <v>0</v>
      </c>
      <c r="CR48" s="76">
        <f t="shared" si="9"/>
        <v>14.485823291218551</v>
      </c>
      <c r="CS48" s="75">
        <f t="shared" si="22"/>
        <v>0</v>
      </c>
      <c r="CT48" s="76">
        <f t="shared" si="10"/>
        <v>113.82448077858989</v>
      </c>
      <c r="CU48" s="77">
        <f t="shared" si="23"/>
        <v>0.14590007251870316</v>
      </c>
      <c r="CV48" s="18"/>
      <c r="CW48" s="1078">
        <f t="shared" si="24"/>
        <v>146.815</v>
      </c>
      <c r="CX48" s="1081">
        <f>VLOOKUP($AX48&amp;"_"&amp;$CW$14,データシート1!$A:$BS,MATCH($CW$12&amp;"_"&amp;CX$20,データシート1!$A$1:$BS$1,0),0)</f>
        <v>146.815</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16.606999999999999</v>
      </c>
      <c r="DB48" s="1081">
        <f>VLOOKUP($AX48&amp;"_"&amp;$CW$14,データシート1!$A:$BS,MATCH($CW$12&amp;"_"&amp;DB$20,データシート1!$A$1:$BS$1,0),0)</f>
        <v>0</v>
      </c>
      <c r="DC48" s="1081">
        <f>VLOOKUP($AX48&amp;"_"&amp;$CW$14,データシート1!$A:$BS,MATCH($CW$12&amp;"_"&amp;DC$20,データシート1!$A$1:$BS$1,0),0)</f>
        <v>0</v>
      </c>
      <c r="DD48" s="1080">
        <f t="shared" si="11"/>
        <v>163.422</v>
      </c>
      <c r="DE48" s="18"/>
      <c r="DF48" s="138">
        <f>VLOOKUP($AX48&amp;"_"&amp;$DF$14,データシート1!$A:$BS,MATCH($DF$12&amp;"_"&amp;DF$20,データシート1!$A$1:$BS$1,0),0)</f>
        <v>11</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6</v>
      </c>
      <c r="DJ48" s="74">
        <f>VLOOKUP($AX48&amp;"_"&amp;$DF$14,データシート1!$A:$BS,MATCH($DF$12&amp;"_"&amp;DJ$20,データシート1!$A$1:$BS$1,0),0)</f>
        <v>0</v>
      </c>
      <c r="DK48" s="74">
        <f>VLOOKUP($AX48&amp;"_"&amp;$DF$14,データシート1!$A:$BS,MATCH($DF$12&amp;"_"&amp;DK$20,データシート1!$A$1:$BS$1,0),0)</f>
        <v>0</v>
      </c>
      <c r="DL48" s="78">
        <f t="shared" si="12"/>
        <v>17</v>
      </c>
      <c r="DM48" s="18"/>
      <c r="DN48" s="139">
        <f t="shared" si="26"/>
        <v>0.9</v>
      </c>
      <c r="DO48" s="140">
        <f t="shared" si="27"/>
        <v>0</v>
      </c>
      <c r="DP48" s="140">
        <f t="shared" si="29"/>
        <v>0</v>
      </c>
      <c r="DQ48" s="140">
        <f t="shared" si="30"/>
        <v>0.1</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10207</v>
      </c>
      <c r="AY49" s="20" t="str">
        <f>IF(IFERROR(比較地域マスタ!$Z34,"")=0,"",IFERROR(比較地域マスタ!$Z34,""))</f>
        <v>館林市</v>
      </c>
      <c r="BB49" s="122" t="str">
        <f t="shared" si="0"/>
        <v>10207</v>
      </c>
      <c r="BC49" s="123" t="str">
        <f t="shared" si="0"/>
        <v>館林市</v>
      </c>
      <c r="BD49" s="40">
        <f t="shared" si="14"/>
        <v>471.75398479332353</v>
      </c>
      <c r="BE49" s="40">
        <f t="shared" si="15"/>
        <v>157.22435669368684</v>
      </c>
      <c r="BF49" s="40">
        <f>VLOOKUP($AX49&amp;"_"&amp;$BC$14,データシート1!$A:$BS,MATCH($BC$12&amp;"_"&amp;BF$20,データシート1!$A$1:$BS$1,0),0)</f>
        <v>149.13567977436671</v>
      </c>
      <c r="BG49" s="40">
        <f>VLOOKUP($AX49&amp;"_"&amp;$BC$14,データシート1!$A:$BS,MATCH($BC$12&amp;"_"&amp;BG$20,データシート1!$A$1:$BS$1,0),0)</f>
        <v>3.3723454498910814</v>
      </c>
      <c r="BH49" s="40">
        <f>VLOOKUP($AX49&amp;"_"&amp;$BC$14,データシート1!$A:$BS,MATCH($BC$12&amp;"_"&amp;BH$20,データシート1!$A$1:$BS$1,0),0)</f>
        <v>4.7163314694290763</v>
      </c>
      <c r="BI49" s="40">
        <f>VLOOKUP($AX49&amp;"_"&amp;$BC$14,データシート1!$A:$BS,MATCH($BC$12&amp;"_"&amp;BI$20,データシート1!$A$1:$BS$1,0),0)</f>
        <v>89.891997970446482</v>
      </c>
      <c r="BJ49" s="40">
        <f>VLOOKUP($AX49&amp;"_"&amp;$BC$14,データシート1!$A:$BS,MATCH($BC$12&amp;"_"&amp;BJ$20,データシート1!$A$1:$BS$1,0),0)</f>
        <v>88.098579389352679</v>
      </c>
      <c r="BK49" s="40">
        <f t="shared" si="1"/>
        <v>125.69148254097324</v>
      </c>
      <c r="BL49" s="40">
        <f t="shared" si="2"/>
        <v>121.24725144925591</v>
      </c>
      <c r="BM49" s="40">
        <f>VLOOKUP($AX49&amp;"_"&amp;$BC$14,データシート1!$A:$BS,MATCH($BC$12&amp;"_"&amp;BM$20,データシート1!$A$1:$BS$1,0),0)</f>
        <v>74.483468861688621</v>
      </c>
      <c r="BN49" s="40">
        <f>VLOOKUP($AX49&amp;"_"&amp;$BC$14,データシート1!$A:$BS,MATCH($BC$12&amp;"_"&amp;BN$20,データシート1!$A$1:$BS$1,0),0)</f>
        <v>46.763782587567299</v>
      </c>
      <c r="BO49" s="40">
        <f>VLOOKUP($AX49&amp;"_"&amp;$BC$14,データシート1!$A:$BS,MATCH($BC$12&amp;"_"&amp;BO$20,データシート1!$A$1:$BS$1,0),0)</f>
        <v>4.4442310917173238</v>
      </c>
      <c r="BP49" s="40">
        <f>VLOOKUP($AX49&amp;"_"&amp;$BC$14,データシート1!$A:$BS,MATCH($BC$12&amp;"_"&amp;BP$20,データシート1!$A$1:$BS$1,0),0)</f>
        <v>0</v>
      </c>
      <c r="BQ49" s="40">
        <f>VLOOKUP($AX49&amp;"_"&amp;$BC$14,データシート1!$A:$BS,MATCH($BC$12&amp;"_"&amp;BQ$20,データシート1!$A$1:$BS$1,0),0)</f>
        <v>10.84756819886427</v>
      </c>
      <c r="BR49" s="41">
        <f t="shared" si="3"/>
        <v>471.75398479332353</v>
      </c>
      <c r="BT49" s="134" t="str">
        <f t="shared" si="4"/>
        <v>館林市</v>
      </c>
      <c r="BU49" s="38">
        <f t="shared" si="25"/>
        <v>471.75398479332353</v>
      </c>
      <c r="BV49" s="69">
        <f t="shared" si="16"/>
        <v>0.33327616037534308</v>
      </c>
      <c r="BW49" s="69">
        <f t="shared" si="16"/>
        <v>0.31613019620746474</v>
      </c>
      <c r="BX49" s="69">
        <f t="shared" si="16"/>
        <v>7.1485256269080873E-3</v>
      </c>
      <c r="BY49" s="69">
        <f t="shared" si="16"/>
        <v>9.9974385409702729E-3</v>
      </c>
      <c r="BZ49" s="69">
        <f t="shared" si="16"/>
        <v>0.19054846565806619</v>
      </c>
      <c r="CA49" s="69">
        <f t="shared" si="32"/>
        <v>0.18674686855681541</v>
      </c>
      <c r="CB49" s="69">
        <f t="shared" si="32"/>
        <v>0.26643438443034873</v>
      </c>
      <c r="CC49" s="69">
        <f t="shared" si="32"/>
        <v>0.25701373037129638</v>
      </c>
      <c r="CD49" s="69">
        <f t="shared" si="32"/>
        <v>0.15788625271351972</v>
      </c>
      <c r="CE49" s="69">
        <f t="shared" si="32"/>
        <v>9.9127477657776686E-2</v>
      </c>
      <c r="CF49" s="69">
        <f t="shared" si="32"/>
        <v>9.420654059052307E-3</v>
      </c>
      <c r="CG49" s="69">
        <f t="shared" si="32"/>
        <v>0</v>
      </c>
      <c r="CH49" s="69">
        <f t="shared" si="32"/>
        <v>2.2994120979426626E-2</v>
      </c>
      <c r="CI49" s="135">
        <f t="shared" si="6"/>
        <v>1</v>
      </c>
      <c r="CK49" s="136" t="str">
        <f t="shared" si="7"/>
        <v>館林市</v>
      </c>
      <c r="CL49" s="137">
        <f t="shared" si="17"/>
        <v>157.22435669368684</v>
      </c>
      <c r="CM49" s="75">
        <f t="shared" si="18"/>
        <v>1</v>
      </c>
      <c r="CN49" s="76">
        <f t="shared" si="19"/>
        <v>149.13567977436671</v>
      </c>
      <c r="CO49" s="75">
        <f t="shared" si="20"/>
        <v>1</v>
      </c>
      <c r="CP49" s="76">
        <f t="shared" si="8"/>
        <v>3.3723454498910814</v>
      </c>
      <c r="CQ49" s="75">
        <f t="shared" si="21"/>
        <v>0</v>
      </c>
      <c r="CR49" s="76">
        <f t="shared" si="9"/>
        <v>4.7163314694290763</v>
      </c>
      <c r="CS49" s="75">
        <f t="shared" si="22"/>
        <v>0</v>
      </c>
      <c r="CT49" s="76">
        <f t="shared" si="10"/>
        <v>89.891997970446482</v>
      </c>
      <c r="CU49" s="77">
        <f t="shared" si="23"/>
        <v>0.52537490617937621</v>
      </c>
      <c r="CV49" s="18"/>
      <c r="CW49" s="1078">
        <f t="shared" si="24"/>
        <v>175.78399999999999</v>
      </c>
      <c r="CX49" s="1081">
        <f>VLOOKUP($AX49&amp;"_"&amp;$CW$14,データシート1!$A:$BS,MATCH($CW$12&amp;"_"&amp;CX$20,データシート1!$A$1:$BS$1,0),0)</f>
        <v>175.78399999999999</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47.226999999999997</v>
      </c>
      <c r="DB49" s="1081">
        <f>VLOOKUP($AX49&amp;"_"&amp;$CW$14,データシート1!$A:$BS,MATCH($CW$12&amp;"_"&amp;DB$20,データシート1!$A$1:$BS$1,0),0)</f>
        <v>0</v>
      </c>
      <c r="DC49" s="1081">
        <f>VLOOKUP($AX49&amp;"_"&amp;$CW$14,データシート1!$A:$BS,MATCH($CW$12&amp;"_"&amp;DC$20,データシート1!$A$1:$BS$1,0),0)</f>
        <v>0</v>
      </c>
      <c r="DD49" s="1080">
        <f t="shared" si="11"/>
        <v>223.011</v>
      </c>
      <c r="DE49" s="18"/>
      <c r="DF49" s="138">
        <f>VLOOKUP($AX49&amp;"_"&amp;$DF$14,データシート1!$A:$BS,MATCH($DF$12&amp;"_"&amp;DF$20,データシート1!$A$1:$BS$1,0),0)</f>
        <v>16</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2</v>
      </c>
      <c r="DJ49" s="74">
        <f>VLOOKUP($AX49&amp;"_"&amp;$DF$14,データシート1!$A:$BS,MATCH($DF$12&amp;"_"&amp;DJ$20,データシート1!$A$1:$BS$1,0),0)</f>
        <v>0</v>
      </c>
      <c r="DK49" s="74">
        <f>VLOOKUP($AX49&amp;"_"&amp;$DF$14,データシート1!$A:$BS,MATCH($DF$12&amp;"_"&amp;DK$20,データシート1!$A$1:$BS$1,0),0)</f>
        <v>0</v>
      </c>
      <c r="DL49" s="78">
        <f t="shared" si="12"/>
        <v>18</v>
      </c>
      <c r="DM49" s="18"/>
      <c r="DN49" s="139">
        <f t="shared" si="26"/>
        <v>0.79</v>
      </c>
      <c r="DO49" s="140">
        <f t="shared" si="27"/>
        <v>0</v>
      </c>
      <c r="DP49" s="140">
        <f t="shared" si="29"/>
        <v>0</v>
      </c>
      <c r="DQ49" s="140">
        <f t="shared" si="30"/>
        <v>0.21</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館林市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群馬県</v>
      </c>
      <c r="AY4" s="261" t="str">
        <f>年度マスタ!$J4</f>
        <v>館林市</v>
      </c>
      <c r="AZ4" s="261" t="str">
        <f>年度マスタ!$K4</f>
        <v>10207</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11209</v>
      </c>
      <c r="AY13" s="20" t="str">
        <f>IF(IFERROR(比較地域マスタ!$Z6,"")=0,"",IFERROR(比較地域マスタ!$Z6,""))</f>
        <v>飯能市</v>
      </c>
      <c r="BC13" s="960" t="str">
        <f t="shared" ref="BC13:BC59" si="0">AX13</f>
        <v>11209</v>
      </c>
      <c r="BD13" s="123" t="str">
        <f>AY13</f>
        <v>飯能市</v>
      </c>
      <c r="BE13" s="40">
        <f>VLOOKUP($BC13&amp;"_"&amp;$AZ$7,データシート1!$A:$BS,MATCH("cb_"&amp;BE$12,データシート1!$A$1:$BS$1,0),0)</f>
        <v>10018.999999999976</v>
      </c>
      <c r="BF13" s="40">
        <f>VLOOKUP($BC13&amp;"_"&amp;$AZ$7,データシート1!$A:$BS,MATCH("cb_"&amp;BF$12,データシート1!$A$1:$BS$1,0),0)</f>
        <v>17646.200000000004</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415</v>
      </c>
      <c r="BK13" s="40">
        <f>SUM(BE13:BJ13)</f>
        <v>28080.199999999983</v>
      </c>
      <c r="BL13" s="42"/>
      <c r="BM13" s="960" t="str">
        <f>AX13</f>
        <v>11209</v>
      </c>
      <c r="BN13" s="123" t="str">
        <f>AY13</f>
        <v>飯能市</v>
      </c>
      <c r="BO13" s="40">
        <f>BE13*VLOOKUP(BO$12,別紙!$B$4:$E$10,MATCH("設備利用率",別紙!$B$4:$E$4,0),0)/100*8760/10^3</f>
        <v>12024.002279999972</v>
      </c>
      <c r="BP13" s="40">
        <f>BF13*VLOOKUP(BP$12,別紙!$B$4:$E$10,MATCH("設備利用率",別紙!$B$4:$E$4,0),0)/100*8760/10^3</f>
        <v>23341.687512</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2908.32</v>
      </c>
      <c r="BU13" s="40">
        <f>SUM(BO13:BT13)</f>
        <v>38274.009791999975</v>
      </c>
      <c r="BV13" s="42"/>
      <c r="BW13" s="38" t="str">
        <f>AX13</f>
        <v>11209</v>
      </c>
      <c r="BX13" s="38" t="str">
        <f>AY13</f>
        <v>飯能市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391071.0717816882</v>
      </c>
      <c r="BZ13" s="42"/>
      <c r="CA13" s="38" t="str">
        <f>AX13</f>
        <v>11209</v>
      </c>
      <c r="CB13" s="38" t="str">
        <f>AY13</f>
        <v>飯能市</v>
      </c>
      <c r="CC13" s="260">
        <f>BO13/$BY13</f>
        <v>3.0746335251082595E-2</v>
      </c>
      <c r="CD13" s="260">
        <f t="shared" ref="CD13:CH28" si="1">BP13/$BY13</f>
        <v>5.968656133438139E-2</v>
      </c>
      <c r="CE13" s="260">
        <f t="shared" si="1"/>
        <v>0</v>
      </c>
      <c r="CF13" s="260">
        <f t="shared" si="1"/>
        <v>0</v>
      </c>
      <c r="CG13" s="260">
        <f t="shared" si="1"/>
        <v>0</v>
      </c>
      <c r="CH13" s="260">
        <f t="shared" si="1"/>
        <v>7.4368067848893278E-3</v>
      </c>
      <c r="CI13" s="260">
        <f>BU13/BY13</f>
        <v>9.786970337035332E-2</v>
      </c>
      <c r="CK13" s="20" t="str">
        <f>AX13</f>
        <v>11209</v>
      </c>
      <c r="CL13" s="20" t="str">
        <f>AY13</f>
        <v>飯能市</v>
      </c>
      <c r="CM13" s="20">
        <f>VLOOKUP($CK13&amp;"_"&amp;$AZ$7,データシート1!$A:$BS,MATCH("ca_太陽光発電（10kW未満）",データシート1!$A$1:$BS$1,0),0)</f>
        <v>2259</v>
      </c>
      <c r="CN13" s="20">
        <f>VLOOKUP($CK13&amp;"_"&amp;$AZ$5,データシート1!$A:$BS,MATCH("ab_家庭",データシート1!$A$1:$BS$1,0),0)</f>
        <v>35632</v>
      </c>
      <c r="CO13" s="260">
        <f>CM13/CN13</f>
        <v>6.3398069151324649E-2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01205</v>
      </c>
      <c r="AY14" s="20" t="str">
        <f>IF(IFERROR(比較地域マスタ!$Z7,"")=0,"",IFERROR(比較地域マスタ!$Z7,""))</f>
        <v>室蘭市</v>
      </c>
      <c r="BC14" s="960" t="str">
        <f t="shared" si="0"/>
        <v>01205</v>
      </c>
      <c r="BD14" s="123" t="str">
        <f t="shared" ref="BD14:BD60" si="2">AY14</f>
        <v>室蘭市</v>
      </c>
      <c r="BE14" s="40">
        <f>VLOOKUP($BC14&amp;"_"&amp;$AZ$7,データシート1!$A:$BS,MATCH("cb_"&amp;BE$12,データシート1!$A$1:$BS$1,0),0)</f>
        <v>2996.7520000000045</v>
      </c>
      <c r="BF14" s="40">
        <f>VLOOKUP($BC14&amp;"_"&amp;$AZ$7,データシート1!$A:$BS,MATCH("cb_"&amp;BF$12,データシート1!$A$1:$BS$1,0),0)</f>
        <v>13560.089999999998</v>
      </c>
      <c r="BG14" s="40">
        <f>VLOOKUP($BC14&amp;"_"&amp;$AZ$7,データシート1!$A:$BS,MATCH("cb_"&amp;BG$12,データシート1!$A$1:$BS$1,0),0)</f>
        <v>4469.2</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75993</v>
      </c>
      <c r="BK14" s="40">
        <f t="shared" ref="BK14:BK60" si="3">SUM(BE14:BJ14)</f>
        <v>97019.042000000001</v>
      </c>
      <c r="BL14" s="42"/>
      <c r="BM14" s="960" t="str">
        <f t="shared" ref="BM14:BM60" si="4">AX14</f>
        <v>01205</v>
      </c>
      <c r="BN14" s="123" t="str">
        <f t="shared" ref="BN14:BN60" si="5">AY14</f>
        <v>室蘭市</v>
      </c>
      <c r="BO14" s="40">
        <f>BE14*VLOOKUP(BO$12,別紙!$B$4:$E$10,MATCH("設備利用率",別紙!$B$4:$E$4,0),0)/100*8760/10^3</f>
        <v>3596.4620102400054</v>
      </c>
      <c r="BP14" s="40">
        <f>BF14*VLOOKUP(BP$12,別紙!$B$4:$E$10,MATCH("設備利用率",別紙!$B$4:$E$4,0),0)/100*8760/10^3</f>
        <v>17936.744648399999</v>
      </c>
      <c r="BQ14" s="40">
        <f>BG14*VLOOKUP(BQ$12,別紙!$B$4:$E$10,MATCH("設備利用率",別紙!$B$4:$E$4,0),0)/100*8760/10^3</f>
        <v>9709.2476160000006</v>
      </c>
      <c r="BR14" s="40">
        <f>BH14*VLOOKUP(BR$12,別紙!$B$4:$E$10,MATCH("設備利用率",別紙!$B$4:$E$4,0),0)/100*8760/10^3</f>
        <v>0</v>
      </c>
      <c r="BS14" s="40">
        <f>BI14*VLOOKUP(BS$12,別紙!$B$4:$E$10,MATCH("設備利用率",別紙!$B$4:$E$4,0),0)/100*8760/10^3</f>
        <v>0</v>
      </c>
      <c r="BT14" s="40">
        <f>BJ14*VLOOKUP(BT$12,別紙!$B$4:$E$10,MATCH("設備利用率",別紙!$B$4:$E$4,0),0)/100*8760/10^3</f>
        <v>532558.94400000002</v>
      </c>
      <c r="BU14" s="40">
        <f t="shared" ref="BU14:BU60" si="6">SUM(BO14:BT14)</f>
        <v>563801.39827463997</v>
      </c>
      <c r="BV14" s="42"/>
      <c r="BW14" s="38" t="str">
        <f t="shared" ref="BW14:BW60" si="7">AX14</f>
        <v>01205</v>
      </c>
      <c r="BX14" s="38" t="str">
        <f t="shared" ref="BX14:BX60" si="8">AY14</f>
        <v>室蘭市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726134.99397960794</v>
      </c>
      <c r="BZ14" s="42"/>
      <c r="CA14" s="38" t="str">
        <f t="shared" ref="CA14:CA60" si="9">AX14</f>
        <v>01205</v>
      </c>
      <c r="CB14" s="38" t="str">
        <f t="shared" ref="CB14:CB60" si="10">AY14</f>
        <v>室蘭市</v>
      </c>
      <c r="CC14" s="260">
        <f t="shared" ref="CC14:CC60" si="11">BO14/$BY14</f>
        <v>4.9528834721619336E-3</v>
      </c>
      <c r="CD14" s="260">
        <f t="shared" si="1"/>
        <v>2.4701666765978389E-2</v>
      </c>
      <c r="CE14" s="260">
        <f t="shared" si="1"/>
        <v>1.3371133048950214E-2</v>
      </c>
      <c r="CF14" s="260">
        <f t="shared" si="1"/>
        <v>0</v>
      </c>
      <c r="CG14" s="260">
        <f t="shared" si="1"/>
        <v>0</v>
      </c>
      <c r="CH14" s="260">
        <f t="shared" si="1"/>
        <v>0.73341589155659925</v>
      </c>
      <c r="CI14" s="260">
        <f t="shared" ref="CI14:CI60" si="12">BU14/BY14</f>
        <v>0.77644157484368981</v>
      </c>
      <c r="CK14" s="20" t="str">
        <f t="shared" ref="CK14:CK60" si="13">AX14</f>
        <v>01205</v>
      </c>
      <c r="CL14" s="20" t="str">
        <f t="shared" ref="CL14:CL60" si="14">AY14</f>
        <v>室蘭市</v>
      </c>
      <c r="CM14" s="20">
        <f>VLOOKUP($CK14&amp;"_"&amp;$AZ$7,データシート1!$A:$BS,MATCH("ca_太陽光発電（10kW未満）",データシート1!$A$1:$BS$1,0),0)</f>
        <v>618</v>
      </c>
      <c r="CN14" s="20">
        <f>VLOOKUP($CK14&amp;"_"&amp;$AZ$5,データシート1!$A:$BS,MATCH("ab_家庭",データシート1!$A$1:$BS$1,0),0)</f>
        <v>44671</v>
      </c>
      <c r="CO14" s="260">
        <f t="shared" ref="CO14:CO60" si="15">CM14/CN14</f>
        <v>1.3834478744599404E-2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26202</v>
      </c>
      <c r="AY15" s="20" t="str">
        <f>IF(IFERROR(比較地域マスタ!$Z8,"")=0,"",IFERROR(比較地域マスタ!$Z8,""))</f>
        <v>舞鶴市</v>
      </c>
      <c r="BC15" s="960" t="str">
        <f t="shared" si="0"/>
        <v>26202</v>
      </c>
      <c r="BD15" s="123" t="str">
        <f t="shared" si="2"/>
        <v>舞鶴市</v>
      </c>
      <c r="BE15" s="40">
        <f>VLOOKUP($BC15&amp;"_"&amp;$AZ$7,データシート1!$A:$BS,MATCH("cb_"&amp;BE$12,データシート1!$A$1:$BS$1,0),0)</f>
        <v>8516.8999999999796</v>
      </c>
      <c r="BF15" s="40">
        <f>VLOOKUP($BC15&amp;"_"&amp;$AZ$7,データシート1!$A:$BS,MATCH("cb_"&amp;BF$12,データシート1!$A$1:$BS$1,0),0)</f>
        <v>12024.5</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6800</v>
      </c>
      <c r="BK15" s="40">
        <f t="shared" si="3"/>
        <v>27341.39999999998</v>
      </c>
      <c r="BL15" s="42"/>
      <c r="BM15" s="960" t="str">
        <f t="shared" si="4"/>
        <v>26202</v>
      </c>
      <c r="BN15" s="123" t="str">
        <f t="shared" si="5"/>
        <v>舞鶴市</v>
      </c>
      <c r="BO15" s="40">
        <f>BE15*VLOOKUP(BO$12,別紙!$B$4:$E$10,MATCH("設備利用率",別紙!$B$4:$E$4,0),0)/100*8760/10^3</f>
        <v>10221.302027999975</v>
      </c>
      <c r="BP15" s="40">
        <f>BF15*VLOOKUP(BP$12,別紙!$B$4:$E$10,MATCH("設備利用率",別紙!$B$4:$E$4,0),0)/100*8760/10^3</f>
        <v>15905.527619999997</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47654.400000000001</v>
      </c>
      <c r="BU15" s="40">
        <f t="shared" si="6"/>
        <v>73781.229647999979</v>
      </c>
      <c r="BV15" s="42"/>
      <c r="BW15" s="38" t="str">
        <f t="shared" si="7"/>
        <v>26202</v>
      </c>
      <c r="BX15" s="38" t="str">
        <f t="shared" si="8"/>
        <v>舞鶴市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453739.68724499055</v>
      </c>
      <c r="BZ15" s="42"/>
      <c r="CA15" s="38" t="str">
        <f t="shared" si="9"/>
        <v>26202</v>
      </c>
      <c r="CB15" s="38" t="str">
        <f t="shared" si="10"/>
        <v>舞鶴市</v>
      </c>
      <c r="CC15" s="260">
        <f t="shared" si="11"/>
        <v>2.2526797446486363E-2</v>
      </c>
      <c r="CD15" s="260">
        <f t="shared" si="1"/>
        <v>3.5054301105056355E-2</v>
      </c>
      <c r="CE15" s="260">
        <f t="shared" si="1"/>
        <v>0</v>
      </c>
      <c r="CF15" s="260">
        <f t="shared" si="1"/>
        <v>0</v>
      </c>
      <c r="CG15" s="260">
        <f t="shared" si="1"/>
        <v>0</v>
      </c>
      <c r="CH15" s="260">
        <f t="shared" si="1"/>
        <v>0.10502585808472525</v>
      </c>
      <c r="CI15" s="260">
        <f t="shared" si="12"/>
        <v>0.16260695663626798</v>
      </c>
      <c r="CK15" s="20" t="str">
        <f t="shared" si="13"/>
        <v>26202</v>
      </c>
      <c r="CL15" s="20" t="str">
        <f t="shared" si="14"/>
        <v>舞鶴市</v>
      </c>
      <c r="CM15" s="20">
        <f>VLOOKUP($CK15&amp;"_"&amp;$AZ$7,データシート1!$A:$BS,MATCH("ca_太陽光発電（10kW未満）",データシート1!$A$1:$BS$1,0),0)</f>
        <v>1949</v>
      </c>
      <c r="CN15" s="20">
        <f>VLOOKUP($CK15&amp;"_"&amp;$AZ$5,データシート1!$A:$BS,MATCH("ab_家庭",データシート1!$A$1:$BS$1,0),0)</f>
        <v>39834</v>
      </c>
      <c r="CO15" s="260">
        <f t="shared" si="15"/>
        <v>4.8928051413365467E-2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46225</v>
      </c>
      <c r="AY16" s="20" t="str">
        <f>IF(IFERROR(比較地域マスタ!$Z9,"")=0,"",IFERROR(比較地域マスタ!$Z9,""))</f>
        <v>姶良市</v>
      </c>
      <c r="BC16" s="960" t="str">
        <f t="shared" si="0"/>
        <v>46225</v>
      </c>
      <c r="BD16" s="123" t="str">
        <f t="shared" si="2"/>
        <v>姶良市</v>
      </c>
      <c r="BE16" s="40">
        <f>VLOOKUP($BC16&amp;"_"&amp;$AZ$7,データシート1!$A:$BS,MATCH("cb_"&amp;BE$12,データシート1!$A$1:$BS$1,0),0)</f>
        <v>20232.927999999942</v>
      </c>
      <c r="BF16" s="40">
        <f>VLOOKUP($BC16&amp;"_"&amp;$AZ$7,データシート1!$A:$BS,MATCH("cb_"&amp;BF$12,データシート1!$A$1:$BS$1,0),0)</f>
        <v>54094.799999999988</v>
      </c>
      <c r="BG16" s="40">
        <f>VLOOKUP($BC16&amp;"_"&amp;$AZ$7,データシート1!$A:$BS,MATCH("cb_"&amp;BG$12,データシート1!$A$1:$BS$1,0),0)</f>
        <v>0</v>
      </c>
      <c r="BH16" s="40">
        <f>VLOOKUP($BC16&amp;"_"&amp;$AZ$7,データシート1!$A:$BS,MATCH("cb_"&amp;BH$12,データシート1!$A$1:$BS$1,0),0)</f>
        <v>154.4</v>
      </c>
      <c r="BI16" s="40">
        <f>VLOOKUP($BC16&amp;"_"&amp;$AZ$7,データシート1!$A:$BS,MATCH("cb_"&amp;BI$12,データシート1!$A$1:$BS$1,0),0)</f>
        <v>0</v>
      </c>
      <c r="BJ16" s="40">
        <f>VLOOKUP($BC16&amp;"_"&amp;$AZ$7,データシート1!$A:$BS,MATCH("cb_"&amp;BJ$12,データシート1!$A$1:$BS$1,0),0)</f>
        <v>0</v>
      </c>
      <c r="BK16" s="40">
        <f t="shared" si="3"/>
        <v>74482.127999999924</v>
      </c>
      <c r="BL16" s="42"/>
      <c r="BM16" s="960" t="str">
        <f t="shared" si="4"/>
        <v>46225</v>
      </c>
      <c r="BN16" s="123" t="str">
        <f t="shared" si="5"/>
        <v>姶良市</v>
      </c>
      <c r="BO16" s="40">
        <f>BE16*VLOOKUP(BO$12,別紙!$B$4:$E$10,MATCH("設備利用率",別紙!$B$4:$E$4,0),0)/100*8760/10^3</f>
        <v>24281.941551359927</v>
      </c>
      <c r="BP16" s="40">
        <f>BF16*VLOOKUP(BP$12,別紙!$B$4:$E$10,MATCH("設備利用率",別紙!$B$4:$E$4,0),0)/100*8760/10^3</f>
        <v>71554.437647999977</v>
      </c>
      <c r="BQ16" s="40">
        <f>BG16*VLOOKUP(BQ$12,別紙!$B$4:$E$10,MATCH("設備利用率",別紙!$B$4:$E$4,0),0)/100*8760/10^3</f>
        <v>0</v>
      </c>
      <c r="BR16" s="40">
        <f>BH16*VLOOKUP(BR$12,別紙!$B$4:$E$10,MATCH("設備利用率",別紙!$B$4:$E$4,0),0)/100*8760/10^3</f>
        <v>811.52639999999997</v>
      </c>
      <c r="BS16" s="40">
        <f>BI16*VLOOKUP(BS$12,別紙!$B$4:$E$10,MATCH("設備利用率",別紙!$B$4:$E$4,0),0)/100*8760/10^3</f>
        <v>0</v>
      </c>
      <c r="BT16" s="40">
        <f>BJ16*VLOOKUP(BT$12,別紙!$B$4:$E$10,MATCH("設備利用率",別紙!$B$4:$E$4,0),0)/100*8760/10^3</f>
        <v>0</v>
      </c>
      <c r="BU16" s="40">
        <f t="shared" si="6"/>
        <v>96647.905599359903</v>
      </c>
      <c r="BV16" s="42"/>
      <c r="BW16" s="38" t="str">
        <f t="shared" si="7"/>
        <v>46225</v>
      </c>
      <c r="BX16" s="38" t="str">
        <f t="shared" si="8"/>
        <v>姶良市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352469.26340916666</v>
      </c>
      <c r="BZ16" s="42"/>
      <c r="CA16" s="38" t="str">
        <f t="shared" si="9"/>
        <v>46225</v>
      </c>
      <c r="CB16" s="38" t="str">
        <f t="shared" si="10"/>
        <v>姶良市</v>
      </c>
      <c r="CC16" s="260">
        <f t="shared" si="11"/>
        <v>6.8890947586462456E-2</v>
      </c>
      <c r="CD16" s="260">
        <f t="shared" si="1"/>
        <v>0.20300901405106481</v>
      </c>
      <c r="CE16" s="260">
        <f t="shared" si="1"/>
        <v>0</v>
      </c>
      <c r="CF16" s="260">
        <f t="shared" si="1"/>
        <v>2.3024033135562614E-3</v>
      </c>
      <c r="CG16" s="260">
        <f t="shared" si="1"/>
        <v>0</v>
      </c>
      <c r="CH16" s="260">
        <f t="shared" si="1"/>
        <v>0</v>
      </c>
      <c r="CI16" s="260">
        <f t="shared" si="12"/>
        <v>0.27420236495108352</v>
      </c>
      <c r="CK16" s="20" t="str">
        <f t="shared" si="13"/>
        <v>46225</v>
      </c>
      <c r="CL16" s="20" t="str">
        <f t="shared" si="14"/>
        <v>姶良市</v>
      </c>
      <c r="CM16" s="20">
        <f>VLOOKUP($CK16&amp;"_"&amp;$AZ$7,データシート1!$A:$BS,MATCH("ca_太陽光発電（10kW未満）",データシート1!$A$1:$BS$1,0),0)</f>
        <v>4204</v>
      </c>
      <c r="CN16" s="20">
        <f>VLOOKUP($CK16&amp;"_"&amp;$AZ$5,データシート1!$A:$BS,MATCH("ab_家庭",データシート1!$A$1:$BS$1,0),0)</f>
        <v>37582</v>
      </c>
      <c r="CO16" s="260">
        <f t="shared" si="15"/>
        <v>0.11186206162524613</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28209</v>
      </c>
      <c r="AY17" s="20" t="str">
        <f>IF(IFERROR(比較地域マスタ!$Z10,"")=0,"",IFERROR(比較地域マスタ!$Z10,""))</f>
        <v>豊岡市</v>
      </c>
      <c r="BC17" s="960" t="str">
        <f t="shared" si="0"/>
        <v>28209</v>
      </c>
      <c r="BD17" s="123" t="str">
        <f t="shared" si="2"/>
        <v>豊岡市</v>
      </c>
      <c r="BE17" s="40">
        <f>VLOOKUP($BC17&amp;"_"&amp;$AZ$7,データシート1!$A:$BS,MATCH("cb_"&amp;BE$12,データシート1!$A$1:$BS$1,0),0)</f>
        <v>6539.9000000000033</v>
      </c>
      <c r="BF17" s="40">
        <f>VLOOKUP($BC17&amp;"_"&amp;$AZ$7,データシート1!$A:$BS,MATCH("cb_"&amp;BF$12,データシート1!$A$1:$BS$1,0),0)</f>
        <v>29362.600000000009</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1425</v>
      </c>
      <c r="BK17" s="40">
        <f t="shared" si="3"/>
        <v>37327.500000000015</v>
      </c>
      <c r="BL17" s="42"/>
      <c r="BM17" s="960" t="str">
        <f t="shared" si="4"/>
        <v>28209</v>
      </c>
      <c r="BN17" s="123" t="str">
        <f t="shared" si="5"/>
        <v>豊岡市</v>
      </c>
      <c r="BO17" s="40">
        <f>BE17*VLOOKUP(BO$12,別紙!$B$4:$E$10,MATCH("設備利用率",別紙!$B$4:$E$4,0),0)/100*8760/10^3</f>
        <v>7848.6647880000037</v>
      </c>
      <c r="BP17" s="40">
        <f>BF17*VLOOKUP(BP$12,別紙!$B$4:$E$10,MATCH("設備利用率",別紙!$B$4:$E$4,0),0)/100*8760/10^3</f>
        <v>38839.672776000014</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9986.4</v>
      </c>
      <c r="BU17" s="40">
        <f t="shared" si="6"/>
        <v>56674.737564000017</v>
      </c>
      <c r="BV17" s="42"/>
      <c r="BW17" s="38" t="str">
        <f t="shared" si="7"/>
        <v>28209</v>
      </c>
      <c r="BX17" s="38" t="str">
        <f t="shared" si="8"/>
        <v>豊岡市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421171.05839276832</v>
      </c>
      <c r="BZ17" s="42"/>
      <c r="CA17" s="38" t="str">
        <f t="shared" si="9"/>
        <v>28209</v>
      </c>
      <c r="CB17" s="38" t="str">
        <f t="shared" si="10"/>
        <v>豊岡市</v>
      </c>
      <c r="CC17" s="260">
        <f t="shared" si="11"/>
        <v>1.8635337427864367E-2</v>
      </c>
      <c r="CD17" s="260">
        <f t="shared" si="1"/>
        <v>9.2218285188484142E-2</v>
      </c>
      <c r="CE17" s="260">
        <f t="shared" si="1"/>
        <v>0</v>
      </c>
      <c r="CF17" s="260">
        <f t="shared" si="1"/>
        <v>0</v>
      </c>
      <c r="CG17" s="260">
        <f t="shared" si="1"/>
        <v>0</v>
      </c>
      <c r="CH17" s="260">
        <f t="shared" si="1"/>
        <v>2.3711030948111961E-2</v>
      </c>
      <c r="CI17" s="260">
        <f t="shared" si="12"/>
        <v>0.13456465356446046</v>
      </c>
      <c r="CK17" s="20" t="str">
        <f t="shared" si="13"/>
        <v>28209</v>
      </c>
      <c r="CL17" s="20" t="str">
        <f t="shared" si="14"/>
        <v>豊岡市</v>
      </c>
      <c r="CM17" s="20">
        <f>VLOOKUP($CK17&amp;"_"&amp;$AZ$7,データシート1!$A:$BS,MATCH("ca_太陽光発電（10kW未満）",データシート1!$A$1:$BS$1,0),0)</f>
        <v>1411</v>
      </c>
      <c r="CN17" s="20">
        <f>VLOOKUP($CK17&amp;"_"&amp;$AZ$5,データシート1!$A:$BS,MATCH("ab_家庭",データシート1!$A$1:$BS$1,0),0)</f>
        <v>33539</v>
      </c>
      <c r="CO17" s="260">
        <f t="shared" si="15"/>
        <v>4.2070425474820358E-2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09206</v>
      </c>
      <c r="AY18" s="20" t="str">
        <f>IF(IFERROR(比較地域マスタ!$Z11,"")=0,"",IFERROR(比較地域マスタ!$Z11,""))</f>
        <v>日光市</v>
      </c>
      <c r="BC18" s="960" t="str">
        <f t="shared" si="0"/>
        <v>09206</v>
      </c>
      <c r="BD18" s="123" t="str">
        <f t="shared" si="2"/>
        <v>日光市</v>
      </c>
      <c r="BE18" s="40">
        <f>VLOOKUP($BC18&amp;"_"&amp;$AZ$7,データシート1!$A:$BS,MATCH("cb_"&amp;BE$12,データシート1!$A$1:$BS$1,0),0)</f>
        <v>10780.399999999991</v>
      </c>
      <c r="BF18" s="40">
        <f>VLOOKUP($BC18&amp;"_"&amp;$AZ$7,データシート1!$A:$BS,MATCH("cb_"&amp;BF$12,データシート1!$A$1:$BS$1,0),0)</f>
        <v>139489.19999999987</v>
      </c>
      <c r="BG18" s="40">
        <f>VLOOKUP($BC18&amp;"_"&amp;$AZ$7,データシート1!$A:$BS,MATCH("cb_"&amp;BG$12,データシート1!$A$1:$BS$1,0),0)</f>
        <v>0</v>
      </c>
      <c r="BH18" s="40">
        <f>VLOOKUP($BC18&amp;"_"&amp;$AZ$7,データシート1!$A:$BS,MATCH("cb_"&amp;BH$12,データシート1!$A$1:$BS$1,0),0)</f>
        <v>10587.4</v>
      </c>
      <c r="BI18" s="40">
        <f>VLOOKUP($BC18&amp;"_"&amp;$AZ$7,データシート1!$A:$BS,MATCH("cb_"&amp;BI$12,データシート1!$A$1:$BS$1,0),0)</f>
        <v>0</v>
      </c>
      <c r="BJ18" s="40">
        <f>VLOOKUP($BC18&amp;"_"&amp;$AZ$7,データシート1!$A:$BS,MATCH("cb_"&amp;BJ$12,データシート1!$A$1:$BS$1,0),0)</f>
        <v>210</v>
      </c>
      <c r="BK18" s="40">
        <f t="shared" si="3"/>
        <v>161066.99999999985</v>
      </c>
      <c r="BL18" s="42"/>
      <c r="BM18" s="960" t="str">
        <f t="shared" si="4"/>
        <v>09206</v>
      </c>
      <c r="BN18" s="123" t="str">
        <f t="shared" si="5"/>
        <v>日光市</v>
      </c>
      <c r="BO18" s="40">
        <f>BE18*VLOOKUP(BO$12,別紙!$B$4:$E$10,MATCH("設備利用率",別紙!$B$4:$E$4,0),0)/100*8760/10^3</f>
        <v>12937.773647999989</v>
      </c>
      <c r="BP18" s="40">
        <f>BF18*VLOOKUP(BP$12,別紙!$B$4:$E$10,MATCH("設備利用率",別紙!$B$4:$E$4,0),0)/100*8760/10^3</f>
        <v>184510.73419199983</v>
      </c>
      <c r="BQ18" s="40">
        <f>BG18*VLOOKUP(BQ$12,別紙!$B$4:$E$10,MATCH("設備利用率",別紙!$B$4:$E$4,0),0)/100*8760/10^3</f>
        <v>0</v>
      </c>
      <c r="BR18" s="40">
        <f>BH18*VLOOKUP(BR$12,別紙!$B$4:$E$10,MATCH("設備利用率",別紙!$B$4:$E$4,0),0)/100*8760/10^3</f>
        <v>55647.374400000001</v>
      </c>
      <c r="BS18" s="40">
        <f>BI18*VLOOKUP(BS$12,別紙!$B$4:$E$10,MATCH("設備利用率",別紙!$B$4:$E$4,0),0)/100*8760/10^3</f>
        <v>0</v>
      </c>
      <c r="BT18" s="40">
        <f>BJ18*VLOOKUP(BT$12,別紙!$B$4:$E$10,MATCH("設備利用率",別紙!$B$4:$E$4,0),0)/100*8760/10^3</f>
        <v>1471.68</v>
      </c>
      <c r="BU18" s="40">
        <f t="shared" si="6"/>
        <v>254567.56223999982</v>
      </c>
      <c r="BV18" s="42"/>
      <c r="BW18" s="38" t="str">
        <f t="shared" si="7"/>
        <v>09206</v>
      </c>
      <c r="BX18" s="38" t="str">
        <f t="shared" si="8"/>
        <v>日光市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525256.36049215787</v>
      </c>
      <c r="BZ18" s="42"/>
      <c r="CA18" s="38" t="str">
        <f t="shared" si="9"/>
        <v>09206</v>
      </c>
      <c r="CB18" s="38" t="str">
        <f t="shared" si="10"/>
        <v>日光市</v>
      </c>
      <c r="CC18" s="260">
        <f t="shared" si="11"/>
        <v>2.463135074818985E-2</v>
      </c>
      <c r="CD18" s="260">
        <f t="shared" si="1"/>
        <v>0.351277486709758</v>
      </c>
      <c r="CE18" s="260">
        <f t="shared" si="1"/>
        <v>0</v>
      </c>
      <c r="CF18" s="260">
        <f t="shared" si="1"/>
        <v>0.10594326615647108</v>
      </c>
      <c r="CG18" s="260">
        <f t="shared" si="1"/>
        <v>0</v>
      </c>
      <c r="CH18" s="260">
        <f t="shared" si="1"/>
        <v>2.8018318495392543E-3</v>
      </c>
      <c r="CI18" s="260">
        <f t="shared" si="12"/>
        <v>0.48465393546395819</v>
      </c>
      <c r="CK18" s="20" t="str">
        <f t="shared" si="13"/>
        <v>09206</v>
      </c>
      <c r="CL18" s="20" t="str">
        <f t="shared" si="14"/>
        <v>日光市</v>
      </c>
      <c r="CM18" s="20">
        <f>VLOOKUP($CK18&amp;"_"&amp;$AZ$7,データシート1!$A:$BS,MATCH("ca_太陽光発電（10kW未満）",データシート1!$A$1:$BS$1,0),0)</f>
        <v>2293</v>
      </c>
      <c r="CN18" s="20">
        <f>VLOOKUP($CK18&amp;"_"&amp;$AZ$5,データシート1!$A:$BS,MATCH("ab_家庭",データシート1!$A$1:$BS$1,0),0)</f>
        <v>36397</v>
      </c>
      <c r="CO18" s="260">
        <f t="shared" si="15"/>
        <v>6.2999697777289337E-2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11211</v>
      </c>
      <c r="AY19" s="20" t="str">
        <f>IF(IFERROR(比較地域マスタ!$Z12,"")=0,"",IFERROR(比較地域マスタ!$Z12,""))</f>
        <v>本庄市</v>
      </c>
      <c r="BC19" s="960" t="str">
        <f t="shared" si="0"/>
        <v>11211</v>
      </c>
      <c r="BD19" s="123" t="str">
        <f t="shared" si="2"/>
        <v>本庄市</v>
      </c>
      <c r="BE19" s="40">
        <f>VLOOKUP($BC19&amp;"_"&amp;$AZ$7,データシート1!$A:$BS,MATCH("cb_"&amp;BE$12,データシート1!$A$1:$BS$1,0),0)</f>
        <v>12839.999999999938</v>
      </c>
      <c r="BF19" s="40">
        <f>VLOOKUP($BC19&amp;"_"&amp;$AZ$7,データシート1!$A:$BS,MATCH("cb_"&amp;BF$12,データシート1!$A$1:$BS$1,0),0)</f>
        <v>70941.700000000012</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1272</v>
      </c>
      <c r="BK19" s="40">
        <f t="shared" si="3"/>
        <v>85053.699999999953</v>
      </c>
      <c r="BL19" s="42"/>
      <c r="BM19" s="960" t="str">
        <f t="shared" si="4"/>
        <v>11211</v>
      </c>
      <c r="BN19" s="123" t="str">
        <f t="shared" si="5"/>
        <v>本庄市</v>
      </c>
      <c r="BO19" s="40">
        <f>BE19*VLOOKUP(BO$12,別紙!$B$4:$E$10,MATCH("設備利用率",別紙!$B$4:$E$4,0),0)/100*8760/10^3</f>
        <v>15409.540799999926</v>
      </c>
      <c r="BP19" s="40">
        <f>BF19*VLOOKUP(BP$12,別紙!$B$4:$E$10,MATCH("設備利用率",別紙!$B$4:$E$4,0),0)/100*8760/10^3</f>
        <v>93838.843092000025</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8914.1759999999995</v>
      </c>
      <c r="BU19" s="40">
        <f t="shared" si="6"/>
        <v>118162.55989199996</v>
      </c>
      <c r="BV19" s="42"/>
      <c r="BW19" s="38" t="str">
        <f t="shared" si="7"/>
        <v>11211</v>
      </c>
      <c r="BX19" s="38" t="str">
        <f t="shared" si="8"/>
        <v>本庄市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537017.33415052423</v>
      </c>
      <c r="BZ19" s="42"/>
      <c r="CA19" s="38" t="str">
        <f t="shared" si="9"/>
        <v>11211</v>
      </c>
      <c r="CB19" s="38" t="str">
        <f t="shared" si="10"/>
        <v>本庄市</v>
      </c>
      <c r="CC19" s="260">
        <f t="shared" si="11"/>
        <v>2.8694680450818896E-2</v>
      </c>
      <c r="CD19" s="260">
        <f t="shared" si="1"/>
        <v>0.1747408083957627</v>
      </c>
      <c r="CE19" s="260">
        <f t="shared" si="1"/>
        <v>0</v>
      </c>
      <c r="CF19" s="260">
        <f t="shared" si="1"/>
        <v>0</v>
      </c>
      <c r="CG19" s="260">
        <f t="shared" si="1"/>
        <v>0</v>
      </c>
      <c r="CH19" s="260">
        <f t="shared" si="1"/>
        <v>1.65994194844768E-2</v>
      </c>
      <c r="CI19" s="260">
        <f t="shared" si="12"/>
        <v>0.2200349083310584</v>
      </c>
      <c r="CK19" s="20" t="str">
        <f t="shared" si="13"/>
        <v>11211</v>
      </c>
      <c r="CL19" s="20" t="str">
        <f t="shared" si="14"/>
        <v>本庄市</v>
      </c>
      <c r="CM19" s="20">
        <f>VLOOKUP($CK19&amp;"_"&amp;$AZ$7,データシート1!$A:$BS,MATCH("ca_太陽光発電（10kW未満）",データシート1!$A$1:$BS$1,0),0)</f>
        <v>2788</v>
      </c>
      <c r="CN19" s="20">
        <f>VLOOKUP($CK19&amp;"_"&amp;$AZ$5,データシート1!$A:$BS,MATCH("ab_家庭",データシート1!$A$1:$BS$1,0),0)</f>
        <v>35393</v>
      </c>
      <c r="CO19" s="260">
        <f t="shared" si="15"/>
        <v>7.8772638657361629E-2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15213</v>
      </c>
      <c r="AY20" s="20" t="str">
        <f>IF(IFERROR(比較地域マスタ!$Z13,"")=0,"",IFERROR(比較地域マスタ!$Z13,""))</f>
        <v>燕市</v>
      </c>
      <c r="BC20" s="960" t="str">
        <f t="shared" si="0"/>
        <v>15213</v>
      </c>
      <c r="BD20" s="123" t="str">
        <f t="shared" si="2"/>
        <v>燕市</v>
      </c>
      <c r="BE20" s="40">
        <f>VLOOKUP($BC20&amp;"_"&amp;$AZ$7,データシート1!$A:$BS,MATCH("cb_"&amp;BE$12,データシート1!$A$1:$BS$1,0),0)</f>
        <v>4574.2000000000089</v>
      </c>
      <c r="BF20" s="40">
        <f>VLOOKUP($BC20&amp;"_"&amp;$AZ$7,データシート1!$A:$BS,MATCH("cb_"&amp;BF$12,データシート1!$A$1:$BS$1,0),0)</f>
        <v>8154.7999999999993</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12729.000000000007</v>
      </c>
      <c r="BL20" s="42"/>
      <c r="BM20" s="960" t="str">
        <f t="shared" si="4"/>
        <v>15213</v>
      </c>
      <c r="BN20" s="123" t="str">
        <f t="shared" si="5"/>
        <v>燕市</v>
      </c>
      <c r="BO20" s="40">
        <f>BE20*VLOOKUP(BO$12,別紙!$B$4:$E$10,MATCH("設備利用率",別紙!$B$4:$E$4,0),0)/100*8760/10^3</f>
        <v>5489.5889040000102</v>
      </c>
      <c r="BP20" s="40">
        <f>BF20*VLOOKUP(BP$12,別紙!$B$4:$E$10,MATCH("設備利用率",別紙!$B$4:$E$4,0),0)/100*8760/10^3</f>
        <v>10786.843247999997</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16276.432152000009</v>
      </c>
      <c r="BV20" s="42"/>
      <c r="BW20" s="38" t="str">
        <f t="shared" si="7"/>
        <v>15213</v>
      </c>
      <c r="BX20" s="38" t="str">
        <f t="shared" si="8"/>
        <v>燕市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692146.9921341904</v>
      </c>
      <c r="BZ20" s="42"/>
      <c r="CA20" s="38" t="str">
        <f t="shared" si="9"/>
        <v>15213</v>
      </c>
      <c r="CB20" s="38" t="str">
        <f t="shared" si="10"/>
        <v>燕市</v>
      </c>
      <c r="CC20" s="260">
        <f t="shared" si="11"/>
        <v>7.9312472153829899E-3</v>
      </c>
      <c r="CD20" s="260">
        <f t="shared" si="1"/>
        <v>1.5584613341653722E-2</v>
      </c>
      <c r="CE20" s="260">
        <f t="shared" si="1"/>
        <v>0</v>
      </c>
      <c r="CF20" s="260">
        <f t="shared" si="1"/>
        <v>0</v>
      </c>
      <c r="CG20" s="260">
        <f t="shared" si="1"/>
        <v>0</v>
      </c>
      <c r="CH20" s="260">
        <f t="shared" si="1"/>
        <v>0</v>
      </c>
      <c r="CI20" s="260">
        <f t="shared" si="12"/>
        <v>2.3515860557036715E-2</v>
      </c>
      <c r="CK20" s="20" t="str">
        <f t="shared" si="13"/>
        <v>15213</v>
      </c>
      <c r="CL20" s="20" t="str">
        <f t="shared" si="14"/>
        <v>燕市</v>
      </c>
      <c r="CM20" s="20">
        <f>VLOOKUP($CK20&amp;"_"&amp;$AZ$7,データシート1!$A:$BS,MATCH("ca_太陽光発電（10kW未満）",データシート1!$A$1:$BS$1,0),0)</f>
        <v>973</v>
      </c>
      <c r="CN20" s="20">
        <f>VLOOKUP($CK20&amp;"_"&amp;$AZ$5,データシート1!$A:$BS,MATCH("ab_家庭",データシート1!$A$1:$BS$1,0),0)</f>
        <v>30913</v>
      </c>
      <c r="CO20" s="260">
        <f t="shared" si="15"/>
        <v>3.1475431048426226E-2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27230</v>
      </c>
      <c r="AY21" s="20" t="str">
        <f>IF(IFERROR(比較地域マスタ!$Z14,"")=0,"",IFERROR(比較地域マスタ!$Z14,""))</f>
        <v>交野市</v>
      </c>
      <c r="BC21" s="960" t="str">
        <f t="shared" si="0"/>
        <v>27230</v>
      </c>
      <c r="BD21" s="123" t="str">
        <f t="shared" si="2"/>
        <v>交野市</v>
      </c>
      <c r="BE21" s="40">
        <f>VLOOKUP($BC21&amp;"_"&amp;$AZ$7,データシート1!$A:$BS,MATCH("cb_"&amp;BE$12,データシート1!$A$1:$BS$1,0),0)</f>
        <v>10000.999999999975</v>
      </c>
      <c r="BF21" s="40">
        <f>VLOOKUP($BC21&amp;"_"&amp;$AZ$7,データシート1!$A:$BS,MATCH("cb_"&amp;BF$12,データシート1!$A$1:$BS$1,0),0)</f>
        <v>4164.8</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1550</v>
      </c>
      <c r="BK21" s="40">
        <f t="shared" si="3"/>
        <v>15715.799999999974</v>
      </c>
      <c r="BL21" s="42"/>
      <c r="BM21" s="960" t="str">
        <f t="shared" si="4"/>
        <v>27230</v>
      </c>
      <c r="BN21" s="123" t="str">
        <f t="shared" si="5"/>
        <v>交野市</v>
      </c>
      <c r="BO21" s="40">
        <f>BE21*VLOOKUP(BO$12,別紙!$B$4:$E$10,MATCH("設備利用率",別紙!$B$4:$E$4,0),0)/100*8760/10^3</f>
        <v>12002.400119999968</v>
      </c>
      <c r="BP21" s="40">
        <f>BF21*VLOOKUP(BP$12,別紙!$B$4:$E$10,MATCH("設備利用率",別紙!$B$4:$E$4,0),0)/100*8760/10^3</f>
        <v>5509.0308480000003</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10862.4</v>
      </c>
      <c r="BU21" s="40">
        <f t="shared" si="6"/>
        <v>28373.830967999966</v>
      </c>
      <c r="BV21" s="42"/>
      <c r="BW21" s="38" t="str">
        <f t="shared" si="7"/>
        <v>27230</v>
      </c>
      <c r="BX21" s="38" t="str">
        <f t="shared" si="8"/>
        <v>交野市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296136.12486275955</v>
      </c>
      <c r="BZ21" s="42"/>
      <c r="CA21" s="38" t="str">
        <f t="shared" si="9"/>
        <v>27230</v>
      </c>
      <c r="CB21" s="38" t="str">
        <f t="shared" si="10"/>
        <v>交野市</v>
      </c>
      <c r="CC21" s="260">
        <f t="shared" si="11"/>
        <v>4.0530010060617641E-2</v>
      </c>
      <c r="CD21" s="260">
        <f t="shared" si="1"/>
        <v>1.8603035514674508E-2</v>
      </c>
      <c r="CE21" s="260">
        <f t="shared" si="1"/>
        <v>0</v>
      </c>
      <c r="CF21" s="260">
        <f t="shared" si="1"/>
        <v>0</v>
      </c>
      <c r="CG21" s="260">
        <f t="shared" si="1"/>
        <v>0</v>
      </c>
      <c r="CH21" s="260">
        <f t="shared" si="1"/>
        <v>3.6680428654336038E-2</v>
      </c>
      <c r="CI21" s="260">
        <f t="shared" si="12"/>
        <v>9.5813474229628187E-2</v>
      </c>
      <c r="CK21" s="20" t="str">
        <f t="shared" si="13"/>
        <v>27230</v>
      </c>
      <c r="CL21" s="20" t="str">
        <f t="shared" si="14"/>
        <v>交野市</v>
      </c>
      <c r="CM21" s="20">
        <f>VLOOKUP($CK21&amp;"_"&amp;$AZ$7,データシート1!$A:$BS,MATCH("ca_太陽光発電（10kW未満）",データシート1!$A$1:$BS$1,0),0)</f>
        <v>2364</v>
      </c>
      <c r="CN21" s="20">
        <f>VLOOKUP($CK21&amp;"_"&amp;$AZ$5,データシート1!$A:$BS,MATCH("ab_家庭",データシート1!$A$1:$BS$1,0),0)</f>
        <v>33424</v>
      </c>
      <c r="CO21" s="260">
        <f t="shared" si="15"/>
        <v>7.072762087123026E-2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06202</v>
      </c>
      <c r="AY22" s="20" t="str">
        <f>IF(IFERROR(比較地域マスタ!$Z15,"")=0,"",IFERROR(比較地域マスタ!$Z15,""))</f>
        <v>米沢市</v>
      </c>
      <c r="BC22" s="960" t="str">
        <f t="shared" si="0"/>
        <v>06202</v>
      </c>
      <c r="BD22" s="123" t="str">
        <f t="shared" si="2"/>
        <v>米沢市</v>
      </c>
      <c r="BE22" s="40">
        <f>VLOOKUP($BC22&amp;"_"&amp;$AZ$7,データシート1!$A:$BS,MATCH("cb_"&amp;BE$12,データシート1!$A$1:$BS$1,0),0)</f>
        <v>4789.8000000000075</v>
      </c>
      <c r="BF22" s="40">
        <f>VLOOKUP($BC22&amp;"_"&amp;$AZ$7,データシート1!$A:$BS,MATCH("cb_"&amp;BF$12,データシート1!$A$1:$BS$1,0),0)</f>
        <v>30401.200000000015</v>
      </c>
      <c r="BG22" s="40">
        <f>VLOOKUP($BC22&amp;"_"&amp;$AZ$7,データシート1!$A:$BS,MATCH("cb_"&amp;BG$12,データシート1!$A$1:$BS$1,0),0)</f>
        <v>7409.5</v>
      </c>
      <c r="BH22" s="40">
        <f>VLOOKUP($BC22&amp;"_"&amp;$AZ$7,データシート1!$A:$BS,MATCH("cb_"&amp;BH$12,データシート1!$A$1:$BS$1,0),0)</f>
        <v>1644.8</v>
      </c>
      <c r="BI22" s="40">
        <f>VLOOKUP($BC22&amp;"_"&amp;$AZ$7,データシート1!$A:$BS,MATCH("cb_"&amp;BI$12,データシート1!$A$1:$BS$1,0),0)</f>
        <v>0</v>
      </c>
      <c r="BJ22" s="40">
        <f>VLOOKUP($BC22&amp;"_"&amp;$AZ$7,データシート1!$A:$BS,MATCH("cb_"&amp;BJ$12,データシート1!$A$1:$BS$1,0),0)</f>
        <v>6620</v>
      </c>
      <c r="BK22" s="40">
        <f t="shared" si="3"/>
        <v>50865.300000000025</v>
      </c>
      <c r="BL22" s="42"/>
      <c r="BM22" s="960" t="str">
        <f t="shared" si="4"/>
        <v>06202</v>
      </c>
      <c r="BN22" s="123" t="str">
        <f t="shared" si="5"/>
        <v>米沢市</v>
      </c>
      <c r="BO22" s="40">
        <f>BE22*VLOOKUP(BO$12,別紙!$B$4:$E$10,MATCH("設備利用率",別紙!$B$4:$E$4,0),0)/100*8760/10^3</f>
        <v>5748.3347760000088</v>
      </c>
      <c r="BP22" s="40">
        <f>BF22*VLOOKUP(BP$12,別紙!$B$4:$E$10,MATCH("設備利用率",別紙!$B$4:$E$4,0),0)/100*8760/10^3</f>
        <v>40213.49131200002</v>
      </c>
      <c r="BQ22" s="40">
        <f>BG22*VLOOKUP(BQ$12,別紙!$B$4:$E$10,MATCH("設備利用率",別紙!$B$4:$E$4,0),0)/100*8760/10^3</f>
        <v>16096.99056</v>
      </c>
      <c r="BR22" s="40">
        <f>BH22*VLOOKUP(BR$12,別紙!$B$4:$E$10,MATCH("設備利用率",別紙!$B$4:$E$4,0),0)/100*8760/10^3</f>
        <v>8645.0688000000009</v>
      </c>
      <c r="BS22" s="40">
        <f>BI22*VLOOKUP(BS$12,別紙!$B$4:$E$10,MATCH("設備利用率",別紙!$B$4:$E$4,0),0)/100*8760/10^3</f>
        <v>0</v>
      </c>
      <c r="BT22" s="40">
        <f>BJ22*VLOOKUP(BT$12,別紙!$B$4:$E$10,MATCH("設備利用率",別紙!$B$4:$E$4,0),0)/100*8760/10^3</f>
        <v>46392.959999999999</v>
      </c>
      <c r="BU22" s="40">
        <f t="shared" si="6"/>
        <v>117096.84544800004</v>
      </c>
      <c r="BV22" s="42"/>
      <c r="BW22" s="38" t="str">
        <f t="shared" si="7"/>
        <v>06202</v>
      </c>
      <c r="BX22" s="38" t="str">
        <f t="shared" si="8"/>
        <v>米沢市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752698.3375084385</v>
      </c>
      <c r="BZ22" s="42"/>
      <c r="CA22" s="38" t="str">
        <f t="shared" si="9"/>
        <v>06202</v>
      </c>
      <c r="CB22" s="38" t="str">
        <f t="shared" si="10"/>
        <v>米沢市</v>
      </c>
      <c r="CC22" s="260">
        <f t="shared" si="11"/>
        <v>7.6369702037976991E-3</v>
      </c>
      <c r="CD22" s="260">
        <f t="shared" si="1"/>
        <v>5.3425774055930055E-2</v>
      </c>
      <c r="CE22" s="260">
        <f t="shared" si="1"/>
        <v>2.138571291825065E-2</v>
      </c>
      <c r="CF22" s="260">
        <f t="shared" si="1"/>
        <v>1.1485436288615532E-2</v>
      </c>
      <c r="CG22" s="260">
        <f t="shared" si="1"/>
        <v>0</v>
      </c>
      <c r="CH22" s="260">
        <f t="shared" si="1"/>
        <v>6.1635528721331719E-2</v>
      </c>
      <c r="CI22" s="260">
        <f t="shared" si="12"/>
        <v>0.15556942218792566</v>
      </c>
      <c r="CK22" s="20" t="str">
        <f t="shared" si="13"/>
        <v>06202</v>
      </c>
      <c r="CL22" s="20" t="str">
        <f t="shared" si="14"/>
        <v>米沢市</v>
      </c>
      <c r="CM22" s="20">
        <f>VLOOKUP($CK22&amp;"_"&amp;$AZ$7,データシート1!$A:$BS,MATCH("ca_太陽光発電（10kW未満）",データシート1!$A$1:$BS$1,0),0)</f>
        <v>1007</v>
      </c>
      <c r="CN22" s="20">
        <f>VLOOKUP($CK22&amp;"_"&amp;$AZ$5,データシート1!$A:$BS,MATCH("ab_家庭",データシート1!$A$1:$BS$1,0),0)</f>
        <v>33335</v>
      </c>
      <c r="CO22" s="260">
        <f t="shared" si="15"/>
        <v>3.0208489575521223E-2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01210</v>
      </c>
      <c r="AY23" s="20" t="str">
        <f>IF(IFERROR(比較地域マスタ!$Z16,"")=0,"",IFERROR(比較地域マスタ!$Z16,""))</f>
        <v>岩見沢市</v>
      </c>
      <c r="BC23" s="960" t="str">
        <f t="shared" si="0"/>
        <v>01210</v>
      </c>
      <c r="BD23" s="123" t="str">
        <f t="shared" si="2"/>
        <v>岩見沢市</v>
      </c>
      <c r="BE23" s="40">
        <f>VLOOKUP($BC23&amp;"_"&amp;$AZ$7,データシート1!$A:$BS,MATCH("cb_"&amp;BE$12,データシート1!$A$1:$BS$1,0),0)</f>
        <v>2509.8750000000023</v>
      </c>
      <c r="BF23" s="40">
        <f>VLOOKUP($BC23&amp;"_"&amp;$AZ$7,データシート1!$A:$BS,MATCH("cb_"&amp;BF$12,データシート1!$A$1:$BS$1,0),0)</f>
        <v>18727.000000000004</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675.50400000000002</v>
      </c>
      <c r="BK23" s="40">
        <f t="shared" si="3"/>
        <v>21912.379000000008</v>
      </c>
      <c r="BL23" s="42"/>
      <c r="BM23" s="960" t="str">
        <f t="shared" si="4"/>
        <v>01210</v>
      </c>
      <c r="BN23" s="123" t="str">
        <f t="shared" si="5"/>
        <v>岩見沢市</v>
      </c>
      <c r="BO23" s="40">
        <f>BE23*VLOOKUP(BO$12,別紙!$B$4:$E$10,MATCH("設備利用率",別紙!$B$4:$E$4,0),0)/100*8760/10^3</f>
        <v>3012.1511850000024</v>
      </c>
      <c r="BP23" s="40">
        <f>BF23*VLOOKUP(BP$12,別紙!$B$4:$E$10,MATCH("設備利用率",別紙!$B$4:$E$4,0),0)/100*8760/10^3</f>
        <v>24771.326520000002</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4733.9320319999997</v>
      </c>
      <c r="BU23" s="40">
        <f t="shared" si="6"/>
        <v>32517.409737000005</v>
      </c>
      <c r="BV23" s="42"/>
      <c r="BW23" s="38" t="str">
        <f t="shared" si="7"/>
        <v>01210</v>
      </c>
      <c r="BX23" s="38" t="str">
        <f t="shared" si="8"/>
        <v>岩見沢市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405625.50372779561</v>
      </c>
      <c r="BZ23" s="42"/>
      <c r="CA23" s="38" t="str">
        <f t="shared" si="9"/>
        <v>01210</v>
      </c>
      <c r="CB23" s="38" t="str">
        <f t="shared" si="10"/>
        <v>岩見沢市</v>
      </c>
      <c r="CC23" s="260">
        <f t="shared" si="11"/>
        <v>7.4259413111789343E-3</v>
      </c>
      <c r="CD23" s="260">
        <f t="shared" si="1"/>
        <v>6.1069450249911734E-2</v>
      </c>
      <c r="CE23" s="260">
        <f t="shared" si="1"/>
        <v>0</v>
      </c>
      <c r="CF23" s="260">
        <f t="shared" si="1"/>
        <v>0</v>
      </c>
      <c r="CG23" s="260">
        <f t="shared" si="1"/>
        <v>0</v>
      </c>
      <c r="CH23" s="260">
        <f t="shared" si="1"/>
        <v>1.1670696217308896E-2</v>
      </c>
      <c r="CI23" s="260">
        <f t="shared" si="12"/>
        <v>8.0166087778399564E-2</v>
      </c>
      <c r="CK23" s="20" t="str">
        <f t="shared" si="13"/>
        <v>01210</v>
      </c>
      <c r="CL23" s="20" t="str">
        <f t="shared" si="14"/>
        <v>岩見沢市</v>
      </c>
      <c r="CM23" s="20">
        <f>VLOOKUP($CK23&amp;"_"&amp;$AZ$7,データシート1!$A:$BS,MATCH("ca_太陽光発電（10kW未満）",データシート1!$A$1:$BS$1,0),0)</f>
        <v>470</v>
      </c>
      <c r="CN23" s="20">
        <f>VLOOKUP($CK23&amp;"_"&amp;$AZ$5,データシート1!$A:$BS,MATCH("ab_家庭",データシート1!$A$1:$BS$1,0),0)</f>
        <v>41262</v>
      </c>
      <c r="CO23" s="260">
        <f t="shared" si="15"/>
        <v>1.1390625757355437E-2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19210</v>
      </c>
      <c r="AY24" s="20" t="str">
        <f>IF(IFERROR(比較地域マスタ!$Z17,"")=0,"",IFERROR(比較地域マスタ!$Z17,""))</f>
        <v>甲斐市</v>
      </c>
      <c r="BC24" s="960" t="str">
        <f t="shared" si="0"/>
        <v>19210</v>
      </c>
      <c r="BD24" s="123" t="str">
        <f t="shared" si="2"/>
        <v>甲斐市</v>
      </c>
      <c r="BE24" s="40">
        <f>VLOOKUP($BC24&amp;"_"&amp;$AZ$7,データシート1!$A:$BS,MATCH("cb_"&amp;BE$12,データシート1!$A$1:$BS$1,0),0)</f>
        <v>17581.899999999954</v>
      </c>
      <c r="BF24" s="40">
        <f>VLOOKUP($BC24&amp;"_"&amp;$AZ$7,データシート1!$A:$BS,MATCH("cb_"&amp;BF$12,データシート1!$A$1:$BS$1,0),0)</f>
        <v>86286.9</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103868.79999999994</v>
      </c>
      <c r="BL24" s="42"/>
      <c r="BM24" s="960" t="str">
        <f t="shared" si="4"/>
        <v>19210</v>
      </c>
      <c r="BN24" s="123" t="str">
        <f t="shared" si="5"/>
        <v>甲斐市</v>
      </c>
      <c r="BO24" s="40">
        <f>BE24*VLOOKUP(BO$12,別紙!$B$4:$E$10,MATCH("設備利用率",別紙!$B$4:$E$4,0),0)/100*8760/10^3</f>
        <v>21100.389827999941</v>
      </c>
      <c r="BP24" s="40">
        <f>BF24*VLOOKUP(BP$12,別紙!$B$4:$E$10,MATCH("設備利用率",別紙!$B$4:$E$4,0),0)/100*8760/10^3</f>
        <v>114136.85984399999</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135237.24967199995</v>
      </c>
      <c r="BV24" s="42"/>
      <c r="BW24" s="38" t="str">
        <f t="shared" si="7"/>
        <v>19210</v>
      </c>
      <c r="BX24" s="38" t="str">
        <f t="shared" si="8"/>
        <v>甲斐市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295176.12490620429</v>
      </c>
      <c r="BZ24" s="42"/>
      <c r="CA24" s="38" t="str">
        <f t="shared" si="9"/>
        <v>19210</v>
      </c>
      <c r="CB24" s="38" t="str">
        <f t="shared" si="10"/>
        <v>甲斐市</v>
      </c>
      <c r="CC24" s="260">
        <f t="shared" si="11"/>
        <v>7.1484066791326156E-2</v>
      </c>
      <c r="CD24" s="260">
        <f t="shared" si="1"/>
        <v>0.3866737524258384</v>
      </c>
      <c r="CE24" s="260">
        <f t="shared" si="1"/>
        <v>0</v>
      </c>
      <c r="CF24" s="260">
        <f t="shared" si="1"/>
        <v>0</v>
      </c>
      <c r="CG24" s="260">
        <f t="shared" si="1"/>
        <v>0</v>
      </c>
      <c r="CH24" s="260">
        <f t="shared" si="1"/>
        <v>0</v>
      </c>
      <c r="CI24" s="260">
        <f t="shared" si="12"/>
        <v>0.45815781921716464</v>
      </c>
      <c r="CK24" s="20" t="str">
        <f t="shared" si="13"/>
        <v>19210</v>
      </c>
      <c r="CL24" s="20" t="str">
        <f t="shared" si="14"/>
        <v>甲斐市</v>
      </c>
      <c r="CM24" s="20">
        <f>VLOOKUP($CK24&amp;"_"&amp;$AZ$7,データシート1!$A:$BS,MATCH("ca_太陽光発電（10kW未満）",データシート1!$A$1:$BS$1,0),0)</f>
        <v>3731</v>
      </c>
      <c r="CN24" s="20">
        <f>VLOOKUP($CK24&amp;"_"&amp;$AZ$5,データシート1!$A:$BS,MATCH("ab_家庭",データシート1!$A$1:$BS$1,0),0)</f>
        <v>34066</v>
      </c>
      <c r="CO24" s="260">
        <f t="shared" si="15"/>
        <v>0.10952269124640404</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05212</v>
      </c>
      <c r="AY25" s="20" t="str">
        <f>IF(IFERROR(比較地域マスタ!$Z18,"")=0,"",IFERROR(比較地域マスタ!$Z18,""))</f>
        <v>大仙市</v>
      </c>
      <c r="BC25" s="960" t="str">
        <f t="shared" si="0"/>
        <v>05212</v>
      </c>
      <c r="BD25" s="123" t="str">
        <f t="shared" si="2"/>
        <v>大仙市</v>
      </c>
      <c r="BE25" s="40">
        <f>VLOOKUP($BC25&amp;"_"&amp;$AZ$7,データシート1!$A:$BS,MATCH("cb_"&amp;BE$12,データシート1!$A$1:$BS$1,0),0)</f>
        <v>3430.4000000000033</v>
      </c>
      <c r="BF25" s="40">
        <f>VLOOKUP($BC25&amp;"_"&amp;$AZ$7,データシート1!$A:$BS,MATCH("cb_"&amp;BF$12,データシート1!$A$1:$BS$1,0),0)</f>
        <v>19911.599999999999</v>
      </c>
      <c r="BG25" s="40">
        <f>VLOOKUP($BC25&amp;"_"&amp;$AZ$7,データシート1!$A:$BS,MATCH("cb_"&amp;BG$12,データシート1!$A$1:$BS$1,0),0)</f>
        <v>0</v>
      </c>
      <c r="BH25" s="40">
        <f>VLOOKUP($BC25&amp;"_"&amp;$AZ$7,データシート1!$A:$BS,MATCH("cb_"&amp;BH$12,データシート1!$A$1:$BS$1,0),0)</f>
        <v>18</v>
      </c>
      <c r="BI25" s="40">
        <f>VLOOKUP($BC25&amp;"_"&amp;$AZ$7,データシート1!$A:$BS,MATCH("cb_"&amp;BI$12,データシート1!$A$1:$BS$1,0),0)</f>
        <v>0</v>
      </c>
      <c r="BJ25" s="40">
        <f>VLOOKUP($BC25&amp;"_"&amp;$AZ$7,データシート1!$A:$BS,MATCH("cb_"&amp;BJ$12,データシート1!$A$1:$BS$1,0),0)</f>
        <v>7050</v>
      </c>
      <c r="BK25" s="40">
        <f t="shared" si="3"/>
        <v>30410</v>
      </c>
      <c r="BL25" s="42"/>
      <c r="BM25" s="960" t="str">
        <f t="shared" si="4"/>
        <v>05212</v>
      </c>
      <c r="BN25" s="123" t="str">
        <f t="shared" si="5"/>
        <v>大仙市</v>
      </c>
      <c r="BO25" s="40">
        <f>BE25*VLOOKUP(BO$12,別紙!$B$4:$E$10,MATCH("設備利用率",別紙!$B$4:$E$4,0),0)/100*8760/10^3</f>
        <v>4116.8916480000034</v>
      </c>
      <c r="BP25" s="40">
        <f>BF25*VLOOKUP(BP$12,別紙!$B$4:$E$10,MATCH("設備利用率",別紙!$B$4:$E$4,0),0)/100*8760/10^3</f>
        <v>26338.268015999998</v>
      </c>
      <c r="BQ25" s="40">
        <f>BG25*VLOOKUP(BQ$12,別紙!$B$4:$E$10,MATCH("設備利用率",別紙!$B$4:$E$4,0),0)/100*8760/10^3</f>
        <v>0</v>
      </c>
      <c r="BR25" s="40">
        <f>BH25*VLOOKUP(BR$12,別紙!$B$4:$E$10,MATCH("設備利用率",別紙!$B$4:$E$4,0),0)/100*8760/10^3</f>
        <v>94.608000000000004</v>
      </c>
      <c r="BS25" s="40">
        <f>BI25*VLOOKUP(BS$12,別紙!$B$4:$E$10,MATCH("設備利用率",別紙!$B$4:$E$4,0),0)/100*8760/10^3</f>
        <v>0</v>
      </c>
      <c r="BT25" s="40">
        <f>BJ25*VLOOKUP(BT$12,別紙!$B$4:$E$10,MATCH("設備利用率",別紙!$B$4:$E$4,0),0)/100*8760/10^3</f>
        <v>49406.400000000001</v>
      </c>
      <c r="BU25" s="40">
        <f t="shared" si="6"/>
        <v>79956.167664000008</v>
      </c>
      <c r="BV25" s="42"/>
      <c r="BW25" s="38" t="str">
        <f t="shared" si="7"/>
        <v>05212</v>
      </c>
      <c r="BX25" s="38" t="str">
        <f t="shared" si="8"/>
        <v>大仙市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487195.19294577593</v>
      </c>
      <c r="BZ25" s="42"/>
      <c r="CA25" s="38" t="str">
        <f t="shared" si="9"/>
        <v>05212</v>
      </c>
      <c r="CB25" s="38" t="str">
        <f t="shared" si="10"/>
        <v>大仙市</v>
      </c>
      <c r="CC25" s="260">
        <f t="shared" si="11"/>
        <v>8.4501893853008662E-3</v>
      </c>
      <c r="CD25" s="260">
        <f t="shared" si="1"/>
        <v>5.4061017837118537E-2</v>
      </c>
      <c r="CE25" s="260">
        <f t="shared" si="1"/>
        <v>0</v>
      </c>
      <c r="CF25" s="260">
        <f t="shared" si="1"/>
        <v>1.9418910812309622E-4</v>
      </c>
      <c r="CG25" s="260">
        <f t="shared" si="1"/>
        <v>0</v>
      </c>
      <c r="CH25" s="260">
        <f t="shared" si="1"/>
        <v>0.10140986757539469</v>
      </c>
      <c r="CI25" s="260">
        <f t="shared" si="12"/>
        <v>0.1641152639059372</v>
      </c>
      <c r="CK25" s="20" t="str">
        <f t="shared" si="13"/>
        <v>05212</v>
      </c>
      <c r="CL25" s="20" t="str">
        <f t="shared" si="14"/>
        <v>大仙市</v>
      </c>
      <c r="CM25" s="20">
        <f>VLOOKUP($CK25&amp;"_"&amp;$AZ$7,データシート1!$A:$BS,MATCH("ca_太陽光発電（10kW未満）",データシート1!$A$1:$BS$1,0),0)</f>
        <v>695</v>
      </c>
      <c r="CN25" s="20">
        <f>VLOOKUP($CK25&amp;"_"&amp;$AZ$5,データシート1!$A:$BS,MATCH("ab_家庭",データシート1!$A$1:$BS$1,0),0)</f>
        <v>31600</v>
      </c>
      <c r="CO25" s="260">
        <f t="shared" si="15"/>
        <v>2.1993670886075949E-2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11228</v>
      </c>
      <c r="AY26" s="20" t="str">
        <f>IF(IFERROR(比較地域マスタ!$Z19,"")=0,"",IFERROR(比較地域マスタ!$Z19,""))</f>
        <v>志木市</v>
      </c>
      <c r="BC26" s="960" t="str">
        <f t="shared" si="0"/>
        <v>11228</v>
      </c>
      <c r="BD26" s="123" t="str">
        <f t="shared" si="2"/>
        <v>志木市</v>
      </c>
      <c r="BE26" s="40">
        <f>VLOOKUP($BC26&amp;"_"&amp;$AZ$7,データシート1!$A:$BS,MATCH("cb_"&amp;BE$12,データシート1!$A$1:$BS$1,0),0)</f>
        <v>4700.8000000000038</v>
      </c>
      <c r="BF26" s="40">
        <f>VLOOKUP($BC26&amp;"_"&amp;$AZ$7,データシート1!$A:$BS,MATCH("cb_"&amp;BF$12,データシート1!$A$1:$BS$1,0),0)</f>
        <v>1609.2000000000005</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6310.0000000000045</v>
      </c>
      <c r="BL26" s="42"/>
      <c r="BM26" s="960" t="str">
        <f t="shared" si="4"/>
        <v>11228</v>
      </c>
      <c r="BN26" s="123" t="str">
        <f t="shared" si="5"/>
        <v>志木市</v>
      </c>
      <c r="BO26" s="40">
        <f>BE26*VLOOKUP(BO$12,別紙!$B$4:$E$10,MATCH("設備利用率",別紙!$B$4:$E$4,0),0)/100*8760/10^3</f>
        <v>5641.5240960000046</v>
      </c>
      <c r="BP26" s="40">
        <f>BF26*VLOOKUP(BP$12,別紙!$B$4:$E$10,MATCH("設備利用率",別紙!$B$4:$E$4,0),0)/100*8760/10^3</f>
        <v>2128.5853920000004</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7770.1094880000055</v>
      </c>
      <c r="BV26" s="42"/>
      <c r="BW26" s="38" t="str">
        <f t="shared" si="7"/>
        <v>11228</v>
      </c>
      <c r="BX26" s="38" t="str">
        <f t="shared" si="8"/>
        <v>志木市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251130.19995423217</v>
      </c>
      <c r="BZ26" s="42"/>
      <c r="CA26" s="38" t="str">
        <f t="shared" si="9"/>
        <v>11228</v>
      </c>
      <c r="CB26" s="38" t="str">
        <f t="shared" si="10"/>
        <v>志木市</v>
      </c>
      <c r="CC26" s="260">
        <f t="shared" si="11"/>
        <v>2.246453870155066E-2</v>
      </c>
      <c r="CD26" s="260">
        <f t="shared" si="1"/>
        <v>8.4760231640317631E-3</v>
      </c>
      <c r="CE26" s="260">
        <f t="shared" si="1"/>
        <v>0</v>
      </c>
      <c r="CF26" s="260">
        <f t="shared" si="1"/>
        <v>0</v>
      </c>
      <c r="CG26" s="260">
        <f t="shared" si="1"/>
        <v>0</v>
      </c>
      <c r="CH26" s="260">
        <f t="shared" si="1"/>
        <v>0</v>
      </c>
      <c r="CI26" s="260">
        <f t="shared" si="12"/>
        <v>3.0940561865582427E-2</v>
      </c>
      <c r="CK26" s="20" t="str">
        <f t="shared" si="13"/>
        <v>11228</v>
      </c>
      <c r="CL26" s="20" t="str">
        <f t="shared" si="14"/>
        <v>志木市</v>
      </c>
      <c r="CM26" s="20">
        <f>VLOOKUP($CK26&amp;"_"&amp;$AZ$7,データシート1!$A:$BS,MATCH("ca_太陽光発電（10kW未満）",データシート1!$A$1:$BS$1,0),0)</f>
        <v>1156</v>
      </c>
      <c r="CN26" s="20">
        <f>VLOOKUP($CK26&amp;"_"&amp;$AZ$5,データシート1!$A:$BS,MATCH("ab_家庭",データシート1!$A$1:$BS$1,0),0)</f>
        <v>35844</v>
      </c>
      <c r="CO26" s="260">
        <f t="shared" si="15"/>
        <v>3.2250864858832717E-2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24208</v>
      </c>
      <c r="AY27" s="20" t="str">
        <f>IF(IFERROR(比較地域マスタ!$Z20,"")=0,"",IFERROR(比較地域マスタ!$Z20,""))</f>
        <v>名張市</v>
      </c>
      <c r="BC27" s="960" t="str">
        <f t="shared" si="0"/>
        <v>24208</v>
      </c>
      <c r="BD27" s="123" t="str">
        <f t="shared" si="2"/>
        <v>名張市</v>
      </c>
      <c r="BE27" s="40">
        <f>VLOOKUP($BC27&amp;"_"&amp;$AZ$7,データシート1!$A:$BS,MATCH("cb_"&amp;BE$12,データシート1!$A$1:$BS$1,0),0)</f>
        <v>11946.999999999967</v>
      </c>
      <c r="BF27" s="40">
        <f>VLOOKUP($BC27&amp;"_"&amp;$AZ$7,データシート1!$A:$BS,MATCH("cb_"&amp;BF$12,データシート1!$A$1:$BS$1,0),0)</f>
        <v>31317.900000000049</v>
      </c>
      <c r="BG27" s="40">
        <f>VLOOKUP($BC27&amp;"_"&amp;$AZ$7,データシート1!$A:$BS,MATCH("cb_"&amp;BG$12,データシート1!$A$1:$BS$1,0),0)</f>
        <v>0</v>
      </c>
      <c r="BH27" s="40">
        <f>VLOOKUP($BC27&amp;"_"&amp;$AZ$7,データシート1!$A:$BS,MATCH("cb_"&amp;BH$12,データシート1!$A$1:$BS$1,0),0)</f>
        <v>183</v>
      </c>
      <c r="BI27" s="40">
        <f>VLOOKUP($BC27&amp;"_"&amp;$AZ$7,データシート1!$A:$BS,MATCH("cb_"&amp;BI$12,データシート1!$A$1:$BS$1,0),0)</f>
        <v>0</v>
      </c>
      <c r="BJ27" s="40">
        <f>VLOOKUP($BC27&amp;"_"&amp;$AZ$7,データシート1!$A:$BS,MATCH("cb_"&amp;BJ$12,データシート1!$A$1:$BS$1,0),0)</f>
        <v>30</v>
      </c>
      <c r="BK27" s="40">
        <f t="shared" si="3"/>
        <v>43477.900000000016</v>
      </c>
      <c r="BL27" s="42"/>
      <c r="BM27" s="960" t="str">
        <f t="shared" si="4"/>
        <v>24208</v>
      </c>
      <c r="BN27" s="123" t="str">
        <f t="shared" si="5"/>
        <v>名張市</v>
      </c>
      <c r="BO27" s="40">
        <f>BE27*VLOOKUP(BO$12,別紙!$B$4:$E$10,MATCH("設備利用率",別紙!$B$4:$E$4,0),0)/100*8760/10^3</f>
        <v>14337.833639999957</v>
      </c>
      <c r="BP27" s="40">
        <f>BF27*VLOOKUP(BP$12,別紙!$B$4:$E$10,MATCH("設備利用率",別紙!$B$4:$E$4,0),0)/100*8760/10^3</f>
        <v>41426.065404000066</v>
      </c>
      <c r="BQ27" s="40">
        <f>BG27*VLOOKUP(BQ$12,別紙!$B$4:$E$10,MATCH("設備利用率",別紙!$B$4:$E$4,0),0)/100*8760/10^3</f>
        <v>0</v>
      </c>
      <c r="BR27" s="40">
        <f>BH27*VLOOKUP(BR$12,別紙!$B$4:$E$10,MATCH("設備利用率",別紙!$B$4:$E$4,0),0)/100*8760/10^3</f>
        <v>961.84799999999996</v>
      </c>
      <c r="BS27" s="40">
        <f>BI27*VLOOKUP(BS$12,別紙!$B$4:$E$10,MATCH("設備利用率",別紙!$B$4:$E$4,0),0)/100*8760/10^3</f>
        <v>0</v>
      </c>
      <c r="BT27" s="40">
        <f>BJ27*VLOOKUP(BT$12,別紙!$B$4:$E$10,MATCH("設備利用率",別紙!$B$4:$E$4,0),0)/100*8760/10^3</f>
        <v>210.24</v>
      </c>
      <c r="BU27" s="40">
        <f t="shared" si="6"/>
        <v>56935.987044000016</v>
      </c>
      <c r="BV27" s="42"/>
      <c r="BW27" s="38" t="str">
        <f t="shared" si="7"/>
        <v>24208</v>
      </c>
      <c r="BX27" s="38" t="str">
        <f t="shared" si="8"/>
        <v>名張市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557300.88560467132</v>
      </c>
      <c r="BZ27" s="42"/>
      <c r="CA27" s="38" t="str">
        <f t="shared" si="9"/>
        <v>24208</v>
      </c>
      <c r="CB27" s="38" t="str">
        <f t="shared" si="10"/>
        <v>名張市</v>
      </c>
      <c r="CC27" s="260">
        <f t="shared" si="11"/>
        <v>2.5727275894140041E-2</v>
      </c>
      <c r="CD27" s="260">
        <f t="shared" si="1"/>
        <v>7.4333392381124241E-2</v>
      </c>
      <c r="CE27" s="260">
        <f t="shared" si="1"/>
        <v>0</v>
      </c>
      <c r="CF27" s="260">
        <f t="shared" si="1"/>
        <v>1.7259043092249802E-3</v>
      </c>
      <c r="CG27" s="260">
        <f t="shared" si="1"/>
        <v>0</v>
      </c>
      <c r="CH27" s="260">
        <f t="shared" si="1"/>
        <v>3.7724684354644377E-4</v>
      </c>
      <c r="CI27" s="260">
        <f t="shared" si="12"/>
        <v>0.10216381942803569</v>
      </c>
      <c r="CK27" s="20" t="str">
        <f t="shared" si="13"/>
        <v>24208</v>
      </c>
      <c r="CL27" s="20" t="str">
        <f t="shared" si="14"/>
        <v>名張市</v>
      </c>
      <c r="CM27" s="20">
        <f>VLOOKUP($CK27&amp;"_"&amp;$AZ$7,データシート1!$A:$BS,MATCH("ca_太陽光発電（10kW未満）",データシート1!$A$1:$BS$1,0),0)</f>
        <v>2636</v>
      </c>
      <c r="CN27" s="20">
        <f>VLOOKUP($CK27&amp;"_"&amp;$AZ$5,データシート1!$A:$BS,MATCH("ab_家庭",データシート1!$A$1:$BS$1,0),0)</f>
        <v>34663</v>
      </c>
      <c r="CO27" s="260">
        <f t="shared" si="15"/>
        <v>7.604650491878949E-2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13215</v>
      </c>
      <c r="AY28" s="20" t="str">
        <f>IF(IFERROR(比較地域マスタ!$Z21,"")=0,"",IFERROR(比較地域マスタ!$Z21,""))</f>
        <v>国立市</v>
      </c>
      <c r="BC28" s="960" t="str">
        <f t="shared" si="0"/>
        <v>13215</v>
      </c>
      <c r="BD28" s="123" t="str">
        <f t="shared" si="2"/>
        <v>国立市</v>
      </c>
      <c r="BE28" s="40">
        <f>VLOOKUP($BC28&amp;"_"&amp;$AZ$7,データシート1!$A:$BS,MATCH("cb_"&amp;BE$12,データシート1!$A$1:$BS$1,0),0)</f>
        <v>4309.9000000000042</v>
      </c>
      <c r="BF28" s="40">
        <f>VLOOKUP($BC28&amp;"_"&amp;$AZ$7,データシート1!$A:$BS,MATCH("cb_"&amp;BF$12,データシート1!$A$1:$BS$1,0),0)</f>
        <v>1250.5</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5560.4000000000042</v>
      </c>
      <c r="BL28" s="42"/>
      <c r="BM28" s="960" t="str">
        <f t="shared" si="4"/>
        <v>13215</v>
      </c>
      <c r="BN28" s="123" t="str">
        <f t="shared" si="5"/>
        <v>国立市</v>
      </c>
      <c r="BO28" s="40">
        <f>BE28*VLOOKUP(BO$12,別紙!$B$4:$E$10,MATCH("設備利用率",別紙!$B$4:$E$4,0),0)/100*8760/10^3</f>
        <v>5172.3971880000045</v>
      </c>
      <c r="BP28" s="40">
        <f>BF28*VLOOKUP(BP$12,別紙!$B$4:$E$10,MATCH("設備利用率",別紙!$B$4:$E$4,0),0)/100*8760/10^3</f>
        <v>1654.1113800000001</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6826.5085680000047</v>
      </c>
      <c r="BV28" s="42"/>
      <c r="BW28" s="38" t="str">
        <f t="shared" si="7"/>
        <v>13215</v>
      </c>
      <c r="BX28" s="38" t="str">
        <f t="shared" si="8"/>
        <v>国立市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288766.63014666626</v>
      </c>
      <c r="BZ28" s="42"/>
      <c r="CA28" s="38" t="str">
        <f t="shared" si="9"/>
        <v>13215</v>
      </c>
      <c r="CB28" s="38" t="str">
        <f t="shared" si="10"/>
        <v>国立市</v>
      </c>
      <c r="CC28" s="260">
        <f t="shared" si="11"/>
        <v>1.7912032236456526E-2</v>
      </c>
      <c r="CD28" s="260">
        <f t="shared" si="1"/>
        <v>5.7281943525118095E-3</v>
      </c>
      <c r="CE28" s="260">
        <f t="shared" si="1"/>
        <v>0</v>
      </c>
      <c r="CF28" s="260">
        <f t="shared" si="1"/>
        <v>0</v>
      </c>
      <c r="CG28" s="260">
        <f t="shared" si="1"/>
        <v>0</v>
      </c>
      <c r="CH28" s="260">
        <f t="shared" si="1"/>
        <v>0</v>
      </c>
      <c r="CI28" s="260">
        <f t="shared" si="12"/>
        <v>2.3640226588968336E-2</v>
      </c>
      <c r="CK28" s="20" t="str">
        <f t="shared" si="13"/>
        <v>13215</v>
      </c>
      <c r="CL28" s="20" t="str">
        <f t="shared" si="14"/>
        <v>国立市</v>
      </c>
      <c r="CM28" s="20">
        <f>VLOOKUP($CK28&amp;"_"&amp;$AZ$7,データシート1!$A:$BS,MATCH("ca_太陽光発電（10kW未満）",データシート1!$A$1:$BS$1,0),0)</f>
        <v>1094</v>
      </c>
      <c r="CN28" s="20">
        <f>VLOOKUP($CK28&amp;"_"&amp;$AZ$5,データシート1!$A:$BS,MATCH("ab_家庭",データシート1!$A$1:$BS$1,0),0)</f>
        <v>38957</v>
      </c>
      <c r="CO28" s="260">
        <f t="shared" si="15"/>
        <v>2.8082244526015862E-2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26201</v>
      </c>
      <c r="AY29" s="20" t="str">
        <f>IF(IFERROR(比較地域マスタ!$Z22,"")=0,"",IFERROR(比較地域マスタ!$Z22,""))</f>
        <v>福知山市</v>
      </c>
      <c r="BC29" s="960" t="str">
        <f t="shared" si="0"/>
        <v>26201</v>
      </c>
      <c r="BD29" s="123" t="str">
        <f t="shared" si="2"/>
        <v>福知山市</v>
      </c>
      <c r="BE29" s="40">
        <f>VLOOKUP($BC29&amp;"_"&amp;$AZ$7,データシート1!$A:$BS,MATCH("cb_"&amp;BE$12,データシート1!$A$1:$BS$1,0),0)</f>
        <v>12454.999999999971</v>
      </c>
      <c r="BF29" s="40">
        <f>VLOOKUP($BC29&amp;"_"&amp;$AZ$7,データシート1!$A:$BS,MATCH("cb_"&amp;BF$12,データシート1!$A$1:$BS$1,0),0)</f>
        <v>35200.6</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47655.599999999969</v>
      </c>
      <c r="BL29" s="42"/>
      <c r="BM29" s="960" t="str">
        <f t="shared" si="4"/>
        <v>26201</v>
      </c>
      <c r="BN29" s="123" t="str">
        <f t="shared" si="5"/>
        <v>福知山市</v>
      </c>
      <c r="BO29" s="40">
        <f>BE29*VLOOKUP(BO$12,別紙!$B$4:$E$10,MATCH("設備利用率",別紙!$B$4:$E$4,0),0)/100*8760/10^3</f>
        <v>14947.494599999964</v>
      </c>
      <c r="BP29" s="40">
        <f>BF29*VLOOKUP(BP$12,別紙!$B$4:$E$10,MATCH("設備利用率",別紙!$B$4:$E$4,0),0)/100*8760/10^3</f>
        <v>46561.945655999996</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61509.440255999958</v>
      </c>
      <c r="BV29" s="42"/>
      <c r="BW29" s="38" t="str">
        <f t="shared" si="7"/>
        <v>26201</v>
      </c>
      <c r="BX29" s="38" t="str">
        <f t="shared" si="8"/>
        <v>福知山市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537408.25111860945</v>
      </c>
      <c r="BZ29" s="42"/>
      <c r="CA29" s="38" t="str">
        <f t="shared" si="9"/>
        <v>26201</v>
      </c>
      <c r="CB29" s="38" t="str">
        <f t="shared" si="10"/>
        <v>福知山市</v>
      </c>
      <c r="CC29" s="260">
        <f t="shared" si="11"/>
        <v>2.7814040013131387E-2</v>
      </c>
      <c r="CD29" s="260">
        <f t="shared" ref="CD29:CD60" si="16">BP29/$BY29</f>
        <v>8.6641664989478312E-2</v>
      </c>
      <c r="CE29" s="260">
        <f t="shared" ref="CE29:CE60" si="17">BQ29/$BY29</f>
        <v>0</v>
      </c>
      <c r="CF29" s="260">
        <f t="shared" ref="CF29:CF60" si="18">BR29/$BY29</f>
        <v>0</v>
      </c>
      <c r="CG29" s="260">
        <f t="shared" ref="CG29:CG60" si="19">BS29/$BY29</f>
        <v>0</v>
      </c>
      <c r="CH29" s="260">
        <f t="shared" ref="CH29:CH60" si="20">BT29/$BY29</f>
        <v>0</v>
      </c>
      <c r="CI29" s="260">
        <f t="shared" si="12"/>
        <v>0.1144557050026097</v>
      </c>
      <c r="CK29" s="20" t="str">
        <f t="shared" si="13"/>
        <v>26201</v>
      </c>
      <c r="CL29" s="20" t="str">
        <f t="shared" si="14"/>
        <v>福知山市</v>
      </c>
      <c r="CM29" s="20">
        <f>VLOOKUP($CK29&amp;"_"&amp;$AZ$7,データシート1!$A:$BS,MATCH("ca_太陽光発電（10kW未満）",データシート1!$A$1:$BS$1,0),0)</f>
        <v>2724</v>
      </c>
      <c r="CN29" s="20">
        <f>VLOOKUP($CK29&amp;"_"&amp;$AZ$5,データシート1!$A:$BS,MATCH("ab_家庭",データシート1!$A$1:$BS$1,0),0)</f>
        <v>36690</v>
      </c>
      <c r="CO29" s="260">
        <f t="shared" si="15"/>
        <v>7.4243663123466891E-2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08208</v>
      </c>
      <c r="AY30" s="20" t="str">
        <f>IF(IFERROR(比較地域マスタ!$Z23,"")=0,"",IFERROR(比較地域マスタ!$Z23,""))</f>
        <v>龍ヶ崎市</v>
      </c>
      <c r="BC30" s="960" t="str">
        <f t="shared" si="0"/>
        <v>08208</v>
      </c>
      <c r="BD30" s="123" t="str">
        <f t="shared" si="2"/>
        <v>龍ヶ崎市</v>
      </c>
      <c r="BE30" s="40">
        <f>VLOOKUP($BC30&amp;"_"&amp;$AZ$7,データシート1!$A:$BS,MATCH("cb_"&amp;BE$12,データシート1!$A$1:$BS$1,0),0)</f>
        <v>11032.799999999981</v>
      </c>
      <c r="BF30" s="40">
        <f>VLOOKUP($BC30&amp;"_"&amp;$AZ$7,データシート1!$A:$BS,MATCH("cb_"&amp;BF$12,データシート1!$A$1:$BS$1,0),0)</f>
        <v>64366.69999999999</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75399.499999999971</v>
      </c>
      <c r="BL30" s="42"/>
      <c r="BM30" s="960" t="str">
        <f t="shared" si="4"/>
        <v>08208</v>
      </c>
      <c r="BN30" s="123" t="str">
        <f t="shared" si="5"/>
        <v>龍ヶ崎市</v>
      </c>
      <c r="BO30" s="40">
        <f>BE30*VLOOKUP(BO$12,別紙!$B$4:$E$10,MATCH("設備利用率",別紙!$B$4:$E$4,0),0)/100*8760/10^3</f>
        <v>13240.683935999976</v>
      </c>
      <c r="BP30" s="40">
        <f>BF30*VLOOKUP(BP$12,別紙!$B$4:$E$10,MATCH("設備利用率",別紙!$B$4:$E$4,0),0)/100*8760/10^3</f>
        <v>85141.696091999984</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98382.380027999956</v>
      </c>
      <c r="BV30" s="42"/>
      <c r="BW30" s="38" t="str">
        <f t="shared" si="7"/>
        <v>08208</v>
      </c>
      <c r="BX30" s="38" t="str">
        <f t="shared" si="8"/>
        <v>龍ヶ崎市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619882.49281111348</v>
      </c>
      <c r="BZ30" s="42"/>
      <c r="CA30" s="38" t="str">
        <f t="shared" si="9"/>
        <v>08208</v>
      </c>
      <c r="CB30" s="38" t="str">
        <f t="shared" si="10"/>
        <v>龍ヶ崎市</v>
      </c>
      <c r="CC30" s="260">
        <f t="shared" si="11"/>
        <v>2.1359990142574635E-2</v>
      </c>
      <c r="CD30" s="260">
        <f t="shared" si="16"/>
        <v>0.13735134816582698</v>
      </c>
      <c r="CE30" s="260">
        <f t="shared" si="17"/>
        <v>0</v>
      </c>
      <c r="CF30" s="260">
        <f t="shared" si="18"/>
        <v>0</v>
      </c>
      <c r="CG30" s="260">
        <f t="shared" si="19"/>
        <v>0</v>
      </c>
      <c r="CH30" s="260">
        <f t="shared" si="20"/>
        <v>0</v>
      </c>
      <c r="CI30" s="260">
        <f t="shared" si="12"/>
        <v>0.15871133830840159</v>
      </c>
      <c r="CK30" s="20" t="str">
        <f t="shared" si="13"/>
        <v>08208</v>
      </c>
      <c r="CL30" s="20" t="str">
        <f t="shared" si="14"/>
        <v>龍ヶ崎市</v>
      </c>
      <c r="CM30" s="20">
        <f>VLOOKUP($CK30&amp;"_"&amp;$AZ$7,データシート1!$A:$BS,MATCH("ca_太陽光発電（10kW未満）",データシート1!$A$1:$BS$1,0),0)</f>
        <v>2512</v>
      </c>
      <c r="CN30" s="20">
        <f>VLOOKUP($CK30&amp;"_"&amp;$AZ$5,データシート1!$A:$BS,MATCH("ab_家庭",データシート1!$A$1:$BS$1,0),0)</f>
        <v>34774</v>
      </c>
      <c r="CO30" s="260">
        <f t="shared" si="15"/>
        <v>7.2237878875021574E-2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21206</v>
      </c>
      <c r="AY31" s="20" t="str">
        <f>IF(IFERROR(比較地域マスタ!$Z24,"")=0,"",IFERROR(比較地域マスタ!$Z24,""))</f>
        <v>中津川市</v>
      </c>
      <c r="BC31" s="960" t="str">
        <f t="shared" si="0"/>
        <v>21206</v>
      </c>
      <c r="BD31" s="123" t="str">
        <f t="shared" si="2"/>
        <v>中津川市</v>
      </c>
      <c r="BE31" s="40">
        <f>VLOOKUP($BC31&amp;"_"&amp;$AZ$7,データシート1!$A:$BS,MATCH("cb_"&amp;BE$12,データシート1!$A$1:$BS$1,0),0)</f>
        <v>15264.099999999933</v>
      </c>
      <c r="BF31" s="40">
        <f>VLOOKUP($BC31&amp;"_"&amp;$AZ$7,データシート1!$A:$BS,MATCH("cb_"&amp;BF$12,データシート1!$A$1:$BS$1,0),0)</f>
        <v>104592.19999999979</v>
      </c>
      <c r="BG31" s="40">
        <f>VLOOKUP($BC31&amp;"_"&amp;$AZ$7,データシート1!$A:$BS,MATCH("cb_"&amp;BG$12,データシート1!$A$1:$BS$1,0),0)</f>
        <v>0</v>
      </c>
      <c r="BH31" s="40">
        <f>VLOOKUP($BC31&amp;"_"&amp;$AZ$7,データシート1!$A:$BS,MATCH("cb_"&amp;BH$12,データシート1!$A$1:$BS$1,0),0)</f>
        <v>4405.3999999999996</v>
      </c>
      <c r="BI31" s="40">
        <f>VLOOKUP($BC31&amp;"_"&amp;$AZ$7,データシート1!$A:$BS,MATCH("cb_"&amp;BI$12,データシート1!$A$1:$BS$1,0),0)</f>
        <v>0</v>
      </c>
      <c r="BJ31" s="40">
        <f>VLOOKUP($BC31&amp;"_"&amp;$AZ$7,データシート1!$A:$BS,MATCH("cb_"&amp;BJ$12,データシート1!$A$1:$BS$1,0),0)</f>
        <v>0</v>
      </c>
      <c r="BK31" s="40">
        <f t="shared" si="3"/>
        <v>124261.69999999972</v>
      </c>
      <c r="BL31" s="42"/>
      <c r="BM31" s="960" t="str">
        <f t="shared" si="4"/>
        <v>21206</v>
      </c>
      <c r="BN31" s="123" t="str">
        <f t="shared" si="5"/>
        <v>中津川市</v>
      </c>
      <c r="BO31" s="40">
        <f>BE31*VLOOKUP(BO$12,別紙!$B$4:$E$10,MATCH("設備利用率",別紙!$B$4:$E$4,0),0)/100*8760/10^3</f>
        <v>18318.751691999918</v>
      </c>
      <c r="BP31" s="40">
        <f>BF31*VLOOKUP(BP$12,別紙!$B$4:$E$10,MATCH("設備利用率",別紙!$B$4:$E$4,0),0)/100*8760/10^3</f>
        <v>138350.37847199972</v>
      </c>
      <c r="BQ31" s="40">
        <f>BG31*VLOOKUP(BQ$12,別紙!$B$4:$E$10,MATCH("設備利用率",別紙!$B$4:$E$4,0),0)/100*8760/10^3</f>
        <v>0</v>
      </c>
      <c r="BR31" s="40">
        <f>BH31*VLOOKUP(BR$12,別紙!$B$4:$E$10,MATCH("設備利用率",別紙!$B$4:$E$4,0),0)/100*8760/10^3</f>
        <v>23154.7824</v>
      </c>
      <c r="BS31" s="40">
        <f>BI31*VLOOKUP(BS$12,別紙!$B$4:$E$10,MATCH("設備利用率",別紙!$B$4:$E$4,0),0)/100*8760/10^3</f>
        <v>0</v>
      </c>
      <c r="BT31" s="40">
        <f>BJ31*VLOOKUP(BT$12,別紙!$B$4:$E$10,MATCH("設備利用率",別紙!$B$4:$E$4,0),0)/100*8760/10^3</f>
        <v>0</v>
      </c>
      <c r="BU31" s="40">
        <f t="shared" si="6"/>
        <v>179823.91256399962</v>
      </c>
      <c r="BV31" s="42"/>
      <c r="BW31" s="38" t="str">
        <f t="shared" si="7"/>
        <v>21206</v>
      </c>
      <c r="BX31" s="38" t="str">
        <f t="shared" si="8"/>
        <v>中津川市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671590.81111712905</v>
      </c>
      <c r="BZ31" s="42"/>
      <c r="CA31" s="38" t="str">
        <f t="shared" si="9"/>
        <v>21206</v>
      </c>
      <c r="CB31" s="38" t="str">
        <f t="shared" si="10"/>
        <v>中津川市</v>
      </c>
      <c r="CC31" s="260">
        <f t="shared" si="11"/>
        <v>2.7276656244787468E-2</v>
      </c>
      <c r="CD31" s="260">
        <f t="shared" si="16"/>
        <v>0.20600397769270651</v>
      </c>
      <c r="CE31" s="260">
        <f t="shared" si="17"/>
        <v>0</v>
      </c>
      <c r="CF31" s="260">
        <f t="shared" si="18"/>
        <v>3.4477515202276467E-2</v>
      </c>
      <c r="CG31" s="260">
        <f t="shared" si="19"/>
        <v>0</v>
      </c>
      <c r="CH31" s="260">
        <f t="shared" si="20"/>
        <v>0</v>
      </c>
      <c r="CI31" s="260">
        <f t="shared" si="12"/>
        <v>0.26775814913977042</v>
      </c>
      <c r="CK31" s="20" t="str">
        <f t="shared" si="13"/>
        <v>21206</v>
      </c>
      <c r="CL31" s="20" t="str">
        <f t="shared" si="14"/>
        <v>中津川市</v>
      </c>
      <c r="CM31" s="20">
        <f>VLOOKUP($CK31&amp;"_"&amp;$AZ$7,データシート1!$A:$BS,MATCH("ca_太陽光発電（10kW未満）",データシート1!$A$1:$BS$1,0),0)</f>
        <v>3112</v>
      </c>
      <c r="CN31" s="20">
        <f>VLOOKUP($CK31&amp;"_"&amp;$AZ$5,データシート1!$A:$BS,MATCH("ab_家庭",データシート1!$A$1:$BS$1,0),0)</f>
        <v>31303</v>
      </c>
      <c r="CO31" s="260">
        <f t="shared" si="15"/>
        <v>9.9415391496022743E-2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11223</v>
      </c>
      <c r="AY32" s="20" t="str">
        <f>IF(IFERROR(比較地域マスタ!$Z25,"")=0,"",IFERROR(比較地域マスタ!$Z25,""))</f>
        <v>蕨市</v>
      </c>
      <c r="AZ32" s="24"/>
      <c r="BA32" s="24"/>
      <c r="BB32" s="24"/>
      <c r="BC32" s="960" t="str">
        <f t="shared" si="0"/>
        <v>11223</v>
      </c>
      <c r="BD32" s="123" t="str">
        <f t="shared" si="2"/>
        <v>蕨市</v>
      </c>
      <c r="BE32" s="40">
        <f>VLOOKUP($BC32&amp;"_"&amp;$AZ$7,データシート1!$A:$BS,MATCH("cb_"&amp;BE$12,データシート1!$A$1:$BS$1,0),0)</f>
        <v>3437.1999999999971</v>
      </c>
      <c r="BF32" s="40">
        <f>VLOOKUP($BC32&amp;"_"&amp;$AZ$7,データシート1!$A:$BS,MATCH("cb_"&amp;BF$12,データシート1!$A$1:$BS$1,0),0)</f>
        <v>1068.3999999999999</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4505.5999999999967</v>
      </c>
      <c r="BL32" s="42"/>
      <c r="BM32" s="960" t="str">
        <f t="shared" si="4"/>
        <v>11223</v>
      </c>
      <c r="BN32" s="123" t="str">
        <f t="shared" si="5"/>
        <v>蕨市</v>
      </c>
      <c r="BO32" s="40">
        <f>BE32*VLOOKUP(BO$12,別紙!$B$4:$E$10,MATCH("設備利用率",別紙!$B$4:$E$4,0),0)/100*8760/10^3</f>
        <v>4125.0524639999967</v>
      </c>
      <c r="BP32" s="40">
        <f>BF32*VLOOKUP(BP$12,別紙!$B$4:$E$10,MATCH("設備利用率",別紙!$B$4:$E$4,0),0)/100*8760/10^3</f>
        <v>1413.2367839999999</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5538.2892479999964</v>
      </c>
      <c r="BV32" s="42"/>
      <c r="BW32" s="38" t="str">
        <f t="shared" si="7"/>
        <v>11223</v>
      </c>
      <c r="BX32" s="38" t="str">
        <f t="shared" si="8"/>
        <v>蕨市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354189.62159379479</v>
      </c>
      <c r="BZ32" s="42"/>
      <c r="CA32" s="38" t="str">
        <f t="shared" si="9"/>
        <v>11223</v>
      </c>
      <c r="CB32" s="38" t="str">
        <f t="shared" si="10"/>
        <v>蕨市</v>
      </c>
      <c r="CC32" s="260">
        <f t="shared" si="11"/>
        <v>1.1646452105055879E-2</v>
      </c>
      <c r="CD32" s="260">
        <f t="shared" si="16"/>
        <v>3.9900570142080045E-3</v>
      </c>
      <c r="CE32" s="260">
        <f t="shared" si="17"/>
        <v>0</v>
      </c>
      <c r="CF32" s="260">
        <f t="shared" si="18"/>
        <v>0</v>
      </c>
      <c r="CG32" s="260">
        <f t="shared" si="19"/>
        <v>0</v>
      </c>
      <c r="CH32" s="260">
        <f t="shared" si="20"/>
        <v>0</v>
      </c>
      <c r="CI32" s="260">
        <f t="shared" si="12"/>
        <v>1.5636509119263883E-2</v>
      </c>
      <c r="CJ32" s="24"/>
      <c r="CK32" s="20" t="str">
        <f t="shared" si="13"/>
        <v>11223</v>
      </c>
      <c r="CL32" s="20" t="str">
        <f t="shared" si="14"/>
        <v>蕨市</v>
      </c>
      <c r="CM32" s="20">
        <f>VLOOKUP($CK32&amp;"_"&amp;$AZ$7,データシート1!$A:$BS,MATCH("ca_太陽光発電（10kW未満）",データシート1!$A$1:$BS$1,0),0)</f>
        <v>857</v>
      </c>
      <c r="CN32" s="20">
        <f>VLOOKUP($CK32&amp;"_"&amp;$AZ$5,データシート1!$A:$BS,MATCH("ab_家庭",データシート1!$A$1:$BS$1,0),0)</f>
        <v>40117</v>
      </c>
      <c r="CO32" s="260">
        <f t="shared" si="15"/>
        <v>2.1362514644664356E-2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43215</v>
      </c>
      <c r="AY33" s="20" t="str">
        <f>IF(IFERROR(比較地域マスタ!$Z26,"")=0,"",IFERROR(比較地域マスタ!$Z26,""))</f>
        <v>天草市</v>
      </c>
      <c r="BC33" s="960" t="str">
        <f t="shared" si="0"/>
        <v>43215</v>
      </c>
      <c r="BD33" s="123" t="str">
        <f t="shared" si="2"/>
        <v>天草市</v>
      </c>
      <c r="BE33" s="40">
        <f>VLOOKUP($BC33&amp;"_"&amp;$AZ$7,データシート1!$A:$BS,MATCH("cb_"&amp;BE$12,データシート1!$A$1:$BS$1,0),0)</f>
        <v>15468.530999999984</v>
      </c>
      <c r="BF33" s="40">
        <f>VLOOKUP($BC33&amp;"_"&amp;$AZ$7,データシート1!$A:$BS,MATCH("cb_"&amp;BF$12,データシート1!$A$1:$BS$1,0),0)</f>
        <v>59605.700000000026</v>
      </c>
      <c r="BG33" s="40">
        <f>VLOOKUP($BC33&amp;"_"&amp;$AZ$7,データシート1!$A:$BS,MATCH("cb_"&amp;BG$12,データシート1!$A$1:$BS$1,0),0)</f>
        <v>7100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82174.231000000014</v>
      </c>
      <c r="BL33" s="42"/>
      <c r="BM33" s="960" t="str">
        <f t="shared" si="4"/>
        <v>43215</v>
      </c>
      <c r="BN33" s="123" t="str">
        <f t="shared" si="5"/>
        <v>天草市</v>
      </c>
      <c r="BO33" s="40">
        <f>BE33*VLOOKUP(BO$12,別紙!$B$4:$E$10,MATCH("設備利用率",別紙!$B$4:$E$4,0),0)/100*8760/10^3</f>
        <v>18564.09342371998</v>
      </c>
      <c r="BP33" s="40">
        <f>BF33*VLOOKUP(BP$12,別紙!$B$4:$E$10,MATCH("設備利用率",別紙!$B$4:$E$4,0),0)/100*8760/10^3</f>
        <v>78844.035732000018</v>
      </c>
      <c r="BQ33" s="40">
        <f>BG33*VLOOKUP(BQ$12,別紙!$B$4:$E$10,MATCH("設備利用率",別紙!$B$4:$E$4,0),0)/100*8760/10^3</f>
        <v>15424.608</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112832.73715572001</v>
      </c>
      <c r="BV33" s="42"/>
      <c r="BW33" s="38" t="str">
        <f t="shared" si="7"/>
        <v>43215</v>
      </c>
      <c r="BX33" s="38" t="str">
        <f t="shared" si="8"/>
        <v>天草市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348789.0999064169</v>
      </c>
      <c r="BZ33" s="42"/>
      <c r="CA33" s="38" t="str">
        <f t="shared" si="9"/>
        <v>43215</v>
      </c>
      <c r="CB33" s="38" t="str">
        <f t="shared" si="10"/>
        <v>天草市</v>
      </c>
      <c r="CC33" s="260">
        <f t="shared" si="11"/>
        <v>5.3224408184489952E-2</v>
      </c>
      <c r="CD33" s="260">
        <f t="shared" si="16"/>
        <v>0.22605074457072927</v>
      </c>
      <c r="CE33" s="260">
        <f t="shared" si="17"/>
        <v>4.4223308595763323E-2</v>
      </c>
      <c r="CF33" s="260">
        <f t="shared" si="18"/>
        <v>0</v>
      </c>
      <c r="CG33" s="260">
        <f t="shared" si="19"/>
        <v>0</v>
      </c>
      <c r="CH33" s="260">
        <f t="shared" si="20"/>
        <v>0</v>
      </c>
      <c r="CI33" s="260">
        <f t="shared" si="12"/>
        <v>0.32349846135098259</v>
      </c>
      <c r="CK33" s="20" t="str">
        <f t="shared" si="13"/>
        <v>43215</v>
      </c>
      <c r="CL33" s="20" t="str">
        <f t="shared" si="14"/>
        <v>天草市</v>
      </c>
      <c r="CM33" s="20">
        <f>VLOOKUP($CK33&amp;"_"&amp;$AZ$7,データシート1!$A:$BS,MATCH("ca_太陽光発電（10kW未満）",データシート1!$A$1:$BS$1,0),0)</f>
        <v>3078</v>
      </c>
      <c r="CN33" s="20">
        <f>VLOOKUP($CK33&amp;"_"&amp;$AZ$5,データシート1!$A:$BS,MATCH("ab_家庭",データシート1!$A$1:$BS$1,0),0)</f>
        <v>36527</v>
      </c>
      <c r="CO33" s="260">
        <f t="shared" si="15"/>
        <v>8.4266433049525011E-2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28215</v>
      </c>
      <c r="AY34" s="20" t="str">
        <f>IF(IFERROR(比較地域マスタ!$Z27,"")=0,"",IFERROR(比較地域マスタ!$Z27,""))</f>
        <v>三木市</v>
      </c>
      <c r="BC34" s="960" t="str">
        <f t="shared" si="0"/>
        <v>28215</v>
      </c>
      <c r="BD34" s="123" t="str">
        <f t="shared" si="2"/>
        <v>三木市</v>
      </c>
      <c r="BE34" s="40">
        <f>VLOOKUP($BC34&amp;"_"&amp;$AZ$7,データシート1!$A:$BS,MATCH("cb_"&amp;BE$12,データシート1!$A$1:$BS$1,0),0)</f>
        <v>12627.199999999986</v>
      </c>
      <c r="BF34" s="40">
        <f>VLOOKUP($BC34&amp;"_"&amp;$AZ$7,データシート1!$A:$BS,MATCH("cb_"&amp;BF$12,データシート1!$A$1:$BS$1,0),0)</f>
        <v>92484.89999999998</v>
      </c>
      <c r="BG34" s="40">
        <f>VLOOKUP($BC34&amp;"_"&amp;$AZ$7,データシート1!$A:$BS,MATCH("cb_"&amp;BG$12,データシート1!$A$1:$BS$1,0),0)</f>
        <v>0</v>
      </c>
      <c r="BH34" s="40">
        <f>VLOOKUP($BC34&amp;"_"&amp;$AZ$7,データシート1!$A:$BS,MATCH("cb_"&amp;BH$12,データシート1!$A$1:$BS$1,0),0)</f>
        <v>275.89999999999998</v>
      </c>
      <c r="BI34" s="40">
        <f>VLOOKUP($BC34&amp;"_"&amp;$AZ$7,データシート1!$A:$BS,MATCH("cb_"&amp;BI$12,データシート1!$A$1:$BS$1,0),0)</f>
        <v>0</v>
      </c>
      <c r="BJ34" s="40">
        <f>VLOOKUP($BC34&amp;"_"&amp;$AZ$7,データシート1!$A:$BS,MATCH("cb_"&amp;BJ$12,データシート1!$A$1:$BS$1,0),0)</f>
        <v>0</v>
      </c>
      <c r="BK34" s="40">
        <f t="shared" si="3"/>
        <v>105387.99999999996</v>
      </c>
      <c r="BL34" s="42"/>
      <c r="BM34" s="960" t="str">
        <f t="shared" si="4"/>
        <v>28215</v>
      </c>
      <c r="BN34" s="123" t="str">
        <f t="shared" si="5"/>
        <v>三木市</v>
      </c>
      <c r="BO34" s="40">
        <f>BE34*VLOOKUP(BO$12,別紙!$B$4:$E$10,MATCH("設備利用率",別紙!$B$4:$E$4,0),0)/100*8760/10^3</f>
        <v>15154.155263999983</v>
      </c>
      <c r="BP34" s="40">
        <f>BF34*VLOOKUP(BP$12,別紙!$B$4:$E$10,MATCH("設備利用率",別紙!$B$4:$E$4,0),0)/100*8760/10^3</f>
        <v>122335.32632399998</v>
      </c>
      <c r="BQ34" s="40">
        <f>BG34*VLOOKUP(BQ$12,別紙!$B$4:$E$10,MATCH("設備利用率",別紙!$B$4:$E$4,0),0)/100*8760/10^3</f>
        <v>0</v>
      </c>
      <c r="BR34" s="40">
        <f>BH34*VLOOKUP(BR$12,別紙!$B$4:$E$10,MATCH("設備利用率",別紙!$B$4:$E$4,0),0)/100*8760/10^3</f>
        <v>1450.1304</v>
      </c>
      <c r="BS34" s="40">
        <f>BI34*VLOOKUP(BS$12,別紙!$B$4:$E$10,MATCH("設備利用率",別紙!$B$4:$E$4,0),0)/100*8760/10^3</f>
        <v>0</v>
      </c>
      <c r="BT34" s="40">
        <f>BJ34*VLOOKUP(BT$12,別紙!$B$4:$E$10,MATCH("設備利用率",別紙!$B$4:$E$4,0),0)/100*8760/10^3</f>
        <v>0</v>
      </c>
      <c r="BU34" s="40">
        <f t="shared" si="6"/>
        <v>138939.61198799996</v>
      </c>
      <c r="BV34" s="42"/>
      <c r="BW34" s="38" t="str">
        <f t="shared" si="7"/>
        <v>28215</v>
      </c>
      <c r="BX34" s="38" t="str">
        <f t="shared" si="8"/>
        <v>三木市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488810.68980047246</v>
      </c>
      <c r="BZ34" s="42"/>
      <c r="CA34" s="38" t="str">
        <f t="shared" si="9"/>
        <v>28215</v>
      </c>
      <c r="CB34" s="38" t="str">
        <f t="shared" si="10"/>
        <v>三木市</v>
      </c>
      <c r="CC34" s="260">
        <f t="shared" si="11"/>
        <v>3.1002094635421647E-2</v>
      </c>
      <c r="CD34" s="260">
        <f t="shared" si="16"/>
        <v>0.25027138087740269</v>
      </c>
      <c r="CE34" s="260">
        <f t="shared" si="17"/>
        <v>0</v>
      </c>
      <c r="CF34" s="260">
        <f t="shared" si="18"/>
        <v>2.966650341857148E-3</v>
      </c>
      <c r="CG34" s="260">
        <f t="shared" si="19"/>
        <v>0</v>
      </c>
      <c r="CH34" s="260">
        <f t="shared" si="20"/>
        <v>0</v>
      </c>
      <c r="CI34" s="260">
        <f t="shared" si="12"/>
        <v>0.2842401258546815</v>
      </c>
      <c r="CK34" s="20" t="str">
        <f t="shared" si="13"/>
        <v>28215</v>
      </c>
      <c r="CL34" s="20" t="str">
        <f t="shared" si="14"/>
        <v>三木市</v>
      </c>
      <c r="CM34" s="20">
        <f>VLOOKUP($CK34&amp;"_"&amp;$AZ$7,データシート1!$A:$BS,MATCH("ca_太陽光発電（10kW未満）",データシート1!$A$1:$BS$1,0),0)</f>
        <v>2888</v>
      </c>
      <c r="CN34" s="20">
        <f>VLOOKUP($CK34&amp;"_"&amp;$AZ$5,データシート1!$A:$BS,MATCH("ab_家庭",データシート1!$A$1:$BS$1,0),0)</f>
        <v>34207</v>
      </c>
      <c r="CO34" s="260">
        <f t="shared" si="15"/>
        <v>8.442716403075394E-2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04212</v>
      </c>
      <c r="AY35" s="20" t="str">
        <f>IF(IFERROR(比較地域マスタ!$Z28,"")=0,"",IFERROR(比較地域マスタ!$Z28,""))</f>
        <v>登米市</v>
      </c>
      <c r="BC35" s="960" t="str">
        <f t="shared" si="0"/>
        <v>04212</v>
      </c>
      <c r="BD35" s="123" t="str">
        <f t="shared" si="2"/>
        <v>登米市</v>
      </c>
      <c r="BE35" s="40">
        <f>VLOOKUP($BC35&amp;"_"&amp;$AZ$7,データシート1!$A:$BS,MATCH("cb_"&amp;BE$12,データシート1!$A$1:$BS$1,0),0)</f>
        <v>13767.999999999971</v>
      </c>
      <c r="BF35" s="40">
        <f>VLOOKUP($BC35&amp;"_"&amp;$AZ$7,データシート1!$A:$BS,MATCH("cb_"&amp;BF$12,データシート1!$A$1:$BS$1,0),0)</f>
        <v>56680.599999999926</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225.785</v>
      </c>
      <c r="BK35" s="40">
        <f t="shared" si="3"/>
        <v>70674.384999999893</v>
      </c>
      <c r="BL35" s="42"/>
      <c r="BM35" s="960" t="str">
        <f t="shared" si="4"/>
        <v>04212</v>
      </c>
      <c r="BN35" s="123" t="str">
        <f t="shared" si="5"/>
        <v>登米市</v>
      </c>
      <c r="BO35" s="40">
        <f>BE35*VLOOKUP(BO$12,別紙!$B$4:$E$10,MATCH("設備利用率",別紙!$B$4:$E$4,0),0)/100*8760/10^3</f>
        <v>16523.252159999964</v>
      </c>
      <c r="BP35" s="40">
        <f>BF35*VLOOKUP(BP$12,別紙!$B$4:$E$10,MATCH("設備利用率",別紙!$B$4:$E$4,0),0)/100*8760/10^3</f>
        <v>74974.830455999894</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1582.3012799999999</v>
      </c>
      <c r="BU35" s="40">
        <f t="shared" si="6"/>
        <v>93080.383895999854</v>
      </c>
      <c r="BV35" s="42"/>
      <c r="BW35" s="38" t="str">
        <f t="shared" si="7"/>
        <v>04212</v>
      </c>
      <c r="BX35" s="38" t="str">
        <f t="shared" si="8"/>
        <v>登米市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320678.97278339422</v>
      </c>
      <c r="BZ35" s="42"/>
      <c r="CA35" s="38" t="str">
        <f t="shared" si="9"/>
        <v>04212</v>
      </c>
      <c r="CB35" s="38" t="str">
        <f t="shared" si="10"/>
        <v>登米市</v>
      </c>
      <c r="CC35" s="260">
        <f t="shared" si="11"/>
        <v>5.1525835999109169E-2</v>
      </c>
      <c r="CD35" s="260">
        <f t="shared" si="16"/>
        <v>0.23380027011201132</v>
      </c>
      <c r="CE35" s="260">
        <f t="shared" si="17"/>
        <v>0</v>
      </c>
      <c r="CF35" s="260">
        <f t="shared" si="18"/>
        <v>0</v>
      </c>
      <c r="CG35" s="260">
        <f t="shared" si="19"/>
        <v>0</v>
      </c>
      <c r="CH35" s="260">
        <f t="shared" si="20"/>
        <v>4.9342221171101881E-3</v>
      </c>
      <c r="CI35" s="260">
        <f t="shared" si="12"/>
        <v>0.29026032822823067</v>
      </c>
      <c r="CK35" s="20" t="str">
        <f t="shared" si="13"/>
        <v>04212</v>
      </c>
      <c r="CL35" s="20" t="str">
        <f t="shared" si="14"/>
        <v>登米市</v>
      </c>
      <c r="CM35" s="20">
        <f>VLOOKUP($CK35&amp;"_"&amp;$AZ$7,データシート1!$A:$BS,MATCH("ca_太陽光発電（10kW未満）",データシート1!$A$1:$BS$1,0),0)</f>
        <v>2781</v>
      </c>
      <c r="CN35" s="20">
        <f>VLOOKUP($CK35&amp;"_"&amp;$AZ$5,データシート1!$A:$BS,MATCH("ab_家庭",データシート1!$A$1:$BS$1,0),0)</f>
        <v>27224</v>
      </c>
      <c r="CO35" s="260">
        <f t="shared" si="15"/>
        <v>0.10215251248898032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13221</v>
      </c>
      <c r="AY36" s="20" t="str">
        <f>IF(IFERROR(比較地域マスタ!$Z29,"")=0,"",IFERROR(比較地域マスタ!$Z29,""))</f>
        <v>清瀬市</v>
      </c>
      <c r="BC36" s="960" t="str">
        <f t="shared" si="0"/>
        <v>13221</v>
      </c>
      <c r="BD36" s="123" t="str">
        <f t="shared" si="2"/>
        <v>清瀬市</v>
      </c>
      <c r="BE36" s="40">
        <f>VLOOKUP($BC36&amp;"_"&amp;$AZ$7,データシート1!$A:$BS,MATCH("cb_"&amp;BE$12,データシート1!$A$1:$BS$1,0),0)</f>
        <v>4652.6999999999989</v>
      </c>
      <c r="BF36" s="40">
        <f>VLOOKUP($BC36&amp;"_"&amp;$AZ$7,データシート1!$A:$BS,MATCH("cb_"&amp;BF$12,データシート1!$A$1:$BS$1,0),0)</f>
        <v>819.20000000000016</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5471.8999999999987</v>
      </c>
      <c r="BL36" s="42"/>
      <c r="BM36" s="960" t="str">
        <f t="shared" si="4"/>
        <v>13221</v>
      </c>
      <c r="BN36" s="123" t="str">
        <f t="shared" si="5"/>
        <v>清瀬市</v>
      </c>
      <c r="BO36" s="40">
        <f>BE36*VLOOKUP(BO$12,別紙!$B$4:$E$10,MATCH("設備利用率",別紙!$B$4:$E$4,0),0)/100*8760/10^3</f>
        <v>5583.7983239999994</v>
      </c>
      <c r="BP36" s="40">
        <f>BF36*VLOOKUP(BP$12,別紙!$B$4:$E$10,MATCH("設備利用率",別紙!$B$4:$E$4,0),0)/100*8760/10^3</f>
        <v>1083.604992</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6667.4033159999999</v>
      </c>
      <c r="BV36" s="42"/>
      <c r="BW36" s="38" t="str">
        <f t="shared" si="7"/>
        <v>13221</v>
      </c>
      <c r="BX36" s="38" t="str">
        <f t="shared" si="8"/>
        <v>清瀬市</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241671.87918655344</v>
      </c>
      <c r="BZ36" s="42"/>
      <c r="CA36" s="38" t="str">
        <f t="shared" si="9"/>
        <v>13221</v>
      </c>
      <c r="CB36" s="38" t="str">
        <f t="shared" si="10"/>
        <v>清瀬市</v>
      </c>
      <c r="CC36" s="260">
        <f t="shared" si="11"/>
        <v>2.3104874025039981E-2</v>
      </c>
      <c r="CD36" s="260">
        <f t="shared" si="16"/>
        <v>4.4837860145223365E-3</v>
      </c>
      <c r="CE36" s="260">
        <f t="shared" si="17"/>
        <v>0</v>
      </c>
      <c r="CF36" s="260">
        <f t="shared" si="18"/>
        <v>0</v>
      </c>
      <c r="CG36" s="260">
        <f t="shared" si="19"/>
        <v>0</v>
      </c>
      <c r="CH36" s="260">
        <f t="shared" si="20"/>
        <v>0</v>
      </c>
      <c r="CI36" s="260">
        <f t="shared" si="12"/>
        <v>2.758866003956232E-2</v>
      </c>
      <c r="CK36" s="20" t="str">
        <f t="shared" si="13"/>
        <v>13221</v>
      </c>
      <c r="CL36" s="20" t="str">
        <f t="shared" si="14"/>
        <v>清瀬市</v>
      </c>
      <c r="CM36" s="20">
        <f>VLOOKUP($CK36&amp;"_"&amp;$AZ$7,データシート1!$A:$BS,MATCH("ca_太陽光発電（10kW未満）",データシート1!$A$1:$BS$1,0),0)</f>
        <v>1226</v>
      </c>
      <c r="CN36" s="20">
        <f>VLOOKUP($CK36&amp;"_"&amp;$AZ$5,データシート1!$A:$BS,MATCH("ab_家庭",データシート1!$A$1:$BS$1,0),0)</f>
        <v>36502</v>
      </c>
      <c r="CO36" s="260">
        <f t="shared" si="15"/>
        <v>3.3587200701331435E-2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11231</v>
      </c>
      <c r="AY37" s="20" t="str">
        <f>IF(IFERROR(比較地域マスタ!$Z30,"")=0,"",IFERROR(比較地域マスタ!$Z30,""))</f>
        <v>桶川市</v>
      </c>
      <c r="BC37" s="960" t="str">
        <f t="shared" si="0"/>
        <v>11231</v>
      </c>
      <c r="BD37" s="123" t="str">
        <f t="shared" si="2"/>
        <v>桶川市</v>
      </c>
      <c r="BE37" s="40">
        <f>VLOOKUP($BC37&amp;"_"&amp;$AZ$7,データシート1!$A:$BS,MATCH("cb_"&amp;BE$12,データシート1!$A$1:$BS$1,0),0)</f>
        <v>9344.0999999999876</v>
      </c>
      <c r="BF37" s="40">
        <f>VLOOKUP($BC37&amp;"_"&amp;$AZ$7,データシート1!$A:$BS,MATCH("cb_"&amp;BF$12,データシート1!$A$1:$BS$1,0),0)</f>
        <v>12155.500000000007</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400</v>
      </c>
      <c r="BK37" s="40">
        <f t="shared" si="3"/>
        <v>21899.599999999995</v>
      </c>
      <c r="BL37" s="42"/>
      <c r="BM37" s="960" t="str">
        <f t="shared" si="4"/>
        <v>11231</v>
      </c>
      <c r="BN37" s="123" t="str">
        <f t="shared" si="5"/>
        <v>桶川市</v>
      </c>
      <c r="BO37" s="40">
        <f>BE37*VLOOKUP(BO$12,別紙!$B$4:$E$10,MATCH("設備利用率",別紙!$B$4:$E$4,0),0)/100*8760/10^3</f>
        <v>11214.041291999985</v>
      </c>
      <c r="BP37" s="40">
        <f>BF37*VLOOKUP(BP$12,別紙!$B$4:$E$10,MATCH("設備利用率",別紙!$B$4:$E$4,0),0)/100*8760/10^3</f>
        <v>16078.809180000009</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2803.2</v>
      </c>
      <c r="BU37" s="40">
        <f t="shared" si="6"/>
        <v>30096.050471999995</v>
      </c>
      <c r="BV37" s="42"/>
      <c r="BW37" s="38" t="str">
        <f t="shared" si="7"/>
        <v>11231</v>
      </c>
      <c r="BX37" s="38" t="str">
        <f t="shared" si="8"/>
        <v>桶川市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331510.02773794008</v>
      </c>
      <c r="BZ37" s="42"/>
      <c r="CA37" s="38" t="str">
        <f t="shared" si="9"/>
        <v>11231</v>
      </c>
      <c r="CB37" s="38" t="str">
        <f t="shared" si="10"/>
        <v>桶川市</v>
      </c>
      <c r="CC37" s="260">
        <f t="shared" si="11"/>
        <v>3.3827155602257457E-2</v>
      </c>
      <c r="CD37" s="260">
        <f t="shared" si="16"/>
        <v>4.8501727955904753E-2</v>
      </c>
      <c r="CE37" s="260">
        <f t="shared" si="17"/>
        <v>0</v>
      </c>
      <c r="CF37" s="260">
        <f t="shared" si="18"/>
        <v>0</v>
      </c>
      <c r="CG37" s="260">
        <f t="shared" si="19"/>
        <v>0</v>
      </c>
      <c r="CH37" s="260">
        <f t="shared" si="20"/>
        <v>8.4558528112336322E-3</v>
      </c>
      <c r="CI37" s="260">
        <f t="shared" si="12"/>
        <v>9.0784736369395852E-2</v>
      </c>
      <c r="CK37" s="20" t="str">
        <f t="shared" si="13"/>
        <v>11231</v>
      </c>
      <c r="CL37" s="20" t="str">
        <f t="shared" si="14"/>
        <v>桶川市</v>
      </c>
      <c r="CM37" s="20">
        <f>VLOOKUP($CK37&amp;"_"&amp;$AZ$7,データシート1!$A:$BS,MATCH("ca_太陽光発電（10kW未満）",データシート1!$A$1:$BS$1,0),0)</f>
        <v>2248</v>
      </c>
      <c r="CN37" s="20">
        <f>VLOOKUP($CK37&amp;"_"&amp;$AZ$5,データシート1!$A:$BS,MATCH("ab_家庭",データシート1!$A$1:$BS$1,0),0)</f>
        <v>33334</v>
      </c>
      <c r="CO37" s="260">
        <f t="shared" si="15"/>
        <v>6.7438651226975455E-2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07207</v>
      </c>
      <c r="AY38" s="20" t="str">
        <f>IF(IFERROR(比較地域マスタ!$Z31,"")=0,"",IFERROR(比較地域マスタ!$Z31,""))</f>
        <v>須賀川市</v>
      </c>
      <c r="BC38" s="960" t="str">
        <f t="shared" si="0"/>
        <v>07207</v>
      </c>
      <c r="BD38" s="123" t="str">
        <f t="shared" si="2"/>
        <v>須賀川市</v>
      </c>
      <c r="BE38" s="40">
        <f>VLOOKUP($BC38&amp;"_"&amp;$AZ$7,データシート1!$A:$BS,MATCH("cb_"&amp;BE$12,データシート1!$A$1:$BS$1,0),0)</f>
        <v>11875.399999999967</v>
      </c>
      <c r="BF38" s="40">
        <f>VLOOKUP($BC38&amp;"_"&amp;$AZ$7,データシート1!$A:$BS,MATCH("cb_"&amp;BF$12,データシート1!$A$1:$BS$1,0),0)</f>
        <v>72436.199999999968</v>
      </c>
      <c r="BG38" s="40">
        <f>VLOOKUP($BC38&amp;"_"&amp;$AZ$7,データシート1!$A:$BS,MATCH("cb_"&amp;BG$12,データシート1!$A$1:$BS$1,0),0)</f>
        <v>19.2</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1313.8579999999999</v>
      </c>
      <c r="BK38" s="40">
        <f t="shared" si="3"/>
        <v>85644.657999999923</v>
      </c>
      <c r="BL38" s="42"/>
      <c r="BM38" s="960" t="str">
        <f t="shared" si="4"/>
        <v>07207</v>
      </c>
      <c r="BN38" s="123" t="str">
        <f t="shared" si="5"/>
        <v>須賀川市</v>
      </c>
      <c r="BO38" s="40">
        <f>BE38*VLOOKUP(BO$12,別紙!$B$4:$E$10,MATCH("設備利用率",別紙!$B$4:$E$4,0),0)/100*8760/10^3</f>
        <v>14251.905047999959</v>
      </c>
      <c r="BP38" s="40">
        <f>BF38*VLOOKUP(BP$12,別紙!$B$4:$E$10,MATCH("設備利用率",別紙!$B$4:$E$4,0),0)/100*8760/10^3</f>
        <v>95815.707911999954</v>
      </c>
      <c r="BQ38" s="40">
        <f>BG38*VLOOKUP(BQ$12,別紙!$B$4:$E$10,MATCH("設備利用率",別紙!$B$4:$E$4,0),0)/100*8760/10^3</f>
        <v>41.711615999999992</v>
      </c>
      <c r="BR38" s="40">
        <f>BH38*VLOOKUP(BR$12,別紙!$B$4:$E$10,MATCH("設備利用率",別紙!$B$4:$E$4,0),0)/100*8760/10^3</f>
        <v>0</v>
      </c>
      <c r="BS38" s="40">
        <f>BI38*VLOOKUP(BS$12,別紙!$B$4:$E$10,MATCH("設備利用率",別紙!$B$4:$E$4,0),0)/100*8760/10^3</f>
        <v>0</v>
      </c>
      <c r="BT38" s="40">
        <f>BJ38*VLOOKUP(BT$12,別紙!$B$4:$E$10,MATCH("設備利用率",別紙!$B$4:$E$4,0),0)/100*8760/10^3</f>
        <v>9207.5168639999993</v>
      </c>
      <c r="BU38" s="40">
        <f t="shared" si="6"/>
        <v>119316.84143999992</v>
      </c>
      <c r="BV38" s="42"/>
      <c r="BW38" s="38" t="str">
        <f t="shared" si="7"/>
        <v>07207</v>
      </c>
      <c r="BX38" s="38" t="str">
        <f t="shared" si="8"/>
        <v>須賀川市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457244.71177912375</v>
      </c>
      <c r="BZ38" s="42"/>
      <c r="CA38" s="38" t="str">
        <f t="shared" si="9"/>
        <v>07207</v>
      </c>
      <c r="CB38" s="38" t="str">
        <f t="shared" si="10"/>
        <v>須賀川市</v>
      </c>
      <c r="CC38" s="260">
        <f t="shared" si="11"/>
        <v>3.1169097598846528E-2</v>
      </c>
      <c r="CD38" s="260">
        <f t="shared" si="16"/>
        <v>0.20955017180884228</v>
      </c>
      <c r="CE38" s="260">
        <f t="shared" si="17"/>
        <v>9.1223834689528721E-5</v>
      </c>
      <c r="CF38" s="260">
        <f t="shared" si="18"/>
        <v>0</v>
      </c>
      <c r="CG38" s="260">
        <f t="shared" si="19"/>
        <v>0</v>
      </c>
      <c r="CH38" s="260">
        <f t="shared" si="20"/>
        <v>2.0136956484797519E-2</v>
      </c>
      <c r="CI38" s="260">
        <f t="shared" si="12"/>
        <v>0.26094744972717587</v>
      </c>
      <c r="CK38" s="20" t="str">
        <f t="shared" si="13"/>
        <v>07207</v>
      </c>
      <c r="CL38" s="20" t="str">
        <f t="shared" si="14"/>
        <v>須賀川市</v>
      </c>
      <c r="CM38" s="20">
        <f>VLOOKUP($CK38&amp;"_"&amp;$AZ$7,データシート1!$A:$BS,MATCH("ca_太陽光発電（10kW未満）",データシート1!$A$1:$BS$1,0),0)</f>
        <v>2537</v>
      </c>
      <c r="CN38" s="20">
        <f>VLOOKUP($CK38&amp;"_"&amp;$AZ$5,データシート1!$A:$BS,MATCH("ab_家庭",データシート1!$A$1:$BS$1,0),0)</f>
        <v>29967</v>
      </c>
      <c r="CO38" s="260">
        <f t="shared" si="15"/>
        <v>8.4659792438348855E-2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26207</v>
      </c>
      <c r="AY39" s="20" t="str">
        <f>IF(IFERROR(比較地域マスタ!$Z32,"")=0,"",IFERROR(比較地域マスタ!$Z32,""))</f>
        <v>城陽市</v>
      </c>
      <c r="BC39" s="960" t="str">
        <f t="shared" si="0"/>
        <v>26207</v>
      </c>
      <c r="BD39" s="123" t="str">
        <f t="shared" si="2"/>
        <v>城陽市</v>
      </c>
      <c r="BE39" s="40">
        <f>VLOOKUP($BC39&amp;"_"&amp;$AZ$7,データシート1!$A:$BS,MATCH("cb_"&amp;BE$12,データシート1!$A$1:$BS$1,0),0)</f>
        <v>8286.4999999999927</v>
      </c>
      <c r="BF39" s="40">
        <f>VLOOKUP($BC39&amp;"_"&amp;$AZ$7,データシート1!$A:$BS,MATCH("cb_"&amp;BF$12,データシート1!$A$1:$BS$1,0),0)</f>
        <v>10951.900000000005</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19238.399999999998</v>
      </c>
      <c r="BL39" s="42"/>
      <c r="BM39" s="960" t="str">
        <f t="shared" si="4"/>
        <v>26207</v>
      </c>
      <c r="BN39" s="123" t="str">
        <f t="shared" si="5"/>
        <v>城陽市</v>
      </c>
      <c r="BO39" s="40">
        <f>BE39*VLOOKUP(BO$12,別紙!$B$4:$E$10,MATCH("設備利用率",別紙!$B$4:$E$4,0),0)/100*8760/10^3</f>
        <v>9944.7943799999921</v>
      </c>
      <c r="BP39" s="40">
        <f>BF39*VLOOKUP(BP$12,別紙!$B$4:$E$10,MATCH("設備利用率",別紙!$B$4:$E$4,0),0)/100*8760/10^3</f>
        <v>14486.735244000005</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24431.529623999995</v>
      </c>
      <c r="BV39" s="42"/>
      <c r="BW39" s="38" t="str">
        <f t="shared" si="7"/>
        <v>26207</v>
      </c>
      <c r="BX39" s="38" t="str">
        <f t="shared" si="8"/>
        <v>城陽市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328799.87573670194</v>
      </c>
      <c r="BZ39" s="42"/>
      <c r="CA39" s="38" t="str">
        <f t="shared" si="9"/>
        <v>26207</v>
      </c>
      <c r="CB39" s="38" t="str">
        <f t="shared" si="10"/>
        <v>城陽市</v>
      </c>
      <c r="CC39" s="260">
        <f t="shared" si="11"/>
        <v>3.024573643076324E-2</v>
      </c>
      <c r="CD39" s="260">
        <f t="shared" si="16"/>
        <v>4.4059430410493122E-2</v>
      </c>
      <c r="CE39" s="260">
        <f t="shared" si="17"/>
        <v>0</v>
      </c>
      <c r="CF39" s="260">
        <f t="shared" si="18"/>
        <v>0</v>
      </c>
      <c r="CG39" s="260">
        <f t="shared" si="19"/>
        <v>0</v>
      </c>
      <c r="CH39" s="260">
        <f t="shared" si="20"/>
        <v>0</v>
      </c>
      <c r="CI39" s="260">
        <f t="shared" si="12"/>
        <v>7.4305166841256362E-2</v>
      </c>
      <c r="CK39" s="20" t="str">
        <f t="shared" si="13"/>
        <v>26207</v>
      </c>
      <c r="CL39" s="20" t="str">
        <f t="shared" si="14"/>
        <v>城陽市</v>
      </c>
      <c r="CM39" s="20">
        <f>VLOOKUP($CK39&amp;"_"&amp;$AZ$7,データシート1!$A:$BS,MATCH("ca_太陽光発電（10kW未満）",データシート1!$A$1:$BS$1,0),0)</f>
        <v>2030</v>
      </c>
      <c r="CN39" s="20">
        <f>VLOOKUP($CK39&amp;"_"&amp;$AZ$5,データシート1!$A:$BS,MATCH("ab_家庭",データシート1!$A$1:$BS$1,0),0)</f>
        <v>35153</v>
      </c>
      <c r="CO39" s="260">
        <f t="shared" si="15"/>
        <v>5.7747560663385773E-2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41203</v>
      </c>
      <c r="AY40" s="20" t="str">
        <f>IF(IFERROR(比較地域マスタ!$Z33,"")=0,"",IFERROR(比較地域マスタ!$Z33,""))</f>
        <v>鳥栖市</v>
      </c>
      <c r="BC40" s="960" t="str">
        <f t="shared" si="0"/>
        <v>41203</v>
      </c>
      <c r="BD40" s="123" t="str">
        <f t="shared" si="2"/>
        <v>鳥栖市</v>
      </c>
      <c r="BE40" s="40">
        <f>VLOOKUP($BC40&amp;"_"&amp;$AZ$7,データシート1!$A:$BS,MATCH("cb_"&amp;BE$12,データシート1!$A$1:$BS$1,0),0)</f>
        <v>17388.715999999949</v>
      </c>
      <c r="BF40" s="40">
        <f>VLOOKUP($BC40&amp;"_"&amp;$AZ$7,データシート1!$A:$BS,MATCH("cb_"&amp;BF$12,データシート1!$A$1:$BS$1,0),0)</f>
        <v>30055.160000000007</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47443.87599999996</v>
      </c>
      <c r="BL40" s="42"/>
      <c r="BM40" s="960" t="str">
        <f t="shared" si="4"/>
        <v>41203</v>
      </c>
      <c r="BN40" s="123" t="str">
        <f t="shared" si="5"/>
        <v>鳥栖市</v>
      </c>
      <c r="BO40" s="40">
        <f>BE40*VLOOKUP(BO$12,別紙!$B$4:$E$10,MATCH("設備利用率",別紙!$B$4:$E$4,0),0)/100*8760/10^3</f>
        <v>20868.545845919936</v>
      </c>
      <c r="BP40" s="40">
        <f>BF40*VLOOKUP(BP$12,別紙!$B$4:$E$10,MATCH("設備利用率",別紙!$B$4:$E$4,0),0)/100*8760/10^3</f>
        <v>39755.763441600007</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60624.309287519944</v>
      </c>
      <c r="BV40" s="42"/>
      <c r="BW40" s="38" t="str">
        <f t="shared" si="7"/>
        <v>41203</v>
      </c>
      <c r="BX40" s="38" t="str">
        <f t="shared" si="8"/>
        <v>鳥栖市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681453.66888989427</v>
      </c>
      <c r="BZ40" s="42"/>
      <c r="CA40" s="38" t="str">
        <f t="shared" si="9"/>
        <v>41203</v>
      </c>
      <c r="CB40" s="38" t="str">
        <f t="shared" si="10"/>
        <v>鳥栖市</v>
      </c>
      <c r="CC40" s="260">
        <f t="shared" si="11"/>
        <v>3.0623572516551772E-2</v>
      </c>
      <c r="CD40" s="260">
        <f t="shared" si="16"/>
        <v>5.8339642526781282E-2</v>
      </c>
      <c r="CE40" s="260">
        <f t="shared" si="17"/>
        <v>0</v>
      </c>
      <c r="CF40" s="260">
        <f t="shared" si="18"/>
        <v>0</v>
      </c>
      <c r="CG40" s="260">
        <f t="shared" si="19"/>
        <v>0</v>
      </c>
      <c r="CH40" s="260">
        <f t="shared" si="20"/>
        <v>0</v>
      </c>
      <c r="CI40" s="260">
        <f t="shared" si="12"/>
        <v>8.8963215043333058E-2</v>
      </c>
      <c r="CK40" s="20" t="str">
        <f t="shared" si="13"/>
        <v>41203</v>
      </c>
      <c r="CL40" s="20" t="str">
        <f t="shared" si="14"/>
        <v>鳥栖市</v>
      </c>
      <c r="CM40" s="20">
        <f>VLOOKUP($CK40&amp;"_"&amp;$AZ$7,データシート1!$A:$BS,MATCH("ca_太陽光発電（10kW未満）",データシート1!$A$1:$BS$1,0),0)</f>
        <v>3701</v>
      </c>
      <c r="CN40" s="20">
        <f>VLOOKUP($CK40&amp;"_"&amp;$AZ$5,データシート1!$A:$BS,MATCH("ab_家庭",データシート1!$A$1:$BS$1,0),0)</f>
        <v>32173</v>
      </c>
      <c r="CO40" s="260">
        <f t="shared" si="15"/>
        <v>0.11503434556926616</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10207</v>
      </c>
      <c r="AY41" s="20" t="str">
        <f>IF(IFERROR(比較地域マスタ!$Z34,"")=0,"",IFERROR(比較地域マスタ!$Z34,""))</f>
        <v>館林市</v>
      </c>
      <c r="BC41" s="960" t="str">
        <f t="shared" si="0"/>
        <v>10207</v>
      </c>
      <c r="BD41" s="123" t="str">
        <f t="shared" si="2"/>
        <v>館林市</v>
      </c>
      <c r="BE41" s="40">
        <f>VLOOKUP($BC41&amp;"_"&amp;$AZ$7,データシート1!$A:$BS,MATCH("cb_"&amp;BE$12,データシート1!$A$1:$BS$1,0),0)</f>
        <v>13359.099999999957</v>
      </c>
      <c r="BF41" s="40">
        <f>VLOOKUP($BC41&amp;"_"&amp;$AZ$7,データシート1!$A:$BS,MATCH("cb_"&amp;BF$12,データシート1!$A$1:$BS$1,0),0)</f>
        <v>38440.099999999962</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51799.199999999917</v>
      </c>
      <c r="BL41" s="42"/>
      <c r="BM41" s="960" t="str">
        <f t="shared" si="4"/>
        <v>10207</v>
      </c>
      <c r="BN41" s="123" t="str">
        <f t="shared" si="5"/>
        <v>館林市</v>
      </c>
      <c r="BO41" s="40">
        <f>BE41*VLOOKUP(BO$12,別紙!$B$4:$E$10,MATCH("設備利用率",別紙!$B$4:$E$4,0),0)/100*8760/10^3</f>
        <v>16032.523091999949</v>
      </c>
      <c r="BP41" s="40">
        <f>BF41*VLOOKUP(BP$12,別紙!$B$4:$E$10,MATCH("設備利用率",別紙!$B$4:$E$4,0),0)/100*8760/10^3</f>
        <v>50847.026675999958</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66879.54976799991</v>
      </c>
      <c r="BV41" s="42"/>
      <c r="BW41" s="38" t="str">
        <f t="shared" si="7"/>
        <v>10207</v>
      </c>
      <c r="BX41" s="38" t="str">
        <f t="shared" si="8"/>
        <v>館林市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528769.11927141796</v>
      </c>
      <c r="BZ41" s="42"/>
      <c r="CA41" s="38" t="str">
        <f t="shared" si="9"/>
        <v>10207</v>
      </c>
      <c r="CB41" s="38" t="str">
        <f t="shared" si="10"/>
        <v>館林市</v>
      </c>
      <c r="CC41" s="260">
        <f t="shared" si="11"/>
        <v>3.0320460306174631E-2</v>
      </c>
      <c r="CD41" s="260">
        <f t="shared" si="16"/>
        <v>9.6161112332091583E-2</v>
      </c>
      <c r="CE41" s="260">
        <f t="shared" si="17"/>
        <v>0</v>
      </c>
      <c r="CF41" s="260">
        <f t="shared" si="18"/>
        <v>0</v>
      </c>
      <c r="CG41" s="260">
        <f t="shared" si="19"/>
        <v>0</v>
      </c>
      <c r="CH41" s="260">
        <f t="shared" si="20"/>
        <v>0</v>
      </c>
      <c r="CI41" s="260">
        <f t="shared" si="12"/>
        <v>0.12648157263826623</v>
      </c>
      <c r="CK41" s="20" t="str">
        <f t="shared" si="13"/>
        <v>10207</v>
      </c>
      <c r="CL41" s="20" t="str">
        <f t="shared" si="14"/>
        <v>館林市</v>
      </c>
      <c r="CM41" s="20">
        <f>VLOOKUP($CK41&amp;"_"&amp;$AZ$7,データシート1!$A:$BS,MATCH("ca_太陽光発電（10kW未満）",データシート1!$A$1:$BS$1,0),0)</f>
        <v>2931</v>
      </c>
      <c r="CN41" s="20">
        <f>VLOOKUP($CK41&amp;"_"&amp;$AZ$5,データシート1!$A:$BS,MATCH("ab_家庭",データシート1!$A$1:$BS$1,0),0)</f>
        <v>33938</v>
      </c>
      <c r="CO41" s="260">
        <f t="shared" si="15"/>
        <v>8.6363368495491782E-2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10211</v>
      </c>
      <c r="AY72" s="20" t="str">
        <f>IF(IFERROR(比較地域マスタ!$AE7,"")=0,"",IFERROR(比較地域マスタ!$AE7,""))</f>
        <v>安中市</v>
      </c>
      <c r="AZ72" s="18"/>
      <c r="BA72" s="24">
        <v>1</v>
      </c>
      <c r="BB72" s="24">
        <v>1</v>
      </c>
      <c r="BC72" s="20" t="str">
        <f>AX72</f>
        <v>10211</v>
      </c>
      <c r="BD72" s="20" t="str">
        <f>AY72</f>
        <v>安中市</v>
      </c>
      <c r="BE72" s="953">
        <f>VLOOKUP(BC72&amp;"_令和4年度",データシート3!A:AB,MATCH("ea_"&amp;"太陽光（建物系）"&amp;"_年間発電",データシート3!$A$1:$AB$1,0),0)/10^3+VLOOKUP(BC72&amp;"_令和4年度",データシート3!A:AB,MATCH("ea_"&amp;"太陽光（土地系）"&amp;"_年間発電",データシート3!$A$1:$AB$1,0),0)/10^3</f>
        <v>1787253.1880000001</v>
      </c>
      <c r="BF72" s="953">
        <f>VLOOKUP(BC72&amp;"_令和4年度",データシート3!A:AB,MATCH("ea_"&amp;"風力（陸上）"&amp;"_年間発電",データシート3!$A$1:$AB$1,0),0)/10^3</f>
        <v>36709.285000000003</v>
      </c>
      <c r="BG72" s="953">
        <f>VLOOKUP(BC72&amp;"_令和4年度",データシート3!A:AB,MATCH("ea_"&amp;"中小水（河川）"&amp;"_年間発電",データシート3!$A$1:$AB$1,0),0)/10^3+VLOOKUP(BC72&amp;"_令和4年度",データシート3!A:AB,MATCH("ea_"&amp;"中小水（農業用水路）"&amp;"_年間発電",データシート3!$A$1:$AB$1,0),0)/10^3</f>
        <v>155309.36499999999</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25.754000000000005</v>
      </c>
      <c r="BI72" s="953">
        <f>SUM(BE72:BH72)</f>
        <v>1979297.5919999999</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463680.17488287546</v>
      </c>
      <c r="BK72" s="953">
        <f t="shared" ref="BK72:BK103" si="21">BI72-BJ72</f>
        <v>1515617.4171171244</v>
      </c>
      <c r="BL72" s="953">
        <f t="shared" ref="BL72:BL103" si="22">IF(BK72&gt;0,0,BK72)</f>
        <v>0</v>
      </c>
      <c r="BM72" s="953">
        <f t="shared" ref="BM72:BM103" si="23">IF(BK72&gt;0,BK72,0)</f>
        <v>1515617.4171171244</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10204</v>
      </c>
      <c r="AY73" s="20" t="str">
        <f>IF(IFERROR(比較地域マスタ!$AE8,"")=0,"",IFERROR(比較地域マスタ!$AE8,""))</f>
        <v>伊勢崎市</v>
      </c>
      <c r="AZ73" s="18"/>
      <c r="BA73" s="24">
        <v>2</v>
      </c>
      <c r="BB73" s="24">
        <v>1</v>
      </c>
      <c r="BC73" s="20" t="str">
        <f t="shared" ref="BC73:BC136" si="24">AX73</f>
        <v>10204</v>
      </c>
      <c r="BD73" s="20" t="str">
        <f t="shared" ref="BD73:BD136" si="25">AY73</f>
        <v>伊勢崎市</v>
      </c>
      <c r="BE73" s="953">
        <f>VLOOKUP(BC73&amp;"_令和4年度",データシート3!A:AB,MATCH("ea_"&amp;"太陽光（建物系）"&amp;"_年間発電",データシート3!$A$1:$AB$1,0),0)/10^3+VLOOKUP(BC73&amp;"_令和4年度",データシート3!A:AB,MATCH("ea_"&amp;"太陽光（土地系）"&amp;"_年間発電",データシート3!$A$1:$AB$1,0),0)/10^3</f>
        <v>3151209.6959999995</v>
      </c>
      <c r="BF73" s="953">
        <f>VLOOKUP(BC73&amp;"_令和4年度",データシート3!A:AB,MATCH("ea_"&amp;"風力（陸上）"&amp;"_年間発電",データシート3!$A$1:$AB$1,0),0)/10^3</f>
        <v>0</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3151209.6959999995</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1605987.1090522783</v>
      </c>
      <c r="BK73" s="953">
        <f t="shared" si="21"/>
        <v>1545222.5869477212</v>
      </c>
      <c r="BL73" s="953">
        <f t="shared" si="22"/>
        <v>0</v>
      </c>
      <c r="BM73" s="953">
        <f t="shared" si="23"/>
        <v>1545222.5869477212</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10521</v>
      </c>
      <c r="AY74" s="20" t="str">
        <f>IF(IFERROR(比較地域マスタ!$AE9,"")=0,"",IFERROR(比較地域マスタ!$AE9,""))</f>
        <v>板倉町</v>
      </c>
      <c r="AZ74" s="18"/>
      <c r="BA74" s="24">
        <v>3</v>
      </c>
      <c r="BB74" s="24">
        <v>1</v>
      </c>
      <c r="BC74" s="20" t="str">
        <f t="shared" si="24"/>
        <v>10521</v>
      </c>
      <c r="BD74" s="20" t="str">
        <f t="shared" si="25"/>
        <v>板倉町</v>
      </c>
      <c r="BE74" s="953">
        <f>VLOOKUP(BC74&amp;"_令和4年度",データシート3!A:AB,MATCH("ea_"&amp;"太陽光（建物系）"&amp;"_年間発電",データシート3!$A$1:$AB$1,0),0)/10^3+VLOOKUP(BC74&amp;"_令和4年度",データシート3!A:AB,MATCH("ea_"&amp;"太陽光（土地系）"&amp;"_年間発電",データシート3!$A$1:$AB$1,0),0)/10^3</f>
        <v>531436.61100000003</v>
      </c>
      <c r="BF74" s="953">
        <f>VLOOKUP(BC74&amp;"_令和4年度",データシート3!A:AB,MATCH("ea_"&amp;"風力（陸上）"&amp;"_年間発電",データシート3!$A$1:$AB$1,0),0)/10^3</f>
        <v>0</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531436.61100000003</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83782.702677302339</v>
      </c>
      <c r="BK74" s="953">
        <f t="shared" si="21"/>
        <v>447653.90832269768</v>
      </c>
      <c r="BL74" s="953">
        <f t="shared" si="22"/>
        <v>0</v>
      </c>
      <c r="BM74" s="953">
        <f t="shared" si="23"/>
        <v>447653.90832269768</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10366</v>
      </c>
      <c r="AY75" s="20" t="str">
        <f>IF(IFERROR(比較地域マスタ!$AE10,"")=0,"",IFERROR(比較地域マスタ!$AE10,""))</f>
        <v>上野村</v>
      </c>
      <c r="AZ75" s="18"/>
      <c r="BA75" s="24">
        <v>4</v>
      </c>
      <c r="BB75" s="24">
        <v>1</v>
      </c>
      <c r="BC75" s="20" t="str">
        <f t="shared" si="24"/>
        <v>10366</v>
      </c>
      <c r="BD75" s="20" t="str">
        <f t="shared" si="25"/>
        <v>上野村</v>
      </c>
      <c r="BE75" s="953">
        <f>VLOOKUP(BC75&amp;"_令和4年度",データシート3!A:AB,MATCH("ea_"&amp;"太陽光（建物系）"&amp;"_年間発電",データシート3!$A$1:$AB$1,0),0)/10^3+VLOOKUP(BC75&amp;"_令和4年度",データシート3!A:AB,MATCH("ea_"&amp;"太陽光（土地系）"&amp;"_年間発電",データシート3!$A$1:$AB$1,0),0)/10^3</f>
        <v>35361.288</v>
      </c>
      <c r="BF75" s="953">
        <f>VLOOKUP(BC75&amp;"_令和4年度",データシート3!A:AB,MATCH("ea_"&amp;"風力（陸上）"&amp;"_年間発電",データシート3!$A$1:$AB$1,0),0)/10^3</f>
        <v>161.79599999999999</v>
      </c>
      <c r="BG75" s="953">
        <f>VLOOKUP(BC75&amp;"_令和4年度",データシート3!A:AB,MATCH("ea_"&amp;"中小水（河川）"&amp;"_年間発電",データシート3!$A$1:$AB$1,0),0)/10^3+VLOOKUP(BC75&amp;"_令和4年度",データシート3!A:AB,MATCH("ea_"&amp;"中小水（農業用水路）"&amp;"_年間発電",データシート3!$A$1:$AB$1,0),0)/10^3</f>
        <v>18824.825000000001</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54347.909</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6071.8442379946773</v>
      </c>
      <c r="BK75" s="953">
        <f t="shared" si="21"/>
        <v>48276.064762005321</v>
      </c>
      <c r="BL75" s="953">
        <f t="shared" si="22"/>
        <v>0</v>
      </c>
      <c r="BM75" s="953">
        <f t="shared" si="23"/>
        <v>48276.064762005321</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10525</v>
      </c>
      <c r="AY76" s="20" t="str">
        <f>IF(IFERROR(比較地域マスタ!$AE11,"")=0,"",IFERROR(比較地域マスタ!$AE11,""))</f>
        <v>邑楽町</v>
      </c>
      <c r="AZ76" s="18"/>
      <c r="BA76" s="24">
        <v>5</v>
      </c>
      <c r="BB76" s="24">
        <v>1</v>
      </c>
      <c r="BC76" s="20" t="str">
        <f t="shared" si="24"/>
        <v>10525</v>
      </c>
      <c r="BD76" s="20" t="str">
        <f t="shared" si="25"/>
        <v>邑楽町</v>
      </c>
      <c r="BE76" s="953">
        <f>VLOOKUP(BC76&amp;"_令和4年度",データシート3!A:AB,MATCH("ea_"&amp;"太陽光（建物系）"&amp;"_年間発電",データシート3!$A$1:$AB$1,0),0)/10^3+VLOOKUP(BC76&amp;"_令和4年度",データシート3!A:AB,MATCH("ea_"&amp;"太陽光（土地系）"&amp;"_年間発電",データシート3!$A$1:$AB$1,0),0)/10^3</f>
        <v>509082.3870000001</v>
      </c>
      <c r="BF76" s="953">
        <f>VLOOKUP(BC76&amp;"_令和4年度",データシート3!A:AB,MATCH("ea_"&amp;"風力（陸上）"&amp;"_年間発電",データシート3!$A$1:$AB$1,0),0)/10^3</f>
        <v>0</v>
      </c>
      <c r="BG76" s="953">
        <f>VLOOKUP(BC76&amp;"_令和4年度",データシート3!A:AB,MATCH("ea_"&amp;"中小水（河川）"&amp;"_年間発電",データシート3!$A$1:$AB$1,0),0)/10^3+VLOOKUP(BC76&amp;"_令和4年度",データシート3!A:AB,MATCH("ea_"&amp;"中小水（農業用水路）"&amp;"_年間発電",データシート3!$A$1:$AB$1,0),0)/10^3</f>
        <v>0</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509082.3870000001</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261783.05402835293</v>
      </c>
      <c r="BK76" s="953">
        <f t="shared" si="21"/>
        <v>247299.33297164718</v>
      </c>
      <c r="BL76" s="953">
        <f t="shared" si="22"/>
        <v>0</v>
      </c>
      <c r="BM76" s="953">
        <f t="shared" si="23"/>
        <v>247299.33297164718</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10524</v>
      </c>
      <c r="AY77" s="20" t="str">
        <f>IF(IFERROR(比較地域マスタ!$AE12,"")=0,"",IFERROR(比較地域マスタ!$AE12,""))</f>
        <v>大泉町</v>
      </c>
      <c r="AZ77" s="18"/>
      <c r="BA77" s="24">
        <v>6</v>
      </c>
      <c r="BB77" s="24">
        <v>1</v>
      </c>
      <c r="BC77" s="20" t="str">
        <f t="shared" si="24"/>
        <v>10524</v>
      </c>
      <c r="BD77" s="20" t="str">
        <f t="shared" si="25"/>
        <v>大泉町</v>
      </c>
      <c r="BE77" s="953">
        <f>VLOOKUP(BC77&amp;"_令和4年度",データシート3!A:AB,MATCH("ea_"&amp;"太陽光（建物系）"&amp;"_年間発電",データシート3!$A$1:$AB$1,0),0)/10^3+VLOOKUP(BC77&amp;"_令和4年度",データシート3!A:AB,MATCH("ea_"&amp;"太陽光（土地系）"&amp;"_年間発電",データシート3!$A$1:$AB$1,0),0)/10^3</f>
        <v>325820.18400000001</v>
      </c>
      <c r="BF77" s="953">
        <f>VLOOKUP(BC77&amp;"_令和4年度",データシート3!A:AB,MATCH("ea_"&amp;"風力（陸上）"&amp;"_年間発電",データシート3!$A$1:$AB$1,0),0)/10^3</f>
        <v>0</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325820.18400000001</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537758.08344802388</v>
      </c>
      <c r="BK77" s="953">
        <f t="shared" si="21"/>
        <v>-211937.89944802388</v>
      </c>
      <c r="BL77" s="953">
        <f t="shared" si="22"/>
        <v>-211937.89944802388</v>
      </c>
      <c r="BM77" s="953">
        <f t="shared" si="23"/>
        <v>0</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10205</v>
      </c>
      <c r="AY78" s="20" t="str">
        <f>IF(IFERROR(比較地域マスタ!$AE13,"")=0,"",IFERROR(比較地域マスタ!$AE13,""))</f>
        <v>太田市</v>
      </c>
      <c r="AZ78" s="18"/>
      <c r="BA78" s="24">
        <v>7</v>
      </c>
      <c r="BB78" s="24">
        <v>1</v>
      </c>
      <c r="BC78" s="20" t="str">
        <f t="shared" si="24"/>
        <v>10205</v>
      </c>
      <c r="BD78" s="20" t="str">
        <f t="shared" si="25"/>
        <v>太田市</v>
      </c>
      <c r="BE78" s="953">
        <f>VLOOKUP(BC78&amp;"_令和4年度",データシート3!A:AB,MATCH("ea_"&amp;"太陽光（建物系）"&amp;"_年間発電",データシート3!$A$1:$AB$1,0),0)/10^3+VLOOKUP(BC78&amp;"_令和4年度",データシート3!A:AB,MATCH("ea_"&amp;"太陽光（土地系）"&amp;"_年間発電",データシート3!$A$1:$AB$1,0),0)/10^3</f>
        <v>3809184.4440000001</v>
      </c>
      <c r="BF78" s="953">
        <f>VLOOKUP(BC78&amp;"_令和4年度",データシート3!A:AB,MATCH("ea_"&amp;"風力（陸上）"&amp;"_年間発電",データシート3!$A$1:$AB$1,0),0)/10^3</f>
        <v>0</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3809184.4440000001</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2577713.8008419503</v>
      </c>
      <c r="BK78" s="953">
        <f t="shared" si="21"/>
        <v>1231470.6431580498</v>
      </c>
      <c r="BL78" s="953">
        <f t="shared" si="22"/>
        <v>0</v>
      </c>
      <c r="BM78" s="953">
        <f t="shared" si="23"/>
        <v>1231470.6431580498</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10443</v>
      </c>
      <c r="AY79" s="20" t="str">
        <f>IF(IFERROR(比較地域マスタ!$AE14,"")=0,"",IFERROR(比較地域マスタ!$AE14,""))</f>
        <v>片品村</v>
      </c>
      <c r="AZ79" s="18"/>
      <c r="BA79" s="24">
        <v>8</v>
      </c>
      <c r="BB79" s="24">
        <v>1</v>
      </c>
      <c r="BC79" s="20" t="str">
        <f t="shared" si="24"/>
        <v>10443</v>
      </c>
      <c r="BD79" s="20" t="str">
        <f t="shared" si="25"/>
        <v>片品村</v>
      </c>
      <c r="BE79" s="953">
        <f>VLOOKUP(BC79&amp;"_令和4年度",データシート3!A:AB,MATCH("ea_"&amp;"太陽光（建物系）"&amp;"_年間発電",データシート3!$A$1:$AB$1,0),0)/10^3+VLOOKUP(BC79&amp;"_令和4年度",データシート3!A:AB,MATCH("ea_"&amp;"太陽光（土地系）"&amp;"_年間発電",データシート3!$A$1:$AB$1,0),0)/10^3</f>
        <v>312780.39399999997</v>
      </c>
      <c r="BF79" s="953">
        <f>VLOOKUP(BC79&amp;"_令和4年度",データシート3!A:AB,MATCH("ea_"&amp;"風力（陸上）"&amp;"_年間発電",データシート3!$A$1:$AB$1,0),0)/10^3</f>
        <v>28786.444</v>
      </c>
      <c r="BG79" s="953">
        <f>VLOOKUP(BC79&amp;"_令和4年度",データシート3!A:AB,MATCH("ea_"&amp;"中小水（河川）"&amp;"_年間発電",データシート3!$A$1:$AB$1,0),0)/10^3+VLOOKUP(BC79&amp;"_令和4年度",データシート3!A:AB,MATCH("ea_"&amp;"中小水（農業用水路）"&amp;"_年間発電",データシート3!$A$1:$AB$1,0),0)/10^3</f>
        <v>165497.31700000001</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4077.5349999999999</v>
      </c>
      <c r="BI79" s="953">
        <f t="shared" si="26"/>
        <v>511141.69</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20096.504589524917</v>
      </c>
      <c r="BK79" s="953">
        <f t="shared" si="21"/>
        <v>491045.18541047507</v>
      </c>
      <c r="BL79" s="953">
        <f>IF(BK79&gt;0,0,BK79)</f>
        <v>0</v>
      </c>
      <c r="BM79" s="953">
        <f>IF(BK79&gt;0,BK79,0)</f>
        <v>491045.18541047507</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10444</v>
      </c>
      <c r="AY80" s="20" t="str">
        <f>IF(IFERROR(比較地域マスタ!$AE15,"")=0,"",IFERROR(比較地域マスタ!$AE15,""))</f>
        <v>川場村</v>
      </c>
      <c r="AZ80" s="18"/>
      <c r="BA80" s="24">
        <v>9</v>
      </c>
      <c r="BB80" s="24">
        <v>1</v>
      </c>
      <c r="BC80" s="20" t="str">
        <f t="shared" si="24"/>
        <v>10444</v>
      </c>
      <c r="BD80" s="20" t="str">
        <f t="shared" si="25"/>
        <v>川場村</v>
      </c>
      <c r="BE80" s="953">
        <f>VLOOKUP(BC80&amp;"_令和4年度",データシート3!A:AB,MATCH("ea_"&amp;"太陽光（建物系）"&amp;"_年間発電",データシート3!$A$1:$AB$1,0),0)/10^3+VLOOKUP(BC80&amp;"_令和4年度",データシート3!A:AB,MATCH("ea_"&amp;"太陽光（土地系）"&amp;"_年間発電",データシート3!$A$1:$AB$1,0),0)/10^3</f>
        <v>215331.022</v>
      </c>
      <c r="BF80" s="953">
        <f>VLOOKUP(BC80&amp;"_令和4年度",データシート3!A:AB,MATCH("ea_"&amp;"風力（陸上）"&amp;"_年間発電",データシート3!$A$1:$AB$1,0),0)/10^3</f>
        <v>63767.900000000009</v>
      </c>
      <c r="BG80" s="953">
        <f>VLOOKUP(BC80&amp;"_令和4年度",データシート3!A:AB,MATCH("ea_"&amp;"中小水（河川）"&amp;"_年間発電",データシート3!$A$1:$AB$1,0),0)/10^3+VLOOKUP(BC80&amp;"_令和4年度",データシート3!A:AB,MATCH("ea_"&amp;"中小水（農業用水路）"&amp;"_年間発電",データシート3!$A$1:$AB$1,0),0)/10^3</f>
        <v>86077.970000000016</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677.95399999999995</v>
      </c>
      <c r="BI80" s="953">
        <f t="shared" si="26"/>
        <v>365854.84600000008</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16030.570309317209</v>
      </c>
      <c r="BK80" s="953">
        <f t="shared" si="21"/>
        <v>349824.27569068287</v>
      </c>
      <c r="BL80" s="953">
        <f t="shared" si="22"/>
        <v>0</v>
      </c>
      <c r="BM80" s="953">
        <f t="shared" si="23"/>
        <v>349824.27569068287</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10367</v>
      </c>
      <c r="AY81" s="20" t="str">
        <f>IF(IFERROR(比較地域マスタ!$AE16,"")=0,"",IFERROR(比較地域マスタ!$AE16,""))</f>
        <v>神流町</v>
      </c>
      <c r="AZ81" s="18"/>
      <c r="BA81" s="24">
        <v>10</v>
      </c>
      <c r="BB81" s="24">
        <v>1</v>
      </c>
      <c r="BC81" s="20" t="str">
        <f t="shared" si="24"/>
        <v>10367</v>
      </c>
      <c r="BD81" s="20" t="str">
        <f t="shared" si="25"/>
        <v>神流町</v>
      </c>
      <c r="BE81" s="953">
        <f>VLOOKUP(BC81&amp;"_令和4年度",データシート3!A:AB,MATCH("ea_"&amp;"太陽光（建物系）"&amp;"_年間発電",データシート3!$A$1:$AB$1,0),0)/10^3+VLOOKUP(BC81&amp;"_令和4年度",データシート3!A:AB,MATCH("ea_"&amp;"太陽光（土地系）"&amp;"_年間発電",データシート3!$A$1:$AB$1,0),0)/10^3</f>
        <v>46566.536999999997</v>
      </c>
      <c r="BF81" s="953">
        <f>VLOOKUP(BC81&amp;"_令和4年度",データシート3!A:AB,MATCH("ea_"&amp;"風力（陸上）"&amp;"_年間発電",データシート3!$A$1:$AB$1,0),0)/10^3</f>
        <v>0</v>
      </c>
      <c r="BG81" s="953">
        <f>VLOOKUP(BC81&amp;"_令和4年度",データシート3!A:AB,MATCH("ea_"&amp;"中小水（河川）"&amp;"_年間発電",データシート3!$A$1:$AB$1,0),0)/10^3+VLOOKUP(BC81&amp;"_令和4年度",データシート3!A:AB,MATCH("ea_"&amp;"中小水（農業用水路）"&amp;"_年間発電",データシート3!$A$1:$AB$1,0),0)/10^3</f>
        <v>11175.717000000001</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57742.254000000001</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7715.2300179454196</v>
      </c>
      <c r="BK81" s="953">
        <f t="shared" si="21"/>
        <v>50027.023982054583</v>
      </c>
      <c r="BL81" s="953">
        <f t="shared" si="22"/>
        <v>0</v>
      </c>
      <c r="BM81" s="953">
        <f t="shared" si="23"/>
        <v>50027.023982054583</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10384</v>
      </c>
      <c r="AY82" s="20" t="str">
        <f>IF(IFERROR(比較地域マスタ!$AE17,"")=0,"",IFERROR(比較地域マスタ!$AE17,""))</f>
        <v>甘楽町</v>
      </c>
      <c r="AZ82" s="18"/>
      <c r="BA82" s="24">
        <v>11</v>
      </c>
      <c r="BB82" s="24">
        <v>1</v>
      </c>
      <c r="BC82" s="20" t="str">
        <f t="shared" si="24"/>
        <v>10384</v>
      </c>
      <c r="BD82" s="20" t="str">
        <f t="shared" si="25"/>
        <v>甘楽町</v>
      </c>
      <c r="BE82" s="953">
        <f>VLOOKUP(BC82&amp;"_令和4年度",データシート3!A:AB,MATCH("ea_"&amp;"太陽光（建物系）"&amp;"_年間発電",データシート3!$A$1:$AB$1,0),0)/10^3+VLOOKUP(BC82&amp;"_令和4年度",データシート3!A:AB,MATCH("ea_"&amp;"太陽光（土地系）"&amp;"_年間発電",データシート3!$A$1:$AB$1,0),0)/10^3</f>
        <v>459974.94900000002</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4844.4793925499998</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464819.42839255003</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71626.50642243131</v>
      </c>
      <c r="BK82" s="953">
        <f t="shared" si="21"/>
        <v>393192.92197011871</v>
      </c>
      <c r="BL82" s="953">
        <f t="shared" si="22"/>
        <v>0</v>
      </c>
      <c r="BM82" s="953">
        <f t="shared" si="23"/>
        <v>393192.92197011871</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10203</v>
      </c>
      <c r="AY83" s="20" t="str">
        <f>IF(IFERROR(比較地域マスタ!$AE18,"")=0,"",IFERROR(比較地域マスタ!$AE18,""))</f>
        <v>桐生市</v>
      </c>
      <c r="AZ83" s="18"/>
      <c r="BA83" s="24">
        <v>12</v>
      </c>
      <c r="BB83" s="24">
        <v>1</v>
      </c>
      <c r="BC83" s="20" t="str">
        <f t="shared" si="24"/>
        <v>10203</v>
      </c>
      <c r="BD83" s="20" t="str">
        <f t="shared" si="25"/>
        <v>桐生市</v>
      </c>
      <c r="BE83" s="953">
        <f>VLOOKUP(BC83&amp;"_令和4年度",データシート3!A:AB,MATCH("ea_"&amp;"太陽光（建物系）"&amp;"_年間発電",データシート3!$A$1:$AB$1,0),0)/10^3+VLOOKUP(BC83&amp;"_令和4年度",データシート3!A:AB,MATCH("ea_"&amp;"太陽光（土地系）"&amp;"_年間発電",データシート3!$A$1:$AB$1,0),0)/10^3</f>
        <v>1345202.578</v>
      </c>
      <c r="BF83" s="953">
        <f>VLOOKUP(BC83&amp;"_令和4年度",データシート3!A:AB,MATCH("ea_"&amp;"風力（陸上）"&amp;"_年間発電",データシート3!$A$1:$AB$1,0),0)/10^3</f>
        <v>89604.149000000005</v>
      </c>
      <c r="BG83" s="953">
        <f>VLOOKUP(BC83&amp;"_令和4年度",データシート3!A:AB,MATCH("ea_"&amp;"中小水（河川）"&amp;"_年間発電",データシート3!$A$1:$AB$1,0),0)/10^3+VLOOKUP(BC83&amp;"_令和4年度",データシート3!A:AB,MATCH("ea_"&amp;"中小水（農業用水路）"&amp;"_年間発電",データシート3!$A$1:$AB$1,0),0)/10^3</f>
        <v>95283.089000000007</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53053.296000000002</v>
      </c>
      <c r="BI83" s="953">
        <f t="shared" si="26"/>
        <v>1583143.112</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611944.53221649479</v>
      </c>
      <c r="BK83" s="953">
        <f t="shared" si="21"/>
        <v>971198.57978350518</v>
      </c>
      <c r="BL83" s="953">
        <f t="shared" si="22"/>
        <v>0</v>
      </c>
      <c r="BM83" s="953">
        <f t="shared" si="23"/>
        <v>971198.57978350518</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10426</v>
      </c>
      <c r="AY84" s="20" t="str">
        <f>IF(IFERROR(比較地域マスタ!$AE19,"")=0,"",IFERROR(比較地域マスタ!$AE19,""))</f>
        <v>草津町</v>
      </c>
      <c r="AZ84" s="18"/>
      <c r="BA84" s="24">
        <v>13</v>
      </c>
      <c r="BB84" s="24">
        <v>1</v>
      </c>
      <c r="BC84" s="20" t="str">
        <f t="shared" si="24"/>
        <v>10426</v>
      </c>
      <c r="BD84" s="20" t="str">
        <f t="shared" si="25"/>
        <v>草津町</v>
      </c>
      <c r="BE84" s="953">
        <f>VLOOKUP(BC84&amp;"_令和4年度",データシート3!A:AB,MATCH("ea_"&amp;"太陽光（建物系）"&amp;"_年間発電",データシート3!$A$1:$AB$1,0),0)/10^3+VLOOKUP(BC84&amp;"_令和4年度",データシート3!A:AB,MATCH("ea_"&amp;"太陽光（土地系）"&amp;"_年間発電",データシート3!$A$1:$AB$1,0),0)/10^3</f>
        <v>101575.503</v>
      </c>
      <c r="BF84" s="953">
        <f>VLOOKUP(BC84&amp;"_令和4年度",データシート3!A:AB,MATCH("ea_"&amp;"風力（陸上）"&amp;"_年間発電",データシート3!$A$1:$AB$1,0),0)/10^3</f>
        <v>0</v>
      </c>
      <c r="BG84" s="953">
        <f>VLOOKUP(BC84&amp;"_令和4年度",データシート3!A:AB,MATCH("ea_"&amp;"中小水（河川）"&amp;"_年間発電",データシート3!$A$1:$AB$1,0),0)/10^3+VLOOKUP(BC84&amp;"_令和4年度",データシート3!A:AB,MATCH("ea_"&amp;"中小水（農業用水路）"&amp;"_年間発電",データシート3!$A$1:$AB$1,0),0)/10^3</f>
        <v>40459.739000000001</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1370642.023</v>
      </c>
      <c r="BI84" s="953">
        <f t="shared" si="26"/>
        <v>1512677.2650000001</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40070.252025459049</v>
      </c>
      <c r="BK84" s="953">
        <f t="shared" si="21"/>
        <v>1472607.0129745412</v>
      </c>
      <c r="BL84" s="953">
        <f t="shared" si="22"/>
        <v>0</v>
      </c>
      <c r="BM84" s="953">
        <f t="shared" si="23"/>
        <v>1472607.0129745412</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10208</v>
      </c>
      <c r="AY85" s="20" t="str">
        <f>IF(IFERROR(比較地域マスタ!$AE20,"")=0,"",IFERROR(比較地域マスタ!$AE20,""))</f>
        <v>渋川市</v>
      </c>
      <c r="AZ85" s="18"/>
      <c r="BA85" s="24">
        <v>14</v>
      </c>
      <c r="BB85" s="24">
        <v>1</v>
      </c>
      <c r="BC85" s="20" t="str">
        <f t="shared" si="24"/>
        <v>10208</v>
      </c>
      <c r="BD85" s="20" t="str">
        <f t="shared" si="25"/>
        <v>渋川市</v>
      </c>
      <c r="BE85" s="953">
        <f>VLOOKUP(BC85&amp;"_令和4年度",データシート3!A:AB,MATCH("ea_"&amp;"太陽光（建物系）"&amp;"_年間発電",データシート3!$A$1:$AB$1,0),0)/10^3+VLOOKUP(BC85&amp;"_令和4年度",データシート3!A:AB,MATCH("ea_"&amp;"太陽光（土地系）"&amp;"_年間発電",データシート3!$A$1:$AB$1,0),0)/10^3</f>
        <v>1897181.8480000002</v>
      </c>
      <c r="BF85" s="953">
        <f>VLOOKUP(BC85&amp;"_令和4年度",データシート3!A:AB,MATCH("ea_"&amp;"風力（陸上）"&amp;"_年間発電",データシート3!$A$1:$AB$1,0),0)/10^3</f>
        <v>139286.652</v>
      </c>
      <c r="BG85" s="953">
        <f>VLOOKUP(BC85&amp;"_令和4年度",データシート3!A:AB,MATCH("ea_"&amp;"中小水（河川）"&amp;"_年間発電",データシート3!$A$1:$AB$1,0),0)/10^3+VLOOKUP(BC85&amp;"_令和4年度",データシート3!A:AB,MATCH("ea_"&amp;"中小水（農業用水路）"&amp;"_年間発電",データシート3!$A$1:$AB$1,0),0)/10^3</f>
        <v>108034.966</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29967.575000000001</v>
      </c>
      <c r="BI85" s="953">
        <f t="shared" si="26"/>
        <v>2174471.0410000002</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461330.76413219608</v>
      </c>
      <c r="BK85" s="953">
        <f t="shared" si="21"/>
        <v>1713140.2768678041</v>
      </c>
      <c r="BL85" s="953">
        <f t="shared" si="22"/>
        <v>0</v>
      </c>
      <c r="BM85" s="953">
        <f t="shared" si="23"/>
        <v>1713140.2768678041</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10382</v>
      </c>
      <c r="AY86" s="20" t="str">
        <f>IF(IFERROR(比較地域マスタ!$AE21,"")=0,"",IFERROR(比較地域マスタ!$AE21,""))</f>
        <v>下仁田町</v>
      </c>
      <c r="AZ86" s="18"/>
      <c r="BA86" s="24">
        <v>15</v>
      </c>
      <c r="BB86" s="24">
        <v>1</v>
      </c>
      <c r="BC86" s="20" t="str">
        <f t="shared" si="24"/>
        <v>10382</v>
      </c>
      <c r="BD86" s="20" t="str">
        <f t="shared" si="25"/>
        <v>下仁田町</v>
      </c>
      <c r="BE86" s="953">
        <f>VLOOKUP(BC86&amp;"_令和4年度",データシート3!A:AB,MATCH("ea_"&amp;"太陽光（建物系）"&amp;"_年間発電",データシート3!$A$1:$AB$1,0),0)/10^3+VLOOKUP(BC86&amp;"_令和4年度",データシート3!A:AB,MATCH("ea_"&amp;"太陽光（土地系）"&amp;"_年間発電",データシート3!$A$1:$AB$1,0),0)/10^3</f>
        <v>262439.13800000004</v>
      </c>
      <c r="BF86" s="953">
        <f>VLOOKUP(BC86&amp;"_令和4年度",データシート3!A:AB,MATCH("ea_"&amp;"風力（陸上）"&amp;"_年間発電",データシート3!$A$1:$AB$1,0),0)/10^3</f>
        <v>38493.726000000002</v>
      </c>
      <c r="BG86" s="953">
        <f>VLOOKUP(BC86&amp;"_令和4年度",データシート3!A:AB,MATCH("ea_"&amp;"中小水（河川）"&amp;"_年間発電",データシート3!$A$1:$AB$1,0),0)/10^3+VLOOKUP(BC86&amp;"_令和4年度",データシート3!A:AB,MATCH("ea_"&amp;"中小水（農業用水路）"&amp;"_年間発電",データシート3!$A$1:$AB$1,0),0)/10^3</f>
        <v>57229.798200949997</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358162.66220095009</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38452.864635569102</v>
      </c>
      <c r="BK86" s="953">
        <f t="shared" si="21"/>
        <v>319709.79756538098</v>
      </c>
      <c r="BL86" s="953">
        <f t="shared" si="22"/>
        <v>0</v>
      </c>
      <c r="BM86" s="953">
        <f t="shared" si="23"/>
        <v>319709.79756538098</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10448</v>
      </c>
      <c r="AY87" s="20" t="str">
        <f>IF(IFERROR(比較地域マスタ!$AE22,"")=0,"",IFERROR(比較地域マスタ!$AE22,""))</f>
        <v>昭和村</v>
      </c>
      <c r="AZ87" s="18"/>
      <c r="BA87" s="24">
        <v>16</v>
      </c>
      <c r="BB87" s="24">
        <v>1</v>
      </c>
      <c r="BC87" s="20" t="str">
        <f t="shared" si="24"/>
        <v>10448</v>
      </c>
      <c r="BD87" s="20" t="str">
        <f t="shared" si="25"/>
        <v>昭和村</v>
      </c>
      <c r="BE87" s="953">
        <f>VLOOKUP(BC87&amp;"_令和4年度",データシート3!A:AB,MATCH("ea_"&amp;"太陽光（建物系）"&amp;"_年間発電",データシート3!$A$1:$AB$1,0),0)/10^3+VLOOKUP(BC87&amp;"_令和4年度",データシート3!A:AB,MATCH("ea_"&amp;"太陽光（土地系）"&amp;"_年間発電",データシート3!$A$1:$AB$1,0),0)/10^3</f>
        <v>992217.73300000001</v>
      </c>
      <c r="BF87" s="953">
        <f>VLOOKUP(BC87&amp;"_令和4年度",データシート3!A:AB,MATCH("ea_"&amp;"風力（陸上）"&amp;"_年間発電",データシート3!$A$1:$AB$1,0),0)/10^3</f>
        <v>0</v>
      </c>
      <c r="BG87" s="953">
        <f>VLOOKUP(BC87&amp;"_令和4年度",データシート3!A:AB,MATCH("ea_"&amp;"中小水（河川）"&amp;"_年間発電",データシート3!$A$1:$AB$1,0),0)/10^3+VLOOKUP(BC87&amp;"_令和4年度",データシート3!A:AB,MATCH("ea_"&amp;"中小水（農業用水路）"&amp;"_年間発電",データシート3!$A$1:$AB$1,0),0)/10^3</f>
        <v>19421.392</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7731.4709999999995</v>
      </c>
      <c r="BI87" s="953">
        <f t="shared" si="26"/>
        <v>1019370.596</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59831.495238125935</v>
      </c>
      <c r="BK87" s="953">
        <f t="shared" si="21"/>
        <v>959539.10076187411</v>
      </c>
      <c r="BL87" s="953">
        <f t="shared" si="22"/>
        <v>0</v>
      </c>
      <c r="BM87" s="953">
        <f t="shared" si="23"/>
        <v>959539.10076187411</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10344</v>
      </c>
      <c r="AY88" s="20" t="str">
        <f>IF(IFERROR(比較地域マスタ!$AE23,"")=0,"",IFERROR(比較地域マスタ!$AE23,""))</f>
        <v>榛東村</v>
      </c>
      <c r="AZ88" s="18"/>
      <c r="BA88" s="24">
        <v>17</v>
      </c>
      <c r="BB88" s="24">
        <v>1</v>
      </c>
      <c r="BC88" s="20" t="str">
        <f t="shared" si="24"/>
        <v>10344</v>
      </c>
      <c r="BD88" s="20" t="str">
        <f t="shared" si="25"/>
        <v>榛東村</v>
      </c>
      <c r="BE88" s="953">
        <f>VLOOKUP(BC88&amp;"_令和4年度",データシート3!A:AB,MATCH("ea_"&amp;"太陽光（建物系）"&amp;"_年間発電",データシート3!$A$1:$AB$1,0),0)/10^3+VLOOKUP(BC88&amp;"_令和4年度",データシート3!A:AB,MATCH("ea_"&amp;"太陽光（土地系）"&amp;"_年間発電",データシート3!$A$1:$AB$1,0),0)/10^3</f>
        <v>336049.92700000003</v>
      </c>
      <c r="BF88" s="953">
        <f>VLOOKUP(BC88&amp;"_令和4年度",データシート3!A:AB,MATCH("ea_"&amp;"風力（陸上）"&amp;"_年間発電",データシート3!$A$1:$AB$1,0),0)/10^3</f>
        <v>17561.039000000001</v>
      </c>
      <c r="BG88" s="953">
        <f>VLOOKUP(BC88&amp;"_令和4年度",データシート3!A:AB,MATCH("ea_"&amp;"中小水（河川）"&amp;"_年間発電",データシート3!$A$1:$AB$1,0),0)/10^3+VLOOKUP(BC88&amp;"_令和4年度",データシート3!A:AB,MATCH("ea_"&amp;"中小水（農業用水路）"&amp;"_年間発電",データシート3!$A$1:$AB$1,0),0)/10^3</f>
        <v>1007.8289999999998</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11865.42</v>
      </c>
      <c r="BI88" s="953">
        <f t="shared" si="26"/>
        <v>366484.21500000003</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62345.132152745929</v>
      </c>
      <c r="BK88" s="953">
        <f t="shared" si="21"/>
        <v>304139.08284725412</v>
      </c>
      <c r="BL88" s="953">
        <f t="shared" si="22"/>
        <v>0</v>
      </c>
      <c r="BM88" s="953">
        <f t="shared" si="23"/>
        <v>304139.08284725412</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10202</v>
      </c>
      <c r="AY89" s="20" t="str">
        <f>IF(IFERROR(比較地域マスタ!$AE24,"")=0,"",IFERROR(比較地域マスタ!$AE24,""))</f>
        <v>高崎市</v>
      </c>
      <c r="AZ89" s="18"/>
      <c r="BA89" s="24">
        <v>18</v>
      </c>
      <c r="BB89" s="24">
        <v>1</v>
      </c>
      <c r="BC89" s="20" t="str">
        <f t="shared" si="24"/>
        <v>10202</v>
      </c>
      <c r="BD89" s="20" t="str">
        <f t="shared" si="25"/>
        <v>高崎市</v>
      </c>
      <c r="BE89" s="953">
        <f>VLOOKUP(BC89&amp;"_令和4年度",データシート3!A:AB,MATCH("ea_"&amp;"太陽光（建物系）"&amp;"_年間発電",データシート3!$A$1:$AB$1,0),0)/10^3+VLOOKUP(BC89&amp;"_令和4年度",データシート3!A:AB,MATCH("ea_"&amp;"太陽光（土地系）"&amp;"_年間発電",データシート3!$A$1:$AB$1,0),0)/10^3</f>
        <v>4389381.42</v>
      </c>
      <c r="BF89" s="953">
        <f>VLOOKUP(BC89&amp;"_令和4年度",データシート3!A:AB,MATCH("ea_"&amp;"風力（陸上）"&amp;"_年間発電",データシート3!$A$1:$AB$1,0),0)/10^3</f>
        <v>81924.36599999998</v>
      </c>
      <c r="BG89" s="953">
        <f>VLOOKUP(BC89&amp;"_令和4年度",データシート3!A:AB,MATCH("ea_"&amp;"中小水（河川）"&amp;"_年間発電",データシート3!$A$1:$AB$1,0),0)/10^3+VLOOKUP(BC89&amp;"_令和4年度",データシート3!A:AB,MATCH("ea_"&amp;"中小水（農業用水路）"&amp;"_年間発電",データシート3!$A$1:$AB$1,0),0)/10^3</f>
        <v>200522.29083593003</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25272.915000000001</v>
      </c>
      <c r="BI89" s="953">
        <f t="shared" si="26"/>
        <v>4697100.9918359304</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2299892.8998477119</v>
      </c>
      <c r="BK89" s="953">
        <f t="shared" si="21"/>
        <v>2397208.0919882185</v>
      </c>
      <c r="BL89" s="953">
        <f t="shared" si="22"/>
        <v>0</v>
      </c>
      <c r="BM89" s="953">
        <f t="shared" si="23"/>
        <v>2397208.0919882185</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10428</v>
      </c>
      <c r="AY90" s="20" t="str">
        <f>IF(IFERROR(比較地域マスタ!$AE25,"")=0,"",IFERROR(比較地域マスタ!$AE25,""))</f>
        <v>高山村</v>
      </c>
      <c r="AZ90" s="18"/>
      <c r="BA90" s="24">
        <v>19</v>
      </c>
      <c r="BB90" s="24">
        <v>1</v>
      </c>
      <c r="BC90" s="20" t="str">
        <f t="shared" si="24"/>
        <v>10428</v>
      </c>
      <c r="BD90" s="20" t="str">
        <f t="shared" si="25"/>
        <v>高山村</v>
      </c>
      <c r="BE90" s="953">
        <f>VLOOKUP(BC90&amp;"_令和4年度",データシート3!A:AB,MATCH("ea_"&amp;"太陽光（建物系）"&amp;"_年間発電",データシート3!$A$1:$AB$1,0),0)/10^3+VLOOKUP(BC90&amp;"_令和4年度",データシート3!A:AB,MATCH("ea_"&amp;"太陽光（土地系）"&amp;"_年間発電",データシート3!$A$1:$AB$1,0),0)/10^3</f>
        <v>218895.10199999998</v>
      </c>
      <c r="BF90" s="953">
        <f>VLOOKUP(BC90&amp;"_令和4年度",データシート3!A:AB,MATCH("ea_"&amp;"風力（陸上）"&amp;"_年間発電",データシート3!$A$1:$AB$1,0),0)/10^3</f>
        <v>252643.56099999996</v>
      </c>
      <c r="BG90" s="953">
        <f>VLOOKUP(BC90&amp;"_令和4年度",データシート3!A:AB,MATCH("ea_"&amp;"中小水（河川）"&amp;"_年間発電",データシート3!$A$1:$AB$1,0),0)/10^3+VLOOKUP(BC90&amp;"_令和4年度",データシート3!A:AB,MATCH("ea_"&amp;"中小水（農業用水路）"&amp;"_年間発電",データシート3!$A$1:$AB$1,0),0)/10^3</f>
        <v>5418.7820000000002</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534.71</v>
      </c>
      <c r="BI90" s="953">
        <f t="shared" si="26"/>
        <v>477492.15499999997</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19682.225947258383</v>
      </c>
      <c r="BK90" s="953">
        <f t="shared" si="21"/>
        <v>457809.92905274162</v>
      </c>
      <c r="BL90" s="953">
        <f t="shared" si="22"/>
        <v>0</v>
      </c>
      <c r="BM90" s="953">
        <f t="shared" si="23"/>
        <v>457809.92905274162</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10207</v>
      </c>
      <c r="AY91" s="20" t="str">
        <f>IF(IFERROR(比較地域マスタ!$AE26,"")=0,"",IFERROR(比較地域マスタ!$AE26,""))</f>
        <v>館林市</v>
      </c>
      <c r="BA91" s="24">
        <v>20</v>
      </c>
      <c r="BB91" s="24">
        <v>1</v>
      </c>
      <c r="BC91" s="20" t="str">
        <f t="shared" si="24"/>
        <v>10207</v>
      </c>
      <c r="BD91" s="20" t="str">
        <f t="shared" si="25"/>
        <v>館林市</v>
      </c>
      <c r="BE91" s="953">
        <f>VLOOKUP(BC91&amp;"_令和4年度",データシート3!A:AB,MATCH("ea_"&amp;"太陽光（建物系）"&amp;"_年間発電",データシート3!$A$1:$AB$1,0),0)/10^3+VLOOKUP(BC91&amp;"_令和4年度",データシート3!A:AB,MATCH("ea_"&amp;"太陽光（土地系）"&amp;"_年間発電",データシート3!$A$1:$AB$1,0),0)/10^3</f>
        <v>964875.57000000007</v>
      </c>
      <c r="BF91" s="953">
        <f>VLOOKUP(BC91&amp;"_令和4年度",データシート3!A:AB,MATCH("ea_"&amp;"風力（陸上）"&amp;"_年間発電",データシート3!$A$1:$AB$1,0),0)/10^3</f>
        <v>0</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964875.57000000007</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528769.11927141796</v>
      </c>
      <c r="BK91" s="953">
        <f t="shared" si="21"/>
        <v>436106.4507285821</v>
      </c>
      <c r="BL91" s="953">
        <f t="shared" si="22"/>
        <v>0</v>
      </c>
      <c r="BM91" s="953">
        <f t="shared" si="23"/>
        <v>436106.4507285821</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10464</v>
      </c>
      <c r="AY92" s="20" t="str">
        <f>IF(IFERROR(比較地域マスタ!$AE27,"")=0,"",IFERROR(比較地域マスタ!$AE27,""))</f>
        <v>玉村町</v>
      </c>
      <c r="AZ92" s="18"/>
      <c r="BA92" s="24">
        <v>21</v>
      </c>
      <c r="BB92" s="24">
        <v>1</v>
      </c>
      <c r="BC92" s="20" t="str">
        <f t="shared" si="24"/>
        <v>10464</v>
      </c>
      <c r="BD92" s="20" t="str">
        <f t="shared" si="25"/>
        <v>玉村町</v>
      </c>
      <c r="BE92" s="953">
        <f>VLOOKUP(BC92&amp;"_令和4年度",データシート3!A:AB,MATCH("ea_"&amp;"太陽光（建物系）"&amp;"_年間発電",データシート3!$A$1:$AB$1,0),0)/10^3+VLOOKUP(BC92&amp;"_令和4年度",データシート3!A:AB,MATCH("ea_"&amp;"太陽光（土地系）"&amp;"_年間発電",データシート3!$A$1:$AB$1,0),0)/10^3</f>
        <v>567292.25900000008</v>
      </c>
      <c r="BF92" s="953">
        <f>VLOOKUP(BC92&amp;"_令和4年度",データシート3!A:AB,MATCH("ea_"&amp;"風力（陸上）"&amp;"_年間発電",データシート3!$A$1:$AB$1,0),0)/10^3</f>
        <v>0</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567292.25900000008</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241105.02262465458</v>
      </c>
      <c r="BK92" s="953">
        <f>BI92-BJ92</f>
        <v>326187.2363753455</v>
      </c>
      <c r="BL92" s="953">
        <f t="shared" si="22"/>
        <v>0</v>
      </c>
      <c r="BM92" s="953">
        <f t="shared" si="23"/>
        <v>326187.2363753455</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10523</v>
      </c>
      <c r="AY93" s="20" t="str">
        <f>IF(IFERROR(比較地域マスタ!$AE28,"")=0,"",IFERROR(比較地域マスタ!$AE28,""))</f>
        <v>千代田町</v>
      </c>
      <c r="AZ93" s="18"/>
      <c r="BA93" s="24">
        <v>22</v>
      </c>
      <c r="BB93" s="24">
        <v>1</v>
      </c>
      <c r="BC93" s="20" t="str">
        <f t="shared" si="24"/>
        <v>10523</v>
      </c>
      <c r="BD93" s="20" t="str">
        <f t="shared" si="25"/>
        <v>千代田町</v>
      </c>
      <c r="BE93" s="953">
        <f>VLOOKUP(BC93&amp;"_令和4年度",データシート3!A:AB,MATCH("ea_"&amp;"太陽光（建物系）"&amp;"_年間発電",データシート3!$A$1:$AB$1,0),0)/10^3+VLOOKUP(BC93&amp;"_令和4年度",データシート3!A:AB,MATCH("ea_"&amp;"太陽光（土地系）"&amp;"_年間発電",データシート3!$A$1:$AB$1,0),0)/10^3</f>
        <v>299315.52800000005</v>
      </c>
      <c r="BF93" s="953">
        <f>VLOOKUP(BC93&amp;"_令和4年度",データシート3!A:AB,MATCH("ea_"&amp;"風力（陸上）"&amp;"_年間発電",データシート3!$A$1:$AB$1,0),0)/10^3</f>
        <v>0</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299315.52800000005</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178449.91134787185</v>
      </c>
      <c r="BK93" s="953">
        <f t="shared" si="21"/>
        <v>120865.6166521282</v>
      </c>
      <c r="BL93" s="953">
        <f t="shared" si="22"/>
        <v>0</v>
      </c>
      <c r="BM93" s="953">
        <f t="shared" si="23"/>
        <v>120865.6166521282</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10425</v>
      </c>
      <c r="AY94" s="20" t="str">
        <f>IF(IFERROR(比較地域マスタ!$AE29,"")=0,"",IFERROR(比較地域マスタ!$AE29,""))</f>
        <v>嬬恋村</v>
      </c>
      <c r="AZ94" s="18"/>
      <c r="BA94" s="24">
        <v>23</v>
      </c>
      <c r="BB94" s="24">
        <v>1</v>
      </c>
      <c r="BC94" s="20" t="str">
        <f t="shared" si="24"/>
        <v>10425</v>
      </c>
      <c r="BD94" s="20" t="str">
        <f t="shared" si="25"/>
        <v>嬬恋村</v>
      </c>
      <c r="BE94" s="953">
        <f>VLOOKUP(BC94&amp;"_令和4年度",データシート3!A:AB,MATCH("ea_"&amp;"太陽光（建物系）"&amp;"_年間発電",データシート3!$A$1:$AB$1,0),0)/10^3+VLOOKUP(BC94&amp;"_令和4年度",データシート3!A:AB,MATCH("ea_"&amp;"太陽光（土地系）"&amp;"_年間発電",データシート3!$A$1:$AB$1,0),0)/10^3</f>
        <v>2131512.4750000001</v>
      </c>
      <c r="BF94" s="953">
        <f>VLOOKUP(BC94&amp;"_令和4年度",データシート3!A:AB,MATCH("ea_"&amp;"風力（陸上）"&amp;"_年間発電",データシート3!$A$1:$AB$1,0),0)/10^3</f>
        <v>330.73700000000002</v>
      </c>
      <c r="BG94" s="953">
        <f>VLOOKUP(BC94&amp;"_令和4年度",データシート3!A:AB,MATCH("ea_"&amp;"中小水（河川）"&amp;"_年間発電",データシート3!$A$1:$AB$1,0),0)/10^3+VLOOKUP(BC94&amp;"_令和4年度",データシート3!A:AB,MATCH("ea_"&amp;"中小水（農業用水路）"&amp;"_年間発電",データシート3!$A$1:$AB$1,0),0)/10^3</f>
        <v>257940.02999999997</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4293719.5039999997</v>
      </c>
      <c r="BI94" s="953">
        <f t="shared" si="26"/>
        <v>6683502.7459999993</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39345.524622313438</v>
      </c>
      <c r="BK94" s="953">
        <f t="shared" si="21"/>
        <v>6644157.2213776857</v>
      </c>
      <c r="BL94" s="953">
        <f t="shared" si="22"/>
        <v>0</v>
      </c>
      <c r="BM94" s="953">
        <f t="shared" si="23"/>
        <v>6644157.2213776857</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10210</v>
      </c>
      <c r="AY95" s="20" t="str">
        <f>IF(IFERROR(比較地域マスタ!$AE30,"")=0,"",IFERROR(比較地域マスタ!$AE30,""))</f>
        <v>富岡市</v>
      </c>
      <c r="AZ95" s="18"/>
      <c r="BA95" s="24">
        <v>24</v>
      </c>
      <c r="BB95" s="24">
        <v>1</v>
      </c>
      <c r="BC95" s="20" t="str">
        <f t="shared" si="24"/>
        <v>10210</v>
      </c>
      <c r="BD95" s="20" t="str">
        <f t="shared" si="25"/>
        <v>富岡市</v>
      </c>
      <c r="BE95" s="953">
        <f>VLOOKUP(BC95&amp;"_令和4年度",データシート3!A:AB,MATCH("ea_"&amp;"太陽光（建物系）"&amp;"_年間発電",データシート3!$A$1:$AB$1,0),0)/10^3+VLOOKUP(BC95&amp;"_令和4年度",データシート3!A:AB,MATCH("ea_"&amp;"太陽光（土地系）"&amp;"_年間発電",データシート3!$A$1:$AB$1,0),0)/10^3</f>
        <v>1126429.2149999999</v>
      </c>
      <c r="BF95" s="953">
        <f>VLOOKUP(BC95&amp;"_令和4年度",データシート3!A:AB,MATCH("ea_"&amp;"風力（陸上）"&amp;"_年間発電",データシート3!$A$1:$AB$1,0),0)/10^3</f>
        <v>0</v>
      </c>
      <c r="BG95" s="953">
        <f>VLOOKUP(BC95&amp;"_令和4年度",データシート3!A:AB,MATCH("ea_"&amp;"中小水（河川）"&amp;"_年間発電",データシート3!$A$1:$AB$1,0),0)/10^3+VLOOKUP(BC95&amp;"_令和4年度",データシート3!A:AB,MATCH("ea_"&amp;"中小水（農業用水路）"&amp;"_年間発電",データシート3!$A$1:$AB$1,0),0)/10^3</f>
        <v>6629.0995134900004</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1133058.3145134898</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449617.88156207034</v>
      </c>
      <c r="BK95" s="953">
        <f t="shared" si="21"/>
        <v>683440.4329514195</v>
      </c>
      <c r="BL95" s="953">
        <f t="shared" si="22"/>
        <v>0</v>
      </c>
      <c r="BM95" s="953">
        <f t="shared" si="23"/>
        <v>683440.4329514195</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10421</v>
      </c>
      <c r="AY96" s="20" t="str">
        <f>IF(IFERROR(比較地域マスタ!$AE31,"")=0,"",IFERROR(比較地域マスタ!$AE31,""))</f>
        <v>中之条町</v>
      </c>
      <c r="AZ96" s="18"/>
      <c r="BA96" s="24">
        <v>25</v>
      </c>
      <c r="BB96" s="24">
        <v>1</v>
      </c>
      <c r="BC96" s="20" t="str">
        <f t="shared" si="24"/>
        <v>10421</v>
      </c>
      <c r="BD96" s="20" t="str">
        <f t="shared" si="25"/>
        <v>中之条町</v>
      </c>
      <c r="BE96" s="953">
        <f>VLOOKUP(BC96&amp;"_令和4年度",データシート3!A:AB,MATCH("ea_"&amp;"太陽光（建物系）"&amp;"_年間発電",データシート3!$A$1:$AB$1,0),0)/10^3+VLOOKUP(BC96&amp;"_令和4年度",データシート3!A:AB,MATCH("ea_"&amp;"太陽光（土地系）"&amp;"_年間発電",データシート3!$A$1:$AB$1,0),0)/10^3</f>
        <v>561820.82199999993</v>
      </c>
      <c r="BF96" s="953">
        <f>VLOOKUP(BC96&amp;"_令和4年度",データシート3!A:AB,MATCH("ea_"&amp;"風力（陸上）"&amp;"_年間発電",データシート3!$A$1:$AB$1,0),0)/10^3</f>
        <v>12166.233</v>
      </c>
      <c r="BG96" s="953">
        <f>VLOOKUP(BC96&amp;"_令和4年度",データシート3!A:AB,MATCH("ea_"&amp;"中小水（河川）"&amp;"_年間発電",データシート3!$A$1:$AB$1,0),0)/10^3+VLOOKUP(BC96&amp;"_令和4年度",データシート3!A:AB,MATCH("ea_"&amp;"中小水（農業用水路）"&amp;"_年間発電",データシート3!$A$1:$AB$1,0),0)/10^3</f>
        <v>197728.24</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222562.72500000001</v>
      </c>
      <c r="BI96" s="953">
        <f t="shared" si="26"/>
        <v>994278.0199999999</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70017.670741428228</v>
      </c>
      <c r="BK96" s="953">
        <f t="shared" si="21"/>
        <v>924260.34925857163</v>
      </c>
      <c r="BL96" s="953">
        <f t="shared" si="22"/>
        <v>0</v>
      </c>
      <c r="BM96" s="953">
        <f t="shared" si="23"/>
        <v>924260.34925857163</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10424</v>
      </c>
      <c r="AY97" s="20" t="str">
        <f>IF(IFERROR(比較地域マスタ!$AE32,"")=0,"",IFERROR(比較地域マスタ!$AE32,""))</f>
        <v>長野原町</v>
      </c>
      <c r="AZ97" s="18"/>
      <c r="BA97" s="24">
        <v>26</v>
      </c>
      <c r="BB97" s="24">
        <v>1</v>
      </c>
      <c r="BC97" s="20" t="str">
        <f t="shared" si="24"/>
        <v>10424</v>
      </c>
      <c r="BD97" s="20" t="str">
        <f t="shared" si="25"/>
        <v>長野原町</v>
      </c>
      <c r="BE97" s="953">
        <f>VLOOKUP(BC97&amp;"_令和4年度",データシート3!A:AB,MATCH("ea_"&amp;"太陽光（建物系）"&amp;"_年間発電",データシート3!$A$1:$AB$1,0),0)/10^3+VLOOKUP(BC97&amp;"_令和4年度",データシート3!A:AB,MATCH("ea_"&amp;"太陽光（土地系）"&amp;"_年間発電",データシート3!$A$1:$AB$1,0),0)/10^3</f>
        <v>653618.18400000001</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57385.186999999991</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600738.353</v>
      </c>
      <c r="BI97" s="953">
        <f t="shared" si="26"/>
        <v>1311741.7239999999</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28341.493779822697</v>
      </c>
      <c r="BK97" s="953">
        <f t="shared" si="21"/>
        <v>1283400.2302201772</v>
      </c>
      <c r="BL97" s="953">
        <f t="shared" si="22"/>
        <v>0</v>
      </c>
      <c r="BM97" s="953">
        <f t="shared" si="23"/>
        <v>1283400.2302201772</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10383</v>
      </c>
      <c r="AY98" s="20" t="str">
        <f>IF(IFERROR(比較地域マスタ!$AE33,"")=0,"",IFERROR(比較地域マスタ!$AE33,""))</f>
        <v>南牧村</v>
      </c>
      <c r="AZ98" s="18"/>
      <c r="BA98" s="24">
        <v>27</v>
      </c>
      <c r="BB98" s="24">
        <v>1</v>
      </c>
      <c r="BC98" s="20" t="str">
        <f t="shared" si="24"/>
        <v>10383</v>
      </c>
      <c r="BD98" s="20" t="str">
        <f t="shared" si="25"/>
        <v>南牧村</v>
      </c>
      <c r="BE98" s="953">
        <f>VLOOKUP(BC98&amp;"_令和4年度",データシート3!A:AB,MATCH("ea_"&amp;"太陽光（建物系）"&amp;"_年間発電",データシート3!$A$1:$AB$1,0),0)/10^3+VLOOKUP(BC98&amp;"_令和4年度",データシート3!A:AB,MATCH("ea_"&amp;"太陽光（土地系）"&amp;"_年間発電",データシート3!$A$1:$AB$1,0),0)/10^3</f>
        <v>51702.006000000001</v>
      </c>
      <c r="BF98" s="953">
        <f>VLOOKUP(BC98&amp;"_令和4年度",データシート3!A:AB,MATCH("ea_"&amp;"風力（陸上）"&amp;"_年間発電",データシート3!$A$1:$AB$1,0),0)/10^3</f>
        <v>8246.9459999999999</v>
      </c>
      <c r="BG98" s="953">
        <f>VLOOKUP(BC98&amp;"_令和4年度",データシート3!A:AB,MATCH("ea_"&amp;"中小水（河川）"&amp;"_年間発電",データシート3!$A$1:$AB$1,0),0)/10^3+VLOOKUP(BC98&amp;"_令和4年度",データシート3!A:AB,MATCH("ea_"&amp;"中小水（農業用水路）"&amp;"_年間発電",データシート3!$A$1:$AB$1,0),0)/10^3</f>
        <v>39438.910000000011</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99387.862000000023</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8094.8013386709745</v>
      </c>
      <c r="BK98" s="953">
        <f t="shared" si="21"/>
        <v>91293.060661329044</v>
      </c>
      <c r="BL98" s="953">
        <f t="shared" si="22"/>
        <v>0</v>
      </c>
      <c r="BM98" s="953">
        <f t="shared" si="23"/>
        <v>91293.060661329044</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10206</v>
      </c>
      <c r="AY99" s="20" t="str">
        <f>IF(IFERROR(比較地域マスタ!$AE34,"")=0,"",IFERROR(比較地域マスタ!$AE34,""))</f>
        <v>沼田市</v>
      </c>
      <c r="AZ99" s="18"/>
      <c r="BA99" s="24">
        <v>28</v>
      </c>
      <c r="BB99" s="24">
        <v>1</v>
      </c>
      <c r="BC99" s="20" t="str">
        <f t="shared" si="24"/>
        <v>10206</v>
      </c>
      <c r="BD99" s="20" t="str">
        <f t="shared" si="25"/>
        <v>沼田市</v>
      </c>
      <c r="BE99" s="953">
        <f>VLOOKUP(BC99&amp;"_令和4年度",データシート3!A:AB,MATCH("ea_"&amp;"太陽光（建物系）"&amp;"_年間発電",データシート3!$A$1:$AB$1,0),0)/10^3+VLOOKUP(BC99&amp;"_令和4年度",データシート3!A:AB,MATCH("ea_"&amp;"太陽光（土地系）"&amp;"_年間発電",データシート3!$A$1:$AB$1,0),0)/10^3</f>
        <v>1813804.5620000002</v>
      </c>
      <c r="BF99" s="953">
        <f>VLOOKUP(BC99&amp;"_令和4年度",データシート3!A:AB,MATCH("ea_"&amp;"風力（陸上）"&amp;"_年間発電",データシート3!$A$1:$AB$1,0),0)/10^3</f>
        <v>252816.315</v>
      </c>
      <c r="BG99" s="953">
        <f>VLOOKUP(BC99&amp;"_令和4年度",データシート3!A:AB,MATCH("ea_"&amp;"中小水（河川）"&amp;"_年間発電",データシート3!$A$1:$AB$1,0),0)/10^3+VLOOKUP(BC99&amp;"_令和4年度",データシート3!A:AB,MATCH("ea_"&amp;"中小水（農業用水路）"&amp;"_年間発電",データシート3!$A$1:$AB$1,0),0)/10^3</f>
        <v>352303.57299999997</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7050.0830000000005</v>
      </c>
      <c r="BI99" s="953">
        <f t="shared" si="26"/>
        <v>2425974.5330000003</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259621.64757045612</v>
      </c>
      <c r="BK99" s="953">
        <f t="shared" si="21"/>
        <v>2166352.8854295444</v>
      </c>
      <c r="BL99" s="953">
        <f t="shared" si="22"/>
        <v>0</v>
      </c>
      <c r="BM99" s="953">
        <f t="shared" si="23"/>
        <v>2166352.8854295444</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10429</v>
      </c>
      <c r="AY100" s="20" t="str">
        <f>IF(IFERROR(比較地域マスタ!$AE35,"")=0,"",IFERROR(比較地域マスタ!$AE35,""))</f>
        <v>東吾妻町</v>
      </c>
      <c r="AZ100" s="18"/>
      <c r="BA100" s="24">
        <v>29</v>
      </c>
      <c r="BB100" s="24">
        <v>1</v>
      </c>
      <c r="BC100" s="20" t="str">
        <f t="shared" si="24"/>
        <v>10429</v>
      </c>
      <c r="BD100" s="20" t="str">
        <f t="shared" si="25"/>
        <v>東吾妻町</v>
      </c>
      <c r="BE100" s="953">
        <f>VLOOKUP(BC100&amp;"_令和4年度",データシート3!A:AB,MATCH("ea_"&amp;"太陽光（建物系）"&amp;"_年間発電",データシート3!$A$1:$AB$1,0),0)/10^3+VLOOKUP(BC100&amp;"_令和4年度",データシート3!A:AB,MATCH("ea_"&amp;"太陽光（土地系）"&amp;"_年間発電",データシート3!$A$1:$AB$1,0),0)/10^3</f>
        <v>731787.88100000005</v>
      </c>
      <c r="BF100" s="953">
        <f>VLOOKUP(BC100&amp;"_令和4年度",データシート3!A:AB,MATCH("ea_"&amp;"風力（陸上）"&amp;"_年間発電",データシート3!$A$1:$AB$1,0),0)/10^3</f>
        <v>37288.410000000011</v>
      </c>
      <c r="BG100" s="953">
        <f>VLOOKUP(BC100&amp;"_令和4年度",データシート3!A:AB,MATCH("ea_"&amp;"中小水（河川）"&amp;"_年間発電",データシート3!$A$1:$AB$1,0),0)/10^3+VLOOKUP(BC100&amp;"_令和4年度",データシート3!A:AB,MATCH("ea_"&amp;"中小水（農業用水路）"&amp;"_年間発電",データシート3!$A$1:$AB$1,0),0)/10^3</f>
        <v>115394.78</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5567.8559999999998</v>
      </c>
      <c r="BI100" s="953">
        <f t="shared" si="26"/>
        <v>890038.92700000014</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82788.869547995244</v>
      </c>
      <c r="BK100" s="953">
        <f t="shared" si="21"/>
        <v>807250.05745200487</v>
      </c>
      <c r="BL100" s="953">
        <f t="shared" si="22"/>
        <v>0</v>
      </c>
      <c r="BM100" s="953">
        <f t="shared" si="23"/>
        <v>807250.05745200487</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10209</v>
      </c>
      <c r="AY101" s="20" t="str">
        <f>IF(IFERROR(比較地域マスタ!$AE36,"")=0,"",IFERROR(比較地域マスタ!$AE36,""))</f>
        <v>藤岡市</v>
      </c>
      <c r="AZ101" s="18"/>
      <c r="BA101" s="24">
        <v>30</v>
      </c>
      <c r="BB101" s="24">
        <v>1</v>
      </c>
      <c r="BC101" s="20" t="str">
        <f t="shared" si="24"/>
        <v>10209</v>
      </c>
      <c r="BD101" s="20" t="str">
        <f t="shared" si="25"/>
        <v>藤岡市</v>
      </c>
      <c r="BE101" s="953">
        <f>VLOOKUP(BC101&amp;"_令和4年度",データシート3!A:AB,MATCH("ea_"&amp;"太陽光（建物系）"&amp;"_年間発電",データシート3!$A$1:$AB$1,0),0)/10^3+VLOOKUP(BC101&amp;"_令和4年度",データシート3!A:AB,MATCH("ea_"&amp;"太陽光（土地系）"&amp;"_年間発電",データシート3!$A$1:$AB$1,0),0)/10^3</f>
        <v>1136976.5090000001</v>
      </c>
      <c r="BF101" s="953">
        <f>VLOOKUP(BC101&amp;"_令和4年度",データシート3!A:AB,MATCH("ea_"&amp;"風力（陸上）"&amp;"_年間発電",データシート3!$A$1:$AB$1,0),0)/10^3</f>
        <v>0</v>
      </c>
      <c r="BG101" s="953">
        <f>VLOOKUP(BC101&amp;"_令和4年度",データシート3!A:AB,MATCH("ea_"&amp;"中小水（河川）"&amp;"_年間発電",データシート3!$A$1:$AB$1,0),0)/10^3+VLOOKUP(BC101&amp;"_令和4年度",データシート3!A:AB,MATCH("ea_"&amp;"中小水（農業用水路）"&amp;"_年間発電",データシート3!$A$1:$AB$1,0),0)/10^3</f>
        <v>6711.2780000000002</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1143687.787</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408860.78612734633</v>
      </c>
      <c r="BK101" s="953">
        <f t="shared" si="21"/>
        <v>734827.00087265368</v>
      </c>
      <c r="BL101" s="953">
        <f t="shared" si="22"/>
        <v>0</v>
      </c>
      <c r="BM101" s="953">
        <f t="shared" si="23"/>
        <v>734827.00087265368</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10201</v>
      </c>
      <c r="AY102" s="20" t="str">
        <f>IF(IFERROR(比較地域マスタ!$AE37,"")=0,"",IFERROR(比較地域マスタ!$AE37,""))</f>
        <v>前橋市</v>
      </c>
      <c r="AZ102" s="18"/>
      <c r="BA102" s="24">
        <v>31</v>
      </c>
      <c r="BB102" s="24">
        <v>1</v>
      </c>
      <c r="BC102" s="20" t="str">
        <f t="shared" si="24"/>
        <v>10201</v>
      </c>
      <c r="BD102" s="20" t="str">
        <f t="shared" si="25"/>
        <v>前橋市</v>
      </c>
      <c r="BE102" s="953">
        <f>VLOOKUP(BC102&amp;"_令和4年度",データシート3!A:AB,MATCH("ea_"&amp;"太陽光（建物系）"&amp;"_年間発電",データシート3!$A$1:$AB$1,0),0)/10^3+VLOOKUP(BC102&amp;"_令和4年度",データシート3!A:AB,MATCH("ea_"&amp;"太陽光（土地系）"&amp;"_年間発電",データシート3!$A$1:$AB$1,0),0)/10^3</f>
        <v>5670683.7460000003</v>
      </c>
      <c r="BF102" s="953">
        <f>VLOOKUP(BC102&amp;"_令和4年度",データシート3!A:AB,MATCH("ea_"&amp;"風力（陸上）"&amp;"_年間発電",データシート3!$A$1:$AB$1,0),0)/10^3</f>
        <v>2167.3240000000005</v>
      </c>
      <c r="BG102" s="953">
        <f>VLOOKUP(BC102&amp;"_令和4年度",データシート3!A:AB,MATCH("ea_"&amp;"中小水（河川）"&amp;"_年間発電",データシート3!$A$1:$AB$1,0),0)/10^3+VLOOKUP(BC102&amp;"_令和4年度",データシート3!A:AB,MATCH("ea_"&amp;"中小水（農業用水路）"&amp;"_年間発電",データシート3!$A$1:$AB$1,0),0)/10^3</f>
        <v>100323.307</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260716.99400000001</v>
      </c>
      <c r="BI102" s="953">
        <f t="shared" si="26"/>
        <v>6033891.3710000003</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1936061.3940050018</v>
      </c>
      <c r="BK102" s="953">
        <f t="shared" si="21"/>
        <v>4097829.9769949988</v>
      </c>
      <c r="BL102" s="953">
        <f t="shared" si="22"/>
        <v>0</v>
      </c>
      <c r="BM102" s="953">
        <f t="shared" si="23"/>
        <v>4097829.9769949988</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10212</v>
      </c>
      <c r="AY103" s="20" t="str">
        <f>IF(IFERROR(比較地域マスタ!$AE38,"")=0,"",IFERROR(比較地域マスタ!$AE38,""))</f>
        <v>みどり市</v>
      </c>
      <c r="AZ103" s="18"/>
      <c r="BA103" s="24">
        <v>32</v>
      </c>
      <c r="BB103" s="24">
        <v>1</v>
      </c>
      <c r="BC103" s="20" t="str">
        <f t="shared" si="24"/>
        <v>10212</v>
      </c>
      <c r="BD103" s="20" t="str">
        <f t="shared" si="25"/>
        <v>みどり市</v>
      </c>
      <c r="BE103" s="953">
        <f>VLOOKUP(BC103&amp;"_令和4年度",データシート3!A:AB,MATCH("ea_"&amp;"太陽光（建物系）"&amp;"_年間発電",データシート3!$A$1:$AB$1,0),0)/10^3+VLOOKUP(BC103&amp;"_令和4年度",データシート3!A:AB,MATCH("ea_"&amp;"太陽光（土地系）"&amp;"_年間発電",データシート3!$A$1:$AB$1,0),0)/10^3</f>
        <v>728677.0120000001</v>
      </c>
      <c r="BF103" s="953">
        <f>VLOOKUP(BC103&amp;"_令和4年度",データシート3!A:AB,MATCH("ea_"&amp;"風力（陸上）"&amp;"_年間発電",データシート3!$A$1:$AB$1,0),0)/10^3</f>
        <v>19296.076000000001</v>
      </c>
      <c r="BG103" s="953">
        <f>VLOOKUP(BC103&amp;"_令和4年度",データシート3!A:AB,MATCH("ea_"&amp;"中小水（河川）"&amp;"_年間発電",データシート3!$A$1:$AB$1,0),0)/10^3+VLOOKUP(BC103&amp;"_令和4年度",データシート3!A:AB,MATCH("ea_"&amp;"中小水（農業用水路）"&amp;"_年間発電",データシート3!$A$1:$AB$1,0),0)/10^3</f>
        <v>81548.221000000005</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86.338999999999999</v>
      </c>
      <c r="BI103" s="953">
        <f t="shared" si="26"/>
        <v>829607.64800000016</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254693.87374167153</v>
      </c>
      <c r="BK103" s="953">
        <f t="shared" si="21"/>
        <v>574913.7742583286</v>
      </c>
      <c r="BL103" s="953">
        <f t="shared" si="22"/>
        <v>0</v>
      </c>
      <c r="BM103" s="953">
        <f t="shared" si="23"/>
        <v>574913.7742583286</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10449</v>
      </c>
      <c r="AY104" s="20" t="str">
        <f>IF(IFERROR(比較地域マスタ!$AE39,"")=0,"",IFERROR(比較地域マスタ!$AE39,""))</f>
        <v>みなかみ町</v>
      </c>
      <c r="AZ104" s="18"/>
      <c r="BA104" s="24">
        <v>33</v>
      </c>
      <c r="BB104" s="24">
        <v>1</v>
      </c>
      <c r="BC104" s="20" t="str">
        <f t="shared" si="24"/>
        <v>10449</v>
      </c>
      <c r="BD104" s="20" t="str">
        <f t="shared" si="25"/>
        <v>みなかみ町</v>
      </c>
      <c r="BE104" s="953">
        <f>VLOOKUP(BC104&amp;"_令和4年度",データシート3!A:AB,MATCH("ea_"&amp;"太陽光（建物系）"&amp;"_年間発電",データシート3!$A$1:$AB$1,0),0)/10^3+VLOOKUP(BC104&amp;"_令和4年度",データシート3!A:AB,MATCH("ea_"&amp;"太陽光（土地系）"&amp;"_年間発電",データシート3!$A$1:$AB$1,0),0)/10^3</f>
        <v>788913.52300000004</v>
      </c>
      <c r="BF104" s="953">
        <f>VLOOKUP(BC104&amp;"_令和4年度",データシート3!A:AB,MATCH("ea_"&amp;"風力（陸上）"&amp;"_年間発電",データシート3!$A$1:$AB$1,0),0)/10^3</f>
        <v>733235.16399999999</v>
      </c>
      <c r="BG104" s="953">
        <f>VLOOKUP(BC104&amp;"_令和4年度",データシート3!A:AB,MATCH("ea_"&amp;"中小水（河川）"&amp;"_年間発電",データシート3!$A$1:$AB$1,0),0)/10^3+VLOOKUP(BC104&amp;"_令和4年度",データシート3!A:AB,MATCH("ea_"&amp;"中小水（農業用水路）"&amp;"_年間発電",データシート3!$A$1:$AB$1,0),0)/10^3</f>
        <v>310987.25900000002</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2614.44</v>
      </c>
      <c r="BI104" s="953">
        <f t="shared" si="26"/>
        <v>1835750.3859999999</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131789.57088326433</v>
      </c>
      <c r="BK104" s="953">
        <f t="shared" ref="BK104:BK135" si="27">BI104-BJ104</f>
        <v>1703960.8151167356</v>
      </c>
      <c r="BL104" s="953">
        <f t="shared" ref="BL104:BL135" si="28">IF(BK104&gt;0,0,BK104)</f>
        <v>0</v>
      </c>
      <c r="BM104" s="953">
        <f t="shared" ref="BM104:BM135" si="29">IF(BK104&gt;0,BK104,0)</f>
        <v>1703960.8151167356</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10522</v>
      </c>
      <c r="AY105" s="20" t="str">
        <f>IF(IFERROR(比較地域マスタ!$AE40,"")=0,"",IFERROR(比較地域マスタ!$AE40,""))</f>
        <v>明和町</v>
      </c>
      <c r="AZ105" s="18"/>
      <c r="BA105" s="24">
        <v>34</v>
      </c>
      <c r="BB105" s="24">
        <v>1</v>
      </c>
      <c r="BC105" s="20" t="str">
        <f t="shared" si="24"/>
        <v>10522</v>
      </c>
      <c r="BD105" s="20" t="str">
        <f t="shared" si="25"/>
        <v>明和町</v>
      </c>
      <c r="BE105" s="953">
        <f>VLOOKUP(BC105&amp;"_令和4年度",データシート3!A:AB,MATCH("ea_"&amp;"太陽光（建物系）"&amp;"_年間発電",データシート3!$A$1:$AB$1,0),0)/10^3+VLOOKUP(BC105&amp;"_令和4年度",データシート3!A:AB,MATCH("ea_"&amp;"太陽光（土地系）"&amp;"_年間発電",データシート3!$A$1:$AB$1,0),0)/10^3</f>
        <v>242105.84699999998</v>
      </c>
      <c r="BF105" s="953">
        <f>VLOOKUP(BC105&amp;"_令和4年度",データシート3!A:AB,MATCH("ea_"&amp;"風力（陸上）"&amp;"_年間発電",データシート3!$A$1:$AB$1,0),0)/10^3</f>
        <v>0</v>
      </c>
      <c r="BG105" s="953">
        <f>VLOOKUP(BC105&amp;"_令和4年度",データシート3!A:AB,MATCH("ea_"&amp;"中小水（河川）"&amp;"_年間発電",データシート3!$A$1:$AB$1,0),0)/10^3+VLOOKUP(BC105&amp;"_令和4年度",データシート3!A:AB,MATCH("ea_"&amp;"中小水（農業用水路）"&amp;"_年間発電",データシート3!$A$1:$AB$1,0),0)/10^3</f>
        <v>0</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0</v>
      </c>
      <c r="BI105" s="953">
        <f t="shared" si="26"/>
        <v>242105.84699999998</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97909.217191426913</v>
      </c>
      <c r="BK105" s="953">
        <f t="shared" si="27"/>
        <v>144196.62980857305</v>
      </c>
      <c r="BL105" s="953">
        <f t="shared" si="28"/>
        <v>0</v>
      </c>
      <c r="BM105" s="953">
        <f t="shared" si="29"/>
        <v>144196.62980857305</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10345</v>
      </c>
      <c r="AY106" s="20" t="str">
        <f>IF(IFERROR(比較地域マスタ!$AE41,"")=0,"",IFERROR(比較地域マスタ!$AE41,""))</f>
        <v>吉岡町</v>
      </c>
      <c r="AZ106" s="18"/>
      <c r="BA106" s="24">
        <v>35</v>
      </c>
      <c r="BB106" s="24">
        <v>1</v>
      </c>
      <c r="BC106" s="20" t="str">
        <f t="shared" si="24"/>
        <v>10345</v>
      </c>
      <c r="BD106" s="20" t="str">
        <f t="shared" si="25"/>
        <v>吉岡町</v>
      </c>
      <c r="BE106" s="953">
        <f>VLOOKUP(BC106&amp;"_令和4年度",データシート3!A:AB,MATCH("ea_"&amp;"太陽光（建物系）"&amp;"_年間発電",データシート3!$A$1:$AB$1,0),0)/10^3+VLOOKUP(BC106&amp;"_令和4年度",データシート3!A:AB,MATCH("ea_"&amp;"太陽光（土地系）"&amp;"_年間発電",データシート3!$A$1:$AB$1,0),0)/10^3</f>
        <v>338913.49400000001</v>
      </c>
      <c r="BF106" s="953">
        <f>VLOOKUP(BC106&amp;"_令和4年度",データシート3!A:AB,MATCH("ea_"&amp;"風力（陸上）"&amp;"_年間発電",データシート3!$A$1:$AB$1,0),0)/10^3</f>
        <v>10132.496999999998</v>
      </c>
      <c r="BG106" s="953">
        <f>VLOOKUP(BC106&amp;"_令和4年度",データシート3!A:AB,MATCH("ea_"&amp;"中小水（河川）"&amp;"_年間発電",データシート3!$A$1:$AB$1,0),0)/10^3+VLOOKUP(BC106&amp;"_令和4年度",データシート3!A:AB,MATCH("ea_"&amp;"中小水（農業用水路）"&amp;"_年間発電",データシート3!$A$1:$AB$1,0),0)/10^3</f>
        <v>12884.763000000003</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4704.4700000000012</v>
      </c>
      <c r="BI106" s="953">
        <f t="shared" si="26"/>
        <v>366635.22399999993</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91643.903429881422</v>
      </c>
      <c r="BK106" s="953">
        <f t="shared" si="27"/>
        <v>274991.32057011849</v>
      </c>
      <c r="BL106" s="953">
        <f t="shared" si="28"/>
        <v>0</v>
      </c>
      <c r="BM106" s="953">
        <f t="shared" si="29"/>
        <v>274991.32057011849</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館林市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10207</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17</v>
      </c>
      <c r="H7" s="786">
        <f t="shared" si="2"/>
        <v>19</v>
      </c>
      <c r="I7" s="786">
        <f t="shared" si="2"/>
        <v>19</v>
      </c>
      <c r="J7" s="786">
        <f t="shared" si="2"/>
        <v>18</v>
      </c>
      <c r="K7" s="787">
        <f t="shared" si="2"/>
        <v>17</v>
      </c>
      <c r="L7" s="787">
        <f t="shared" si="2"/>
        <v>17</v>
      </c>
      <c r="M7" s="787">
        <f t="shared" si="2"/>
        <v>17</v>
      </c>
      <c r="N7" s="787">
        <f t="shared" si="2"/>
        <v>16</v>
      </c>
      <c r="O7" s="787">
        <f>SUM(O8:O13)</f>
        <v>19</v>
      </c>
      <c r="P7" s="787">
        <f t="shared" si="2"/>
        <v>18</v>
      </c>
      <c r="Q7" s="788">
        <f>SUM(Q8:Q13)</f>
        <v>18</v>
      </c>
      <c r="R7" s="1028">
        <f t="shared" si="2"/>
        <v>188.10499999999999</v>
      </c>
      <c r="S7" s="1029">
        <f t="shared" si="2"/>
        <v>204.10999999999999</v>
      </c>
      <c r="T7" s="1029">
        <f t="shared" si="2"/>
        <v>245.53199999999998</v>
      </c>
      <c r="U7" s="1029">
        <f t="shared" si="2"/>
        <v>254.41200000000001</v>
      </c>
      <c r="V7" s="1029">
        <f t="shared" si="2"/>
        <v>239.52099999999999</v>
      </c>
      <c r="W7" s="1029">
        <f t="shared" si="2"/>
        <v>220.09800000000001</v>
      </c>
      <c r="X7" s="1029">
        <f t="shared" si="2"/>
        <v>240.20399999999998</v>
      </c>
      <c r="Y7" s="1029">
        <f t="shared" si="2"/>
        <v>228.577</v>
      </c>
      <c r="Z7" s="1029">
        <f>SUM(Z8:Z13)</f>
        <v>241.03000000000003</v>
      </c>
      <c r="AA7" s="1029">
        <f>SUM(AA8:AA13)</f>
        <v>230.82599999999999</v>
      </c>
      <c r="AB7" s="1030">
        <f t="shared" si="2"/>
        <v>223.011</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13</v>
      </c>
      <c r="H10" s="803">
        <f>VLOOKUP($D$3&amp;"_"&amp;H$3,データシート1!$A:$BT,MATCH($G$2&amp;"_"&amp;$C10,データシート1!$A$1:$BT$1,0),0)</f>
        <v>15</v>
      </c>
      <c r="I10" s="803">
        <f>VLOOKUP($D$3&amp;"_"&amp;I$3,データシート1!$A:$BT,MATCH($G$2&amp;"_"&amp;$C10,データシート1!$A$1:$BT$1,0),0)</f>
        <v>16</v>
      </c>
      <c r="J10" s="803">
        <f>VLOOKUP($D$3&amp;"_"&amp;J$3,データシート1!$A:$BT,MATCH($G$2&amp;"_"&amp;$C10,データシート1!$A$1:$BT$1,0),0)</f>
        <v>15</v>
      </c>
      <c r="K10" s="804">
        <f>VLOOKUP($D$3&amp;"_"&amp;K$3,データシート1!$A:$BT,MATCH($G$2&amp;"_"&amp;$C10,データシート1!$A$1:$BT$1,0),0)</f>
        <v>14</v>
      </c>
      <c r="L10" s="804">
        <f>VLOOKUP($D$3&amp;"_"&amp;L$3,データシート1!$A:$BT,MATCH($G$2&amp;"_"&amp;$C10,データシート1!$A$1:$BT$1,0),0)</f>
        <v>14</v>
      </c>
      <c r="M10" s="804">
        <f>VLOOKUP($D$3&amp;"_"&amp;M$3,データシート1!$A:$BT,MATCH($G$2&amp;"_"&amp;$C10,データシート1!$A$1:$BT$1,0),0)</f>
        <v>14</v>
      </c>
      <c r="N10" s="804">
        <f>VLOOKUP($D$3&amp;"_"&amp;N$3,データシート1!$A:$BT,MATCH($G$2&amp;"_"&amp;$C10,データシート1!$A$1:$BT$1,0),0)</f>
        <v>15</v>
      </c>
      <c r="O10" s="804">
        <f>VLOOKUP($D$3&amp;"_"&amp;O$3,データシート1!$A:$BT,MATCH($G$2&amp;"_"&amp;$C10,データシート1!$A$1:$BT$1,0),0)</f>
        <v>17</v>
      </c>
      <c r="P10" s="804">
        <f>VLOOKUP($D$3&amp;"_"&amp;P$3,データシート1!$A:$BT,MATCH($G$2&amp;"_"&amp;$C10,データシート1!$A$1:$BT$1,0),0)</f>
        <v>15</v>
      </c>
      <c r="Q10" s="805">
        <f>VLOOKUP($D$3&amp;"_"&amp;Q$3,データシート1!$A:$BT,MATCH($G$2&amp;"_"&amp;$C10,データシート1!$A$1:$BT$1,0),0)</f>
        <v>16</v>
      </c>
      <c r="R10" s="1034">
        <f>VLOOKUP($D$3&amp;"_"&amp;R$3,データシート1!$A:$BT,MATCH($R$2&amp;"_"&amp;$C10,データシート1!$A$1:$BT$1,0),0)</f>
        <v>123.425</v>
      </c>
      <c r="S10" s="1035">
        <f>VLOOKUP($D$3&amp;"_"&amp;S$3,データシート1!$A:$BT,MATCH($R$2&amp;"_"&amp;$C10,データシート1!$A$1:$BT$1,0),0)</f>
        <v>137.46199999999999</v>
      </c>
      <c r="T10" s="1035">
        <f>VLOOKUP($D$3&amp;"_"&amp;T$3,データシート1!$A:$BT,MATCH($R$2&amp;"_"&amp;$C10,データシート1!$A$1:$BT$1,0),0)</f>
        <v>171.11199999999999</v>
      </c>
      <c r="U10" s="1035">
        <f>VLOOKUP($D$3&amp;"_"&amp;U$3,データシート1!$A:$BT,MATCH($R$2&amp;"_"&amp;$C10,データシート1!$A$1:$BT$1,0),0)</f>
        <v>172.13</v>
      </c>
      <c r="V10" s="1035">
        <f>VLOOKUP($D$3&amp;"_"&amp;V$3,データシート1!$A:$BT,MATCH($R$2&amp;"_"&amp;$C10,データシート1!$A$1:$BT$1,0),0)</f>
        <v>162.99199999999999</v>
      </c>
      <c r="W10" s="1035">
        <f>VLOOKUP($D$3&amp;"_"&amp;W$3,データシート1!$A:$BT,MATCH($R$2&amp;"_"&amp;$C10,データシート1!$A$1:$BT$1,0),0)</f>
        <v>149.44800000000001</v>
      </c>
      <c r="X10" s="1035">
        <f>VLOOKUP($D$3&amp;"_"&amp;X$3,データシート1!$A:$BT,MATCH($R$2&amp;"_"&amp;$C10,データシート1!$A$1:$BT$1,0),0)</f>
        <v>172.68199999999999</v>
      </c>
      <c r="Y10" s="1035">
        <f>VLOOKUP($D$3&amp;"_"&amp;Y$3,データシート1!$A:$BT,MATCH($R$2&amp;"_"&amp;$C10,データシート1!$A$1:$BT$1,0),0)</f>
        <v>174.67500000000001</v>
      </c>
      <c r="Z10" s="1035">
        <f>VLOOKUP($D$3&amp;"_"&amp;Z$3,データシート1!$A:$BT,MATCH($R$2&amp;"_"&amp;$C10,データシート1!$A$1:$BT$1,0),0)</f>
        <v>188.72900000000001</v>
      </c>
      <c r="AA10" s="1035">
        <f>VLOOKUP($D$3&amp;"_"&amp;AA$3,データシート1!$A:$BT,MATCH($R$2&amp;"_"&amp;$C10,データシート1!$A$1:$BT$1,0),0)</f>
        <v>166.101</v>
      </c>
      <c r="AB10" s="1036">
        <f>VLOOKUP($D$3&amp;"_"&amp;AB$3,データシート1!$A:$BT,MATCH($R$2&amp;"_"&amp;$C10,データシート1!$A$1:$BT$1,0),0)</f>
        <v>175.78399999999999</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3</v>
      </c>
      <c r="H11" s="803">
        <f>VLOOKUP($D$3&amp;"_"&amp;H$3,データシート1!$A:$BT,MATCH($G$2&amp;"_"&amp;$C11,データシート1!$A$1:$BT$1,0),0)</f>
        <v>3</v>
      </c>
      <c r="I11" s="803">
        <f>VLOOKUP($D$3&amp;"_"&amp;I$3,データシート1!$A:$BT,MATCH($G$2&amp;"_"&amp;$C11,データシート1!$A$1:$BT$1,0),0)</f>
        <v>3</v>
      </c>
      <c r="J11" s="803">
        <f>VLOOKUP($D$3&amp;"_"&amp;J$3,データシート1!$A:$BT,MATCH($G$2&amp;"_"&amp;$C11,データシート1!$A$1:$BT$1,0),0)</f>
        <v>3</v>
      </c>
      <c r="K11" s="804">
        <f>VLOOKUP($D$3&amp;"_"&amp;K$3,データシート1!$A:$BT,MATCH($G$2&amp;"_"&amp;$C11,データシート1!$A$1:$BT$1,0),0)</f>
        <v>3</v>
      </c>
      <c r="L11" s="804">
        <f>VLOOKUP($D$3&amp;"_"&amp;L$3,データシート1!$A:$BT,MATCH($G$2&amp;"_"&amp;$C11,データシート1!$A$1:$BT$1,0),0)</f>
        <v>3</v>
      </c>
      <c r="M11" s="804">
        <f>VLOOKUP($D$3&amp;"_"&amp;M$3,データシート1!$A:$BT,MATCH($G$2&amp;"_"&amp;$C11,データシート1!$A$1:$BT$1,0),0)</f>
        <v>3</v>
      </c>
      <c r="N11" s="804">
        <f>VLOOKUP($D$3&amp;"_"&amp;N$3,データシート1!$A:$BT,MATCH($G$2&amp;"_"&amp;$C11,データシート1!$A$1:$BT$1,0),0)</f>
        <v>1</v>
      </c>
      <c r="O11" s="804">
        <f>VLOOKUP($D$3&amp;"_"&amp;O$3,データシート1!$A:$BT,MATCH($G$2&amp;"_"&amp;$C11,データシート1!$A$1:$BT$1,0),0)</f>
        <v>2</v>
      </c>
      <c r="P11" s="804">
        <f>VLOOKUP($D$3&amp;"_"&amp;P$3,データシート1!$A:$BT,MATCH($G$2&amp;"_"&amp;$C11,データシート1!$A$1:$BT$1,0),0)</f>
        <v>3</v>
      </c>
      <c r="Q11" s="805">
        <f>VLOOKUP($D$3&amp;"_"&amp;Q$3,データシート1!$A:$BT,MATCH($G$2&amp;"_"&amp;$C11,データシート1!$A$1:$BT$1,0),0)</f>
        <v>2</v>
      </c>
      <c r="R11" s="1034">
        <f>VLOOKUP($D$3&amp;"_"&amp;R$3,データシート1!$A:$BT,MATCH($R$2&amp;"_"&amp;$C11,データシート1!$A$1:$BT$1,0),0)</f>
        <v>59.21</v>
      </c>
      <c r="S11" s="1035">
        <f>VLOOKUP($D$3&amp;"_"&amp;S$3,データシート1!$A:$BT,MATCH($R$2&amp;"_"&amp;$C11,データシート1!$A$1:$BT$1,0),0)</f>
        <v>61.042000000000002</v>
      </c>
      <c r="T11" s="1035">
        <f>VLOOKUP($D$3&amp;"_"&amp;T$3,データシート1!$A:$BT,MATCH($R$2&amp;"_"&amp;$C11,データシート1!$A$1:$BT$1,0),0)</f>
        <v>74.42</v>
      </c>
      <c r="U11" s="1035">
        <f>VLOOKUP($D$3&amp;"_"&amp;U$3,データシート1!$A:$BT,MATCH($R$2&amp;"_"&amp;$C11,データシート1!$A$1:$BT$1,0),0)</f>
        <v>82.282000000000011</v>
      </c>
      <c r="V11" s="1035">
        <f>VLOOKUP($D$3&amp;"_"&amp;V$3,データシート1!$A:$BT,MATCH($R$2&amp;"_"&amp;$C11,データシート1!$A$1:$BT$1,0),0)</f>
        <v>76.528999999999996</v>
      </c>
      <c r="W11" s="1035">
        <f>VLOOKUP($D$3&amp;"_"&amp;W$3,データシート1!$A:$BT,MATCH($R$2&amp;"_"&amp;$C11,データシート1!$A$1:$BT$1,0),0)</f>
        <v>70.650000000000006</v>
      </c>
      <c r="X11" s="1035">
        <f>VLOOKUP($D$3&amp;"_"&amp;X$3,データシート1!$A:$BT,MATCH($R$2&amp;"_"&amp;$C11,データシート1!$A$1:$BT$1,0),0)</f>
        <v>67.521999999999991</v>
      </c>
      <c r="Y11" s="1035">
        <f>VLOOKUP($D$3&amp;"_"&amp;Y$3,データシート1!$A:$BT,MATCH($R$2&amp;"_"&amp;$C11,データシート1!$A$1:$BT$1,0),0)</f>
        <v>53.902000000000001</v>
      </c>
      <c r="Z11" s="1035">
        <f>VLOOKUP($D$3&amp;"_"&amp;Z$3,データシート1!$A:$BT,MATCH($R$2&amp;"_"&amp;$C11,データシート1!$A$1:$BT$1,0),0)</f>
        <v>52.301000000000002</v>
      </c>
      <c r="AA11" s="1035">
        <f>VLOOKUP($D$3&amp;"_"&amp;AA$3,データシート1!$A:$BT,MATCH($R$2&amp;"_"&amp;$C11,データシート1!$A$1:$BT$1,0),0)</f>
        <v>64.724999999999994</v>
      </c>
      <c r="AB11" s="1036">
        <f>VLOOKUP($D$3&amp;"_"&amp;AB$3,データシート1!$A:$BT,MATCH($R$2&amp;"_"&amp;$C11,データシート1!$A$1:$BT$1,0),0)</f>
        <v>47.226999999999997</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1</v>
      </c>
      <c r="H13" s="819">
        <f>VLOOKUP($D$3&amp;"_"&amp;H$3,データシート1!$A:$BT,MATCH($G$2&amp;"_"&amp;$C13,データシート1!$A$1:$BT$1,0),0)</f>
        <v>1</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5.47</v>
      </c>
      <c r="S13" s="1041">
        <f>VLOOKUP($D$3&amp;"_"&amp;S$3,データシート1!$A:$BT,MATCH($R$2&amp;"_"&amp;$C13,データシート1!$A$1:$BT$1,0),0)</f>
        <v>5.6059999999999999</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13</v>
      </c>
      <c r="H26" s="829">
        <f>VLOOKUP($D$3&amp;"_"&amp;H$3,データシート2!$A:$SI,MATCH($G$2&amp;"_"&amp;$B26,データシート2!$A$1:$SI$1,0),0)</f>
        <v>15</v>
      </c>
      <c r="I26" s="829">
        <f>VLOOKUP($D$3&amp;"_"&amp;I$3,データシート2!$A:$SI,MATCH($G$2&amp;"_"&amp;$B26,データシート2!$A$1:$SI$1,0),0)</f>
        <v>16</v>
      </c>
      <c r="J26" s="829">
        <f>VLOOKUP($D$3&amp;"_"&amp;J$3,データシート2!$A:$SI,MATCH($G$2&amp;"_"&amp;$B26,データシート2!$A$1:$SI$1,0),0)</f>
        <v>15</v>
      </c>
      <c r="K26" s="830">
        <f>VLOOKUP($D$3&amp;"_"&amp;K$3,データシート2!$A:$SI,MATCH($G$2&amp;"_"&amp;$B26,データシート2!$A$1:$SI$1,0),0)</f>
        <v>14</v>
      </c>
      <c r="L26" s="830">
        <f>VLOOKUP($D$3&amp;"_"&amp;L$3,データシート2!$A:$SI,MATCH($G$2&amp;"_"&amp;$B26,データシート2!$A$1:$SI$1,0),0)</f>
        <v>14</v>
      </c>
      <c r="M26" s="830">
        <f>VLOOKUP($D$3&amp;"_"&amp;M$3,データシート2!$A:$SI,MATCH($G$2&amp;"_"&amp;$B26,データシート2!$A$1:$SI$1,0),0)</f>
        <v>14</v>
      </c>
      <c r="N26" s="830">
        <f>VLOOKUP($D$3&amp;"_"&amp;N$3,データシート2!$A:$SI,MATCH($G$2&amp;"_"&amp;$B26,データシート2!$A$1:$SI$1,0),0)</f>
        <v>15</v>
      </c>
      <c r="O26" s="830">
        <f>VLOOKUP($D$3&amp;"_"&amp;O$3,データシート2!$A:$SI,MATCH($G$2&amp;"_"&amp;$B26,データシート2!$A$1:$SI$1,0),0)</f>
        <v>17</v>
      </c>
      <c r="P26" s="830">
        <f>VLOOKUP($D$3&amp;"_"&amp;P$3,データシート2!$A:$SI,MATCH($G$2&amp;"_"&amp;$B26,データシート2!$A$1:$SI$1,0),0)</f>
        <v>15</v>
      </c>
      <c r="Q26" s="831">
        <f>VLOOKUP($D$3&amp;"_"&amp;Q$3,データシート2!$A:$SI,MATCH($G$2&amp;"_"&amp;$B26,データシート2!$A$1:$SI$1,0),0)</f>
        <v>16</v>
      </c>
      <c r="R26" s="1043">
        <f>VLOOKUP($D$3&amp;"_"&amp;R$3,データシート2!$A:$SI,MATCH($R$2&amp;"_"&amp;$B26,データシート2!$A$1:$SI$1,0),0)</f>
        <v>123.425</v>
      </c>
      <c r="S26" s="1044">
        <f>VLOOKUP($D$3&amp;"_"&amp;S$3,データシート2!$A:$SI,MATCH($R$2&amp;"_"&amp;$B26,データシート2!$A$1:$SI$1,0),0)</f>
        <v>137.46199999999999</v>
      </c>
      <c r="T26" s="1044">
        <f>VLOOKUP($D$3&amp;"_"&amp;T$3,データシート2!$A:$SI,MATCH($R$2&amp;"_"&amp;$B26,データシート2!$A$1:$SI$1,0),0)</f>
        <v>171.11199999999999</v>
      </c>
      <c r="U26" s="1044">
        <f>VLOOKUP($D$3&amp;"_"&amp;U$3,データシート2!$A:$SI,MATCH($R$2&amp;"_"&amp;$B26,データシート2!$A$1:$SI$1,0),0)</f>
        <v>172.13</v>
      </c>
      <c r="V26" s="1044">
        <f>VLOOKUP($D$3&amp;"_"&amp;V$3,データシート2!$A:$SI,MATCH($R$2&amp;"_"&amp;$B26,データシート2!$A$1:$SI$1,0),0)</f>
        <v>162.99199999999999</v>
      </c>
      <c r="W26" s="1044">
        <f>VLOOKUP($D$3&amp;"_"&amp;W$3,データシート2!$A:$SI,MATCH($R$2&amp;"_"&amp;$B26,データシート2!$A$1:$SI$1,0),0)</f>
        <v>149.44800000000001</v>
      </c>
      <c r="X26" s="1044">
        <f>VLOOKUP($D$3&amp;"_"&amp;X$3,データシート2!$A:$SI,MATCH($R$2&amp;"_"&amp;$B26,データシート2!$A$1:$SI$1,0),0)</f>
        <v>172.68199999999999</v>
      </c>
      <c r="Y26" s="1044">
        <f>VLOOKUP($D$3&amp;"_"&amp;Y$3,データシート2!$A:$SI,MATCH($R$2&amp;"_"&amp;$B26,データシート2!$A$1:$SI$1,0),0)</f>
        <v>174.67500000000001</v>
      </c>
      <c r="Z26" s="1044">
        <f>VLOOKUP($D$3&amp;"_"&amp;Z$3,データシート2!$A:$SI,MATCH($R$2&amp;"_"&amp;$B26,データシート2!$A$1:$SI$1,0),0)</f>
        <v>188.72900000000001</v>
      </c>
      <c r="AA26" s="1044">
        <f>VLOOKUP($D$3&amp;"_"&amp;AA$3,データシート2!$A:$SI,MATCH($R$2&amp;"_"&amp;$B26,データシート2!$A$1:$SI$1,0),0)</f>
        <v>166.101</v>
      </c>
      <c r="AB26" s="1045">
        <f>VLOOKUP($D$3&amp;"_"&amp;AB$3,データシート2!$A:$SI,MATCH($R$2&amp;"_"&amp;$B26,データシート2!$A$1:$SI$1,0),0)</f>
        <v>175.78399999999999</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3</v>
      </c>
      <c r="H27" s="838">
        <f>VLOOKUP($D$3&amp;"_"&amp;H$3,データシート2!$A:$SI,MATCH($G$2&amp;"_"&amp;$C27,データシート2!$A$1:$SI$1,0),0)</f>
        <v>4</v>
      </c>
      <c r="I27" s="838">
        <f>VLOOKUP($D$3&amp;"_"&amp;I$3,データシート2!$A:$SI,MATCH($G$2&amp;"_"&amp;$C27,データシート2!$A$1:$SI$1,0),0)</f>
        <v>5</v>
      </c>
      <c r="J27" s="838">
        <f>VLOOKUP($D$3&amp;"_"&amp;J$3,データシート2!$A:$SI,MATCH($G$2&amp;"_"&amp;$C27,データシート2!$A$1:$SI$1,0),0)</f>
        <v>4</v>
      </c>
      <c r="K27" s="839">
        <f>VLOOKUP($D$3&amp;"_"&amp;K$3,データシート2!$A:$SI,MATCH($G$2&amp;"_"&amp;$C27,データシート2!$A$1:$SI$1,0),0)</f>
        <v>4</v>
      </c>
      <c r="L27" s="839">
        <f>VLOOKUP($D$3&amp;"_"&amp;L$3,データシート2!$A:$SI,MATCH($G$2&amp;"_"&amp;$C27,データシート2!$A$1:$SI$1,0),0)</f>
        <v>5</v>
      </c>
      <c r="M27" s="839">
        <f>VLOOKUP($D$3&amp;"_"&amp;M$3,データシート2!$A:$SI,MATCH($G$2&amp;"_"&amp;$C27,データシート2!$A$1:$SI$1,0),0)</f>
        <v>5</v>
      </c>
      <c r="N27" s="839">
        <f>VLOOKUP($D$3&amp;"_"&amp;N$3,データシート2!$A:$SI,MATCH($G$2&amp;"_"&amp;$C27,データシート2!$A$1:$SI$1,0),0)</f>
        <v>5</v>
      </c>
      <c r="O27" s="839">
        <f>VLOOKUP($D$3&amp;"_"&amp;O$3,データシート2!$A:$SI,MATCH($G$2&amp;"_"&amp;$C27,データシート2!$A$1:$SI$1,0),0)</f>
        <v>5</v>
      </c>
      <c r="P27" s="839">
        <f>VLOOKUP($D$3&amp;"_"&amp;P$3,データシート2!$A:$SI,MATCH($G$2&amp;"_"&amp;$C27,データシート2!$A$1:$SI$1,0),0)</f>
        <v>4</v>
      </c>
      <c r="Q27" s="840">
        <f>VLOOKUP($D$3&amp;"_"&amp;Q$3,データシート2!$A:$SI,MATCH($G$2&amp;"_"&amp;$C27,データシート2!$A$1:$SI$1,0),0)</f>
        <v>5</v>
      </c>
      <c r="R27" s="1052">
        <f>VLOOKUP($D$3&amp;"_"&amp;R$3,データシート2!$A:$SI,MATCH($R$2&amp;"_"&amp;$C27,データシート2!$A$1:$SI$1,0),0)</f>
        <v>20.363</v>
      </c>
      <c r="S27" s="1047">
        <f>VLOOKUP($D$3&amp;"_"&amp;S$3,データシート2!$A:$SI,MATCH($R$2&amp;"_"&amp;$C27,データシート2!$A$1:$SI$1,0),0)</f>
        <v>34.954999999999998</v>
      </c>
      <c r="T27" s="1047">
        <f>VLOOKUP($D$3&amp;"_"&amp;T$3,データシート2!$A:$SI,MATCH($R$2&amp;"_"&amp;$C27,データシート2!$A$1:$SI$1,0),0)</f>
        <v>54.024000000000001</v>
      </c>
      <c r="U27" s="1047">
        <f>VLOOKUP($D$3&amp;"_"&amp;U$3,データシート2!$A:$SI,MATCH($R$2&amp;"_"&amp;$C27,データシート2!$A$1:$SI$1,0),0)</f>
        <v>51.003</v>
      </c>
      <c r="V27" s="1047">
        <f>VLOOKUP($D$3&amp;"_"&amp;V$3,データシート2!$A:$SI,MATCH($R$2&amp;"_"&amp;$C27,データシート2!$A$1:$SI$1,0),0)</f>
        <v>48.381999999999998</v>
      </c>
      <c r="W27" s="1047">
        <f>VLOOKUP($D$3&amp;"_"&amp;W$3,データシート2!$A:$SI,MATCH($R$2&amp;"_"&amp;$C27,データシート2!$A$1:$SI$1,0),0)</f>
        <v>62.536999999999999</v>
      </c>
      <c r="X27" s="1047">
        <f>VLOOKUP($D$3&amp;"_"&amp;X$3,データシート2!$A:$SI,MATCH($R$2&amp;"_"&amp;$C27,データシート2!$A$1:$SI$1,0),0)</f>
        <v>56.438000000000002</v>
      </c>
      <c r="Y27" s="1047">
        <f>VLOOKUP($D$3&amp;"_"&amp;Y$3,データシート2!$A:$SI,MATCH($R$2&amp;"_"&amp;$C27,データシート2!$A$1:$SI$1,0),0)</f>
        <v>63.542000000000002</v>
      </c>
      <c r="Z27" s="1047">
        <f>VLOOKUP($D$3&amp;"_"&amp;Z$3,データシート2!$A:$SI,MATCH($R$2&amp;"_"&amp;$C27,データシート2!$A$1:$SI$1,0),0)</f>
        <v>62.49</v>
      </c>
      <c r="AA27" s="1047">
        <f>VLOOKUP($D$3&amp;"_"&amp;AA$3,データシート2!$A:$SI,MATCH($R$2&amp;"_"&amp;$C27,データシート2!$A$1:$SI$1,0),0)</f>
        <v>46.02</v>
      </c>
      <c r="AB27" s="1048">
        <f>VLOOKUP($D$3&amp;"_"&amp;AB$3,データシート2!$A:$SI,MATCH($R$2&amp;"_"&amp;$C27,データシート2!$A$1:$SI$1,0),0)</f>
        <v>59.234000000000002</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1</v>
      </c>
      <c r="H28" s="866">
        <f>VLOOKUP($D$3&amp;"_"&amp;H$3,データシート2!$A:$SI,MATCH($G$2&amp;"_"&amp;$C28,データシート2!$A$1:$SI$1,0),0)</f>
        <v>1</v>
      </c>
      <c r="I28" s="866">
        <f>VLOOKUP($D$3&amp;"_"&amp;I$3,データシート2!$A:$SI,MATCH($G$2&amp;"_"&amp;$C28,データシート2!$A$1:$SI$1,0),0)</f>
        <v>1</v>
      </c>
      <c r="J28" s="866">
        <f>VLOOKUP($D$3&amp;"_"&amp;J$3,データシート2!$A:$SI,MATCH($G$2&amp;"_"&amp;$C28,データシート2!$A$1:$SI$1,0),0)</f>
        <v>1</v>
      </c>
      <c r="K28" s="867">
        <f>VLOOKUP($D$3&amp;"_"&amp;K$3,データシート2!$A:$SI,MATCH($G$2&amp;"_"&amp;$C28,データシート2!$A$1:$SI$1,0),0)</f>
        <v>1</v>
      </c>
      <c r="L28" s="867">
        <f>VLOOKUP($D$3&amp;"_"&amp;L$3,データシート2!$A:$SI,MATCH($G$2&amp;"_"&amp;$C28,データシート2!$A$1:$SI$1,0),0)</f>
        <v>1</v>
      </c>
      <c r="M28" s="867">
        <f>VLOOKUP($D$3&amp;"_"&amp;M$3,データシート2!$A:$SI,MATCH($G$2&amp;"_"&amp;$C28,データシート2!$A$1:$SI$1,0),0)</f>
        <v>1</v>
      </c>
      <c r="N28" s="867">
        <f>VLOOKUP($D$3&amp;"_"&amp;N$3,データシート2!$A:$SI,MATCH($G$2&amp;"_"&amp;$C28,データシート2!$A$1:$SI$1,0),0)</f>
        <v>2</v>
      </c>
      <c r="O28" s="867">
        <f>VLOOKUP($D$3&amp;"_"&amp;O$3,データシート2!$A:$SI,MATCH($G$2&amp;"_"&amp;$C28,データシート2!$A$1:$SI$1,0),0)</f>
        <v>1</v>
      </c>
      <c r="P28" s="867">
        <f>VLOOKUP($D$3&amp;"_"&amp;P$3,データシート2!$A:$SI,MATCH($G$2&amp;"_"&amp;$C28,データシート2!$A$1:$SI$1,0),0)</f>
        <v>1</v>
      </c>
      <c r="Q28" s="868">
        <f>VLOOKUP($D$3&amp;"_"&amp;Q$3,データシート2!$A:$SI,MATCH($G$2&amp;"_"&amp;$C28,データシート2!$A$1:$SI$1,0),0)</f>
        <v>1</v>
      </c>
      <c r="R28" s="1056">
        <f>VLOOKUP($D$3&amp;"_"&amp;R$3,データシート2!$A:$SI,MATCH($R$2&amp;"_"&amp;$C28,データシート2!$A$1:$SI$1,0),0)</f>
        <v>27.445</v>
      </c>
      <c r="S28" s="1057">
        <f>VLOOKUP($D$3&amp;"_"&amp;S$3,データシート2!$A:$SI,MATCH($R$2&amp;"_"&amp;$C28,データシート2!$A$1:$SI$1,0),0)</f>
        <v>28.741</v>
      </c>
      <c r="T28" s="1057">
        <f>VLOOKUP($D$3&amp;"_"&amp;T$3,データシート2!$A:$SI,MATCH($R$2&amp;"_"&amp;$C28,データシート2!$A$1:$SI$1,0),0)</f>
        <v>32.026000000000003</v>
      </c>
      <c r="U28" s="1057">
        <f>VLOOKUP($D$3&amp;"_"&amp;U$3,データシート2!$A:$SI,MATCH($R$2&amp;"_"&amp;$C28,データシート2!$A$1:$SI$1,0),0)</f>
        <v>34.155999999999999</v>
      </c>
      <c r="V28" s="1057">
        <f>VLOOKUP($D$3&amp;"_"&amp;V$3,データシート2!$A:$SI,MATCH($R$2&amp;"_"&amp;$C28,データシート2!$A$1:$SI$1,0),0)</f>
        <v>33.11</v>
      </c>
      <c r="W28" s="1057">
        <f>VLOOKUP($D$3&amp;"_"&amp;W$3,データシート2!$A:$SI,MATCH($R$2&amp;"_"&amp;$C28,データシート2!$A$1:$SI$1,0),0)</f>
        <v>7.5090000000000003</v>
      </c>
      <c r="X28" s="1057">
        <f>VLOOKUP($D$3&amp;"_"&amp;X$3,データシート2!$A:$SI,MATCH($R$2&amp;"_"&amp;$C28,データシート2!$A$1:$SI$1,0),0)</f>
        <v>33.979999999999997</v>
      </c>
      <c r="Y28" s="1057">
        <f>VLOOKUP($D$3&amp;"_"&amp;Y$3,データシート2!$A:$SI,MATCH($R$2&amp;"_"&amp;$C28,データシート2!$A$1:$SI$1,0),0)</f>
        <v>32.953000000000003</v>
      </c>
      <c r="Z28" s="1057">
        <f>VLOOKUP($D$3&amp;"_"&amp;Z$3,データシート2!$A:$SI,MATCH($R$2&amp;"_"&amp;$C28,データシート2!$A$1:$SI$1,0),0)</f>
        <v>31.588999999999999</v>
      </c>
      <c r="AA28" s="1057">
        <f>VLOOKUP($D$3&amp;"_"&amp;AA$3,データシート2!$A:$SI,MATCH($R$2&amp;"_"&amp;$C28,データシート2!$A$1:$SI$1,0),0)</f>
        <v>31.946000000000002</v>
      </c>
      <c r="AB28" s="1058">
        <f>VLOOKUP($D$3&amp;"_"&amp;AB$3,データシート2!$A:$SI,MATCH($R$2&amp;"_"&amp;$C28,データシート2!$A$1:$SI$1,0),0)</f>
        <v>36.639000000000003</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1</v>
      </c>
      <c r="H32" s="866">
        <f>VLOOKUP($D$3&amp;"_"&amp;H$3,データシート2!$A:$SI,MATCH($G$2&amp;"_"&amp;$C32,データシート2!$A$1:$SI$1,0),0)</f>
        <v>1</v>
      </c>
      <c r="I32" s="866">
        <f>VLOOKUP($D$3&amp;"_"&amp;I$3,データシート2!$A:$SI,MATCH($G$2&amp;"_"&amp;$C32,データシート2!$A$1:$SI$1,0),0)</f>
        <v>1</v>
      </c>
      <c r="J32" s="866">
        <f>VLOOKUP($D$3&amp;"_"&amp;J$3,データシート2!$A:$SI,MATCH($G$2&amp;"_"&amp;$C32,データシート2!$A$1:$SI$1,0),0)</f>
        <v>1</v>
      </c>
      <c r="K32" s="867">
        <f>VLOOKUP($D$3&amp;"_"&amp;K$3,データシート2!$A:$SI,MATCH($G$2&amp;"_"&amp;$C32,データシート2!$A$1:$SI$1,0),0)</f>
        <v>1</v>
      </c>
      <c r="L32" s="867">
        <f>VLOOKUP($D$3&amp;"_"&amp;L$3,データシート2!$A:$SI,MATCH($G$2&amp;"_"&amp;$C32,データシート2!$A$1:$SI$1,0),0)</f>
        <v>1</v>
      </c>
      <c r="M32" s="867">
        <f>VLOOKUP($D$3&amp;"_"&amp;M$3,データシート2!$A:$SI,MATCH($G$2&amp;"_"&amp;$C32,データシート2!$A$1:$SI$1,0),0)</f>
        <v>1</v>
      </c>
      <c r="N32" s="867">
        <f>VLOOKUP($D$3&amp;"_"&amp;N$3,データシート2!$A:$SI,MATCH($G$2&amp;"_"&amp;$C32,データシート2!$A$1:$SI$1,0),0)</f>
        <v>1</v>
      </c>
      <c r="O32" s="867">
        <f>VLOOKUP($D$3&amp;"_"&amp;O$3,データシート2!$A:$SI,MATCH($G$2&amp;"_"&amp;$C32,データシート2!$A$1:$SI$1,0),0)</f>
        <v>1</v>
      </c>
      <c r="P32" s="867">
        <f>VLOOKUP($D$3&amp;"_"&amp;P$3,データシート2!$A:$SI,MATCH($G$2&amp;"_"&amp;$C32,データシート2!$A$1:$SI$1,0),0)</f>
        <v>1</v>
      </c>
      <c r="Q32" s="868">
        <f>VLOOKUP($D$3&amp;"_"&amp;Q$3,データシート2!$A:$SI,MATCH($G$2&amp;"_"&amp;$C32,データシート2!$A$1:$SI$1,0),0)</f>
        <v>1</v>
      </c>
      <c r="R32" s="1056">
        <f>VLOOKUP($D$3&amp;"_"&amp;R$3,データシート2!$A:$SI,MATCH($R$2&amp;"_"&amp;$C32,データシート2!$A$1:$SI$1,0),0)</f>
        <v>7.3380000000000001</v>
      </c>
      <c r="S32" s="1057">
        <f>VLOOKUP($D$3&amp;"_"&amp;S$3,データシート2!$A:$SI,MATCH($R$2&amp;"_"&amp;$C32,データシート2!$A$1:$SI$1,0),0)</f>
        <v>6.5090000000000003</v>
      </c>
      <c r="T32" s="1057">
        <f>VLOOKUP($D$3&amp;"_"&amp;T$3,データシート2!$A:$SI,MATCH($R$2&amp;"_"&amp;$C32,データシート2!$A$1:$SI$1,0),0)</f>
        <v>7.6909999999999998</v>
      </c>
      <c r="U32" s="1057">
        <f>VLOOKUP($D$3&amp;"_"&amp;U$3,データシート2!$A:$SI,MATCH($R$2&amp;"_"&amp;$C32,データシート2!$A$1:$SI$1,0),0)</f>
        <v>8.1920000000000002</v>
      </c>
      <c r="V32" s="1057">
        <f>VLOOKUP($D$3&amp;"_"&amp;V$3,データシート2!$A:$SI,MATCH($R$2&amp;"_"&amp;$C32,データシート2!$A$1:$SI$1,0),0)</f>
        <v>7.3719999999999999</v>
      </c>
      <c r="W32" s="1057">
        <f>VLOOKUP($D$3&amp;"_"&amp;W$3,データシート2!$A:$SI,MATCH($R$2&amp;"_"&amp;$C32,データシート2!$A$1:$SI$1,0),0)</f>
        <v>8.7050000000000001</v>
      </c>
      <c r="X32" s="1057">
        <f>VLOOKUP($D$3&amp;"_"&amp;X$3,データシート2!$A:$SI,MATCH($R$2&amp;"_"&amp;$C32,データシート2!$A$1:$SI$1,0),0)</f>
        <v>8.6980000000000004</v>
      </c>
      <c r="Y32" s="1057">
        <f>VLOOKUP($D$3&amp;"_"&amp;Y$3,データシート2!$A:$SI,MATCH($R$2&amp;"_"&amp;$C32,データシート2!$A$1:$SI$1,0),0)</f>
        <v>8.5009999999999994</v>
      </c>
      <c r="Z32" s="1057">
        <f>VLOOKUP($D$3&amp;"_"&amp;Z$3,データシート2!$A:$SI,MATCH($R$2&amp;"_"&amp;$C32,データシート2!$A$1:$SI$1,0),0)</f>
        <v>8.9009999999999998</v>
      </c>
      <c r="AA32" s="1057">
        <f>VLOOKUP($D$3&amp;"_"&amp;AA$3,データシート2!$A:$SI,MATCH($R$2&amp;"_"&amp;$C32,データシート2!$A$1:$SI$1,0),0)</f>
        <v>8.7309999999999999</v>
      </c>
      <c r="AB32" s="1058">
        <f>VLOOKUP($D$3&amp;"_"&amp;AB$3,データシート2!$A:$SI,MATCH($R$2&amp;"_"&amp;$C32,データシート2!$A$1:$SI$1,0),0)</f>
        <v>7.8159999999999998</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1</v>
      </c>
      <c r="H34" s="866">
        <f>VLOOKUP($D$3&amp;"_"&amp;H$3,データシート2!$A:$SI,MATCH($G$2&amp;"_"&amp;$C34,データシート2!$A$1:$SI$1,0),0)</f>
        <v>2</v>
      </c>
      <c r="I34" s="866">
        <f>VLOOKUP($D$3&amp;"_"&amp;I$3,データシート2!$A:$SI,MATCH($G$2&amp;"_"&amp;$C34,データシート2!$A$1:$SI$1,0),0)</f>
        <v>2</v>
      </c>
      <c r="J34" s="866">
        <f>VLOOKUP($D$3&amp;"_"&amp;J$3,データシート2!$A:$SI,MATCH($G$2&amp;"_"&amp;$C34,データシート2!$A$1:$SI$1,0),0)</f>
        <v>2</v>
      </c>
      <c r="K34" s="867">
        <f>VLOOKUP($D$3&amp;"_"&amp;K$3,データシート2!$A:$SI,MATCH($G$2&amp;"_"&amp;$C34,データシート2!$A$1:$SI$1,0),0)</f>
        <v>1</v>
      </c>
      <c r="L34" s="867">
        <f>VLOOKUP($D$3&amp;"_"&amp;L$3,データシート2!$A:$SI,MATCH($G$2&amp;"_"&amp;$C34,データシート2!$A$1:$SI$1,0),0)</f>
        <v>1</v>
      </c>
      <c r="M34" s="867">
        <f>VLOOKUP($D$3&amp;"_"&amp;M$3,データシート2!$A:$SI,MATCH($G$2&amp;"_"&amp;$C34,データシート2!$A$1:$SI$1,0),0)</f>
        <v>1</v>
      </c>
      <c r="N34" s="867">
        <f>VLOOKUP($D$3&amp;"_"&amp;N$3,データシート2!$A:$SI,MATCH($G$2&amp;"_"&amp;$C34,データシート2!$A$1:$SI$1,0),0)</f>
        <v>1</v>
      </c>
      <c r="O34" s="867">
        <f>VLOOKUP($D$3&amp;"_"&amp;O$3,データシート2!$A:$SI,MATCH($G$2&amp;"_"&amp;$C34,データシート2!$A$1:$SI$1,0),0)</f>
        <v>2</v>
      </c>
      <c r="P34" s="867">
        <f>VLOOKUP($D$3&amp;"_"&amp;P$3,データシート2!$A:$SI,MATCH($G$2&amp;"_"&amp;$C34,データシート2!$A$1:$SI$1,0),0)</f>
        <v>2</v>
      </c>
      <c r="Q34" s="868">
        <f>VLOOKUP($D$3&amp;"_"&amp;Q$3,データシート2!$A:$SI,MATCH($G$2&amp;"_"&amp;$C34,データシート2!$A$1:$SI$1,0),0)</f>
        <v>2</v>
      </c>
      <c r="R34" s="1056">
        <f>VLOOKUP($D$3&amp;"_"&amp;R$3,データシート2!$A:$SI,MATCH($R$2&amp;"_"&amp;$C34,データシート2!$A$1:$SI$1,0),0)</f>
        <v>4.7270000000000003</v>
      </c>
      <c r="S34" s="1057">
        <f>VLOOKUP($D$3&amp;"_"&amp;S$3,データシート2!$A:$SI,MATCH($R$2&amp;"_"&amp;$C34,データシート2!$A$1:$SI$1,0),0)</f>
        <v>6.5949999999999998</v>
      </c>
      <c r="T34" s="1057">
        <f>VLOOKUP($D$3&amp;"_"&amp;T$3,データシート2!$A:$SI,MATCH($R$2&amp;"_"&amp;$C34,データシート2!$A$1:$SI$1,0),0)</f>
        <v>7.1550000000000002</v>
      </c>
      <c r="U34" s="1057">
        <f>VLOOKUP($D$3&amp;"_"&amp;U$3,データシート2!$A:$SI,MATCH($R$2&amp;"_"&amp;$C34,データシート2!$A$1:$SI$1,0),0)</f>
        <v>8.1649999999999991</v>
      </c>
      <c r="V34" s="1057">
        <f>VLOOKUP($D$3&amp;"_"&amp;V$3,データシート2!$A:$SI,MATCH($R$2&amp;"_"&amp;$C34,データシート2!$A$1:$SI$1,0),0)</f>
        <v>5.4880000000000004</v>
      </c>
      <c r="W34" s="1057">
        <f>VLOOKUP($D$3&amp;"_"&amp;W$3,データシート2!$A:$SI,MATCH($R$2&amp;"_"&amp;$C34,データシート2!$A$1:$SI$1,0),0)</f>
        <v>4.577</v>
      </c>
      <c r="X34" s="1057">
        <f>VLOOKUP($D$3&amp;"_"&amp;X$3,データシート2!$A:$SI,MATCH($R$2&amp;"_"&amp;$C34,データシート2!$A$1:$SI$1,0),0)</f>
        <v>4.4219999999999997</v>
      </c>
      <c r="Y34" s="1057">
        <f>VLOOKUP($D$3&amp;"_"&amp;Y$3,データシート2!$A:$SI,MATCH($R$2&amp;"_"&amp;$C34,データシート2!$A$1:$SI$1,0),0)</f>
        <v>4.3689999999999998</v>
      </c>
      <c r="Z34" s="1057">
        <f>VLOOKUP($D$3&amp;"_"&amp;Z$3,データシート2!$A:$SI,MATCH($R$2&amp;"_"&amp;$C34,データシート2!$A$1:$SI$1,0),0)</f>
        <v>7.5810000000000004</v>
      </c>
      <c r="AA34" s="1057">
        <f>VLOOKUP($D$3&amp;"_"&amp;AA$3,データシート2!$A:$SI,MATCH($R$2&amp;"_"&amp;$C34,データシート2!$A$1:$SI$1,0),0)</f>
        <v>6.7030000000000003</v>
      </c>
      <c r="AB34" s="1058">
        <f>VLOOKUP($D$3&amp;"_"&amp;AB$3,データシート2!$A:$SI,MATCH($R$2&amp;"_"&amp;$C34,データシート2!$A$1:$SI$1,0),0)</f>
        <v>6.2460000000000004</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3</v>
      </c>
      <c r="H44" s="866">
        <f>VLOOKUP($D$3&amp;"_"&amp;H$3,データシート2!$A:$SI,MATCH($G$2&amp;"_"&amp;$C44,データシート2!$A$1:$SI$1,0),0)</f>
        <v>3</v>
      </c>
      <c r="I44" s="866">
        <f>VLOOKUP($D$3&amp;"_"&amp;I$3,データシート2!$A:$SI,MATCH($G$2&amp;"_"&amp;$C44,データシート2!$A$1:$SI$1,0),0)</f>
        <v>3</v>
      </c>
      <c r="J44" s="866">
        <f>VLOOKUP($D$3&amp;"_"&amp;J$3,データシート2!$A:$SI,MATCH($G$2&amp;"_"&amp;$C44,データシート2!$A$1:$SI$1,0),0)</f>
        <v>3</v>
      </c>
      <c r="K44" s="867">
        <f>VLOOKUP($D$3&amp;"_"&amp;K$3,データシート2!$A:$SI,MATCH($G$2&amp;"_"&amp;$C44,データシート2!$A$1:$SI$1,0),0)</f>
        <v>3</v>
      </c>
      <c r="L44" s="867">
        <f>VLOOKUP($D$3&amp;"_"&amp;L$3,データシート2!$A:$SI,MATCH($G$2&amp;"_"&amp;$C44,データシート2!$A$1:$SI$1,0),0)</f>
        <v>2</v>
      </c>
      <c r="M44" s="867">
        <f>VLOOKUP($D$3&amp;"_"&amp;M$3,データシート2!$A:$SI,MATCH($G$2&amp;"_"&amp;$C44,データシート2!$A$1:$SI$1,0),0)</f>
        <v>2</v>
      </c>
      <c r="N44" s="867">
        <f>VLOOKUP($D$3&amp;"_"&amp;N$3,データシート2!$A:$SI,MATCH($G$2&amp;"_"&amp;$C44,データシート2!$A$1:$SI$1,0),0)</f>
        <v>2</v>
      </c>
      <c r="O44" s="867">
        <f>VLOOKUP($D$3&amp;"_"&amp;O$3,データシート2!$A:$SI,MATCH($G$2&amp;"_"&amp;$C44,データシート2!$A$1:$SI$1,0),0)</f>
        <v>2</v>
      </c>
      <c r="P44" s="867">
        <f>VLOOKUP($D$3&amp;"_"&amp;P$3,データシート2!$A:$SI,MATCH($G$2&amp;"_"&amp;$C44,データシート2!$A$1:$SI$1,0),0)</f>
        <v>1</v>
      </c>
      <c r="Q44" s="868">
        <f>VLOOKUP($D$3&amp;"_"&amp;Q$3,データシート2!$A:$SI,MATCH($G$2&amp;"_"&amp;$C44,データシート2!$A$1:$SI$1,0),0)</f>
        <v>1</v>
      </c>
      <c r="R44" s="1056">
        <f>VLOOKUP($D$3&amp;"_"&amp;R$3,データシート2!$A:$SI,MATCH($R$2&amp;"_"&amp;$C44,データシート2!$A$1:$SI$1,0),0)</f>
        <v>22.242000000000001</v>
      </c>
      <c r="S44" s="1057">
        <f>VLOOKUP($D$3&amp;"_"&amp;S$3,データシート2!$A:$SI,MATCH($R$2&amp;"_"&amp;$C44,データシート2!$A$1:$SI$1,0),0)</f>
        <v>21.768999999999998</v>
      </c>
      <c r="T44" s="1057">
        <f>VLOOKUP($D$3&amp;"_"&amp;T$3,データシート2!$A:$SI,MATCH($R$2&amp;"_"&amp;$C44,データシート2!$A$1:$SI$1,0),0)</f>
        <v>23.277999999999999</v>
      </c>
      <c r="U44" s="1057">
        <f>VLOOKUP($D$3&amp;"_"&amp;U$3,データシート2!$A:$SI,MATCH($R$2&amp;"_"&amp;$C44,データシート2!$A$1:$SI$1,0),0)</f>
        <v>24.189</v>
      </c>
      <c r="V44" s="1057">
        <f>VLOOKUP($D$3&amp;"_"&amp;V$3,データシート2!$A:$SI,MATCH($R$2&amp;"_"&amp;$C44,データシート2!$A$1:$SI$1,0),0)</f>
        <v>24.712</v>
      </c>
      <c r="W44" s="1057">
        <f>VLOOKUP($D$3&amp;"_"&amp;W$3,データシート2!$A:$SI,MATCH($R$2&amp;"_"&amp;$C44,データシート2!$A$1:$SI$1,0),0)</f>
        <v>22.706</v>
      </c>
      <c r="X44" s="1057">
        <f>VLOOKUP($D$3&amp;"_"&amp;X$3,データシート2!$A:$SI,MATCH($R$2&amp;"_"&amp;$C44,データシート2!$A$1:$SI$1,0),0)</f>
        <v>23.332999999999998</v>
      </c>
      <c r="Y44" s="1057">
        <f>VLOOKUP($D$3&amp;"_"&amp;Y$3,データシート2!$A:$SI,MATCH($R$2&amp;"_"&amp;$C44,データシート2!$A$1:$SI$1,0),0)</f>
        <v>22.594999999999999</v>
      </c>
      <c r="Z44" s="1057">
        <f>VLOOKUP($D$3&amp;"_"&amp;Z$3,データシート2!$A:$SI,MATCH($R$2&amp;"_"&amp;$C44,データシート2!$A$1:$SI$1,0),0)</f>
        <v>23.67</v>
      </c>
      <c r="AA44" s="1057">
        <f>VLOOKUP($D$3&amp;"_"&amp;AA$3,データシート2!$A:$SI,MATCH($R$2&amp;"_"&amp;$C44,データシート2!$A$1:$SI$1,0),0)</f>
        <v>19.375</v>
      </c>
      <c r="AB44" s="1058">
        <f>VLOOKUP($D$3&amp;"_"&amp;AB$3,データシート2!$A:$SI,MATCH($R$2&amp;"_"&amp;$C44,データシート2!$A$1:$SI$1,0),0)</f>
        <v>17.815999999999999</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1</v>
      </c>
      <c r="P46" s="867">
        <f>VLOOKUP($D$3&amp;"_"&amp;P$3,データシート2!$A:$SI,MATCH($G$2&amp;"_"&amp;$C46,データシート2!$A$1:$SI$1,0),0)</f>
        <v>1</v>
      </c>
      <c r="Q46" s="868">
        <f>VLOOKUP($D$3&amp;"_"&amp;Q$3,データシート2!$A:$SI,MATCH($G$2&amp;"_"&amp;$C46,データシート2!$A$1:$SI$1,0),0)</f>
        <v>1</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4.4420000000000002</v>
      </c>
      <c r="AA46" s="1057">
        <f>VLOOKUP($D$3&amp;"_"&amp;AA$3,データシート2!$A:$SI,MATCH($R$2&amp;"_"&amp;$C46,データシート2!$A$1:$SI$1,0),0)</f>
        <v>5.4640000000000004</v>
      </c>
      <c r="AB46" s="1058">
        <f>VLOOKUP($D$3&amp;"_"&amp;AB$3,データシート2!$A:$SI,MATCH($R$2&amp;"_"&amp;$C46,データシート2!$A$1:$SI$1,0),0)</f>
        <v>5.1950000000000003</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1</v>
      </c>
      <c r="H47" s="866">
        <f>VLOOKUP($D$3&amp;"_"&amp;H$3,データシート2!$A:$SI,MATCH($G$2&amp;"_"&amp;$C47,データシート2!$A$1:$SI$1,0),0)</f>
        <v>1</v>
      </c>
      <c r="I47" s="866">
        <f>VLOOKUP($D$3&amp;"_"&amp;I$3,データシート2!$A:$SI,MATCH($G$2&amp;"_"&amp;$C47,データシート2!$A$1:$SI$1,0),0)</f>
        <v>1</v>
      </c>
      <c r="J47" s="866">
        <f>VLOOKUP($D$3&amp;"_"&amp;J$3,データシート2!$A:$SI,MATCH($G$2&amp;"_"&amp;$C47,データシート2!$A$1:$SI$1,0),0)</f>
        <v>1</v>
      </c>
      <c r="K47" s="867">
        <f>VLOOKUP($D$3&amp;"_"&amp;K$3,データシート2!$A:$SI,MATCH($G$2&amp;"_"&amp;$C47,データシート2!$A$1:$SI$1,0),0)</f>
        <v>1</v>
      </c>
      <c r="L47" s="867">
        <f>VLOOKUP($D$3&amp;"_"&amp;L$3,データシート2!$A:$SI,MATCH($G$2&amp;"_"&amp;$C47,データシート2!$A$1:$SI$1,0),0)</f>
        <v>1</v>
      </c>
      <c r="M47" s="867">
        <f>VLOOKUP($D$3&amp;"_"&amp;M$3,データシート2!$A:$SI,MATCH($G$2&amp;"_"&amp;$C47,データシート2!$A$1:$SI$1,0),0)</f>
        <v>1</v>
      </c>
      <c r="N47" s="867">
        <f>VLOOKUP($D$3&amp;"_"&amp;N$3,データシート2!$A:$SI,MATCH($G$2&amp;"_"&amp;$C47,データシート2!$A$1:$SI$1,0),0)</f>
        <v>2</v>
      </c>
      <c r="O47" s="867">
        <f>VLOOKUP($D$3&amp;"_"&amp;O$3,データシート2!$A:$SI,MATCH($G$2&amp;"_"&amp;$C47,データシート2!$A$1:$SI$1,0),0)</f>
        <v>2</v>
      </c>
      <c r="P47" s="867">
        <f>VLOOKUP($D$3&amp;"_"&amp;P$3,データシート2!$A:$SI,MATCH($G$2&amp;"_"&amp;$C47,データシート2!$A$1:$SI$1,0),0)</f>
        <v>2</v>
      </c>
      <c r="Q47" s="868">
        <f>VLOOKUP($D$3&amp;"_"&amp;Q$3,データシート2!$A:$SI,MATCH($G$2&amp;"_"&amp;$C47,データシート2!$A$1:$SI$1,0),0)</f>
        <v>2</v>
      </c>
      <c r="R47" s="1056">
        <f>VLOOKUP($D$3&amp;"_"&amp;R$3,データシート2!$A:$SI,MATCH($R$2&amp;"_"&amp;$C47,データシート2!$A$1:$SI$1,0),0)</f>
        <v>10.199999999999999</v>
      </c>
      <c r="S47" s="1057">
        <f>VLOOKUP($D$3&amp;"_"&amp;S$3,データシート2!$A:$SI,MATCH($R$2&amp;"_"&amp;$C47,データシート2!$A$1:$SI$1,0),0)</f>
        <v>9.17</v>
      </c>
      <c r="T47" s="1057">
        <f>VLOOKUP($D$3&amp;"_"&amp;T$3,データシート2!$A:$SI,MATCH($R$2&amp;"_"&amp;$C47,データシート2!$A$1:$SI$1,0),0)</f>
        <v>11.1</v>
      </c>
      <c r="U47" s="1057">
        <f>VLOOKUP($D$3&amp;"_"&amp;U$3,データシート2!$A:$SI,MATCH($R$2&amp;"_"&amp;$C47,データシート2!$A$1:$SI$1,0),0)</f>
        <v>12.6</v>
      </c>
      <c r="V47" s="1057">
        <f>VLOOKUP($D$3&amp;"_"&amp;V$3,データシート2!$A:$SI,MATCH($R$2&amp;"_"&amp;$C47,データシート2!$A$1:$SI$1,0),0)</f>
        <v>12.861000000000001</v>
      </c>
      <c r="W47" s="1057">
        <f>VLOOKUP($D$3&amp;"_"&amp;W$3,データシート2!$A:$SI,MATCH($R$2&amp;"_"&amp;$C47,データシート2!$A$1:$SI$1,0),0)</f>
        <v>12.551</v>
      </c>
      <c r="X47" s="1057">
        <f>VLOOKUP($D$3&amp;"_"&amp;X$3,データシート2!$A:$SI,MATCH($R$2&amp;"_"&amp;$C47,データシート2!$A$1:$SI$1,0),0)</f>
        <v>12.146000000000001</v>
      </c>
      <c r="Y47" s="1057">
        <f>VLOOKUP($D$3&amp;"_"&amp;Y$3,データシート2!$A:$SI,MATCH($R$2&amp;"_"&amp;$C47,データシート2!$A$1:$SI$1,0),0)</f>
        <v>14.85</v>
      </c>
      <c r="Z47" s="1057">
        <f>VLOOKUP($D$3&amp;"_"&amp;Z$3,データシート2!$A:$SI,MATCH($R$2&amp;"_"&amp;$C47,データシート2!$A$1:$SI$1,0),0)</f>
        <v>16.579000000000001</v>
      </c>
      <c r="AA47" s="1057">
        <f>VLOOKUP($D$3&amp;"_"&amp;AA$3,データシート2!$A:$SI,MATCH($R$2&amp;"_"&amp;$C47,データシート2!$A$1:$SI$1,0),0)</f>
        <v>16.245000000000001</v>
      </c>
      <c r="AB47" s="1058">
        <f>VLOOKUP($D$3&amp;"_"&amp;AB$3,データシート2!$A:$SI,MATCH($R$2&amp;"_"&amp;$C47,データシート2!$A$1:$SI$1,0),0)</f>
        <v>15.14</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3</v>
      </c>
      <c r="H51" s="866">
        <f>VLOOKUP($D$3&amp;"_"&amp;H$3,データシート2!$A:$SI,MATCH($G$2&amp;"_"&amp;$C51,データシート2!$A$1:$SI$1,0),0)</f>
        <v>3</v>
      </c>
      <c r="I51" s="866">
        <f>VLOOKUP($D$3&amp;"_"&amp;I$3,データシート2!$A:$SI,MATCH($G$2&amp;"_"&amp;$C51,データシート2!$A$1:$SI$1,0),0)</f>
        <v>3</v>
      </c>
      <c r="J51" s="866">
        <f>VLOOKUP($D$3&amp;"_"&amp;J$3,データシート2!$A:$SI,MATCH($G$2&amp;"_"&amp;$C51,データシート2!$A$1:$SI$1,0),0)</f>
        <v>3</v>
      </c>
      <c r="K51" s="867">
        <f>VLOOKUP($D$3&amp;"_"&amp;K$3,データシート2!$A:$SI,MATCH($G$2&amp;"_"&amp;$C51,データシート2!$A$1:$SI$1,0),0)</f>
        <v>3</v>
      </c>
      <c r="L51" s="867">
        <f>VLOOKUP($D$3&amp;"_"&amp;L$3,データシート2!$A:$SI,MATCH($G$2&amp;"_"&amp;$C51,データシート2!$A$1:$SI$1,0),0)</f>
        <v>3</v>
      </c>
      <c r="M51" s="867">
        <f>VLOOKUP($D$3&amp;"_"&amp;M$3,データシート2!$A:$SI,MATCH($G$2&amp;"_"&amp;$C51,データシート2!$A$1:$SI$1,0),0)</f>
        <v>3</v>
      </c>
      <c r="N51" s="867">
        <f>VLOOKUP($D$3&amp;"_"&amp;N$3,データシート2!$A:$SI,MATCH($G$2&amp;"_"&amp;$C51,データシート2!$A$1:$SI$1,0),0)</f>
        <v>2</v>
      </c>
      <c r="O51" s="867">
        <f>VLOOKUP($D$3&amp;"_"&amp;O$3,データシート2!$A:$SI,MATCH($G$2&amp;"_"&amp;$C51,データシート2!$A$1:$SI$1,0),0)</f>
        <v>3</v>
      </c>
      <c r="P51" s="867">
        <f>VLOOKUP($D$3&amp;"_"&amp;P$3,データシート2!$A:$SI,MATCH($G$2&amp;"_"&amp;$C51,データシート2!$A$1:$SI$1,0),0)</f>
        <v>3</v>
      </c>
      <c r="Q51" s="868">
        <f>VLOOKUP($D$3&amp;"_"&amp;Q$3,データシート2!$A:$SI,MATCH($G$2&amp;"_"&amp;$C51,データシート2!$A$1:$SI$1,0),0)</f>
        <v>3</v>
      </c>
      <c r="R51" s="1056">
        <f>VLOOKUP($D$3&amp;"_"&amp;R$3,データシート2!$A:$SI,MATCH($R$2&amp;"_"&amp;$C51,データシート2!$A$1:$SI$1,0),0)</f>
        <v>31.11</v>
      </c>
      <c r="S51" s="1057">
        <f>VLOOKUP($D$3&amp;"_"&amp;S$3,データシート2!$A:$SI,MATCH($R$2&amp;"_"&amp;$C51,データシート2!$A$1:$SI$1,0),0)</f>
        <v>29.722999999999999</v>
      </c>
      <c r="T51" s="1057">
        <f>VLOOKUP($D$3&amp;"_"&amp;T$3,データシート2!$A:$SI,MATCH($R$2&amp;"_"&amp;$C51,データシート2!$A$1:$SI$1,0),0)</f>
        <v>35.838000000000001</v>
      </c>
      <c r="U51" s="1057">
        <f>VLOOKUP($D$3&amp;"_"&amp;U$3,データシート2!$A:$SI,MATCH($R$2&amp;"_"&amp;$C51,データシート2!$A$1:$SI$1,0),0)</f>
        <v>33.825000000000003</v>
      </c>
      <c r="V51" s="1057">
        <f>VLOOKUP($D$3&amp;"_"&amp;V$3,データシート2!$A:$SI,MATCH($R$2&amp;"_"&amp;$C51,データシート2!$A$1:$SI$1,0),0)</f>
        <v>31.067</v>
      </c>
      <c r="W51" s="1057">
        <f>VLOOKUP($D$3&amp;"_"&amp;W$3,データシート2!$A:$SI,MATCH($R$2&amp;"_"&amp;$C51,データシート2!$A$1:$SI$1,0),0)</f>
        <v>30.863</v>
      </c>
      <c r="X51" s="1057">
        <f>VLOOKUP($D$3&amp;"_"&amp;X$3,データシート2!$A:$SI,MATCH($R$2&amp;"_"&amp;$C51,データシート2!$A$1:$SI$1,0),0)</f>
        <v>33.664999999999999</v>
      </c>
      <c r="Y51" s="1057">
        <f>VLOOKUP($D$3&amp;"_"&amp;Y$3,データシート2!$A:$SI,MATCH($R$2&amp;"_"&amp;$C51,データシート2!$A$1:$SI$1,0),0)</f>
        <v>27.864999999999998</v>
      </c>
      <c r="Z51" s="1057">
        <f>VLOOKUP($D$3&amp;"_"&amp;Z$3,データシート2!$A:$SI,MATCH($R$2&amp;"_"&amp;$C51,データシート2!$A$1:$SI$1,0),0)</f>
        <v>33.476999999999997</v>
      </c>
      <c r="AA51" s="1057">
        <f>VLOOKUP($D$3&amp;"_"&amp;AA$3,データシート2!$A:$SI,MATCH($R$2&amp;"_"&amp;$C51,データシート2!$A$1:$SI$1,0),0)</f>
        <v>31.617000000000001</v>
      </c>
      <c r="AB51" s="1058">
        <f>VLOOKUP($D$3&amp;"_"&amp;AB$3,データシート2!$A:$SI,MATCH($R$2&amp;"_"&amp;$C51,データシート2!$A$1:$SI$1,0),0)</f>
        <v>27.698</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1</v>
      </c>
      <c r="H62" s="829">
        <f>VLOOKUP($D$3&amp;"_"&amp;H$3,データシート2!$A:$SI,MATCH($G$2&amp;"_"&amp;$B62,データシート2!$A$1:$SI$1,0),0)</f>
        <v>1</v>
      </c>
      <c r="I62" s="829">
        <f>VLOOKUP($D$3&amp;"_"&amp;I$3,データシート2!$A:$SI,MATCH($G$2&amp;"_"&amp;$B62,データシート2!$A$1:$SI$1,0),0)</f>
        <v>1</v>
      </c>
      <c r="J62" s="829">
        <f>VLOOKUP($D$3&amp;"_"&amp;J$3,データシート2!$A:$SI,MATCH($G$2&amp;"_"&amp;$B62,データシート2!$A$1:$SI$1,0),0)</f>
        <v>1</v>
      </c>
      <c r="K62" s="830">
        <f>VLOOKUP($D$3&amp;"_"&amp;K$3,データシート2!$A:$SI,MATCH($G$2&amp;"_"&amp;$B62,データシート2!$A$1:$SI$1,0),0)</f>
        <v>1</v>
      </c>
      <c r="L62" s="830">
        <f>VLOOKUP($D$3&amp;"_"&amp;L$3,データシート2!$A:$SI,MATCH($G$2&amp;"_"&amp;$B62,データシート2!$A$1:$SI$1,0),0)</f>
        <v>1</v>
      </c>
      <c r="M62" s="830">
        <f>VLOOKUP($D$3&amp;"_"&amp;M$3,データシート2!$A:$SI,MATCH($G$2&amp;"_"&amp;$B62,データシート2!$A$1:$SI$1,0),0)</f>
        <v>1</v>
      </c>
      <c r="N62" s="830">
        <f>VLOOKUP($D$3&amp;"_"&amp;N$3,データシート2!$A:$SI,MATCH($G$2&amp;"_"&amp;$B62,データシート2!$A$1:$SI$1,0),0)</f>
        <v>1</v>
      </c>
      <c r="O62" s="830">
        <f>VLOOKUP($D$3&amp;"_"&amp;O$3,データシート2!$A:$SI,MATCH($G$2&amp;"_"&amp;$B62,データシート2!$A$1:$SI$1,0),0)</f>
        <v>1</v>
      </c>
      <c r="P62" s="830">
        <f>VLOOKUP($D$3&amp;"_"&amp;P$3,データシート2!$A:$SI,MATCH($G$2&amp;"_"&amp;$B62,データシート2!$A$1:$SI$1,0),0)</f>
        <v>1</v>
      </c>
      <c r="Q62" s="831">
        <f>VLOOKUP($D$3&amp;"_"&amp;Q$3,データシート2!$A:$SI,MATCH($G$2&amp;"_"&amp;$B62,データシート2!$A$1:$SI$1,0),0)</f>
        <v>1</v>
      </c>
      <c r="R62" s="1043">
        <f>VLOOKUP($D$3&amp;"_"&amp;R$3,データシート2!$A:$SI,MATCH($R$2&amp;"_"&amp;$B62,データシート2!$A$1:$SI$1,0),0)</f>
        <v>47.05</v>
      </c>
      <c r="S62" s="1044">
        <f>VLOOKUP($D$3&amp;"_"&amp;S$3,データシート2!$A:$SI,MATCH($R$2&amp;"_"&amp;$B62,データシート2!$A$1:$SI$1,0),0)</f>
        <v>49.462000000000003</v>
      </c>
      <c r="T62" s="1044">
        <f>VLOOKUP($D$3&amp;"_"&amp;T$3,データシート2!$A:$SI,MATCH($R$2&amp;"_"&amp;$B62,データシート2!$A$1:$SI$1,0),0)</f>
        <v>61.744999999999997</v>
      </c>
      <c r="U62" s="1044">
        <f>VLOOKUP($D$3&amp;"_"&amp;U$3,データシート2!$A:$SI,MATCH($R$2&amp;"_"&amp;$B62,データシート2!$A$1:$SI$1,0),0)</f>
        <v>69.415000000000006</v>
      </c>
      <c r="V62" s="1044">
        <f>VLOOKUP($D$3&amp;"_"&amp;V$3,データシート2!$A:$SI,MATCH($R$2&amp;"_"&amp;$B62,データシート2!$A$1:$SI$1,0),0)</f>
        <v>64.316000000000003</v>
      </c>
      <c r="W62" s="1044">
        <f>VLOOKUP($D$3&amp;"_"&amp;W$3,データシート2!$A:$SI,MATCH($R$2&amp;"_"&amp;$B62,データシート2!$A$1:$SI$1,0),0)</f>
        <v>58.283999999999999</v>
      </c>
      <c r="X62" s="1044">
        <f>VLOOKUP($D$3&amp;"_"&amp;X$3,データシート2!$A:$SI,MATCH($R$2&amp;"_"&amp;$B62,データシート2!$A$1:$SI$1,0),0)</f>
        <v>56.701999999999998</v>
      </c>
      <c r="Y62" s="1044">
        <f>VLOOKUP($D$3&amp;"_"&amp;Y$3,データシート2!$A:$SI,MATCH($R$2&amp;"_"&amp;$B62,データシート2!$A$1:$SI$1,0),0)</f>
        <v>53.902000000000001</v>
      </c>
      <c r="Z62" s="1044">
        <f>VLOOKUP($D$3&amp;"_"&amp;Z$3,データシート2!$A:$SI,MATCH($R$2&amp;"_"&amp;$B62,データシート2!$A$1:$SI$1,0),0)</f>
        <v>47.902999999999999</v>
      </c>
      <c r="AA62" s="1044">
        <f>VLOOKUP($D$3&amp;"_"&amp;AA$3,データシート2!$A:$SI,MATCH($R$2&amp;"_"&amp;$B62,データシート2!$A$1:$SI$1,0),0)</f>
        <v>46.121000000000002</v>
      </c>
      <c r="AB62" s="1045">
        <f>VLOOKUP($D$3&amp;"_"&amp;AB$3,データシート2!$A:$SI,MATCH($R$2&amp;"_"&amp;$B62,データシート2!$A$1:$SI$1,0),0)</f>
        <v>42.866999999999997</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1</v>
      </c>
      <c r="H65" s="866">
        <f>VLOOKUP($D$3&amp;"_"&amp;H$3,データシート2!$A:$SI,MATCH($G$2&amp;"_"&amp;$C65,データシート2!$A$1:$SI$1,0),0)</f>
        <v>1</v>
      </c>
      <c r="I65" s="866">
        <f>VLOOKUP($D$3&amp;"_"&amp;I$3,データシート2!$A:$SI,MATCH($G$2&amp;"_"&amp;$C65,データシート2!$A$1:$SI$1,0),0)</f>
        <v>1</v>
      </c>
      <c r="J65" s="866">
        <f>VLOOKUP($D$3&amp;"_"&amp;J$3,データシート2!$A:$SI,MATCH($G$2&amp;"_"&amp;$C65,データシート2!$A$1:$SI$1,0),0)</f>
        <v>1</v>
      </c>
      <c r="K65" s="867">
        <f>VLOOKUP($D$3&amp;"_"&amp;K$3,データシート2!$A:$SI,MATCH($G$2&amp;"_"&amp;$C65,データシート2!$A$1:$SI$1,0),0)</f>
        <v>1</v>
      </c>
      <c r="L65" s="867">
        <f>VLOOKUP($D$3&amp;"_"&amp;L$3,データシート2!$A:$SI,MATCH($G$2&amp;"_"&amp;$C65,データシート2!$A$1:$SI$1,0),0)</f>
        <v>1</v>
      </c>
      <c r="M65" s="867">
        <f>VLOOKUP($D$3&amp;"_"&amp;M$3,データシート2!$A:$SI,MATCH($G$2&amp;"_"&amp;$C65,データシート2!$A$1:$SI$1,0),0)</f>
        <v>1</v>
      </c>
      <c r="N65" s="867">
        <f>VLOOKUP($D$3&amp;"_"&amp;N$3,データシート2!$A:$SI,MATCH($G$2&amp;"_"&amp;$C65,データシート2!$A$1:$SI$1,0),0)</f>
        <v>1</v>
      </c>
      <c r="O65" s="867">
        <f>VLOOKUP($D$3&amp;"_"&amp;O$3,データシート2!$A:$SI,MATCH($G$2&amp;"_"&amp;$C65,データシート2!$A$1:$SI$1,0),0)</f>
        <v>1</v>
      </c>
      <c r="P65" s="867">
        <f>VLOOKUP($D$3&amp;"_"&amp;P$3,データシート2!$A:$SI,MATCH($G$2&amp;"_"&amp;$C65,データシート2!$A$1:$SI$1,0),0)</f>
        <v>1</v>
      </c>
      <c r="Q65" s="868">
        <f>VLOOKUP($D$3&amp;"_"&amp;Q$3,データシート2!$A:$SI,MATCH($G$2&amp;"_"&amp;$C65,データシート2!$A$1:$SI$1,0),0)</f>
        <v>1</v>
      </c>
      <c r="R65" s="1056">
        <f>VLOOKUP($D$3&amp;"_"&amp;R$3,データシート2!$A:$SI,MATCH($R$2&amp;"_"&amp;$C65,データシート2!$A$1:$SI$1,0),0)</f>
        <v>47.05</v>
      </c>
      <c r="S65" s="1057">
        <f>VLOOKUP($D$3&amp;"_"&amp;S$3,データシート2!$A:$SI,MATCH($R$2&amp;"_"&amp;$C65,データシート2!$A$1:$SI$1,0),0)</f>
        <v>49.462000000000003</v>
      </c>
      <c r="T65" s="1057">
        <f>VLOOKUP($D$3&amp;"_"&amp;T$3,データシート2!$A:$SI,MATCH($R$2&amp;"_"&amp;$C65,データシート2!$A$1:$SI$1,0),0)</f>
        <v>61.744999999999997</v>
      </c>
      <c r="U65" s="1057">
        <f>VLOOKUP($D$3&amp;"_"&amp;U$3,データシート2!$A:$SI,MATCH($R$2&amp;"_"&amp;$C65,データシート2!$A$1:$SI$1,0),0)</f>
        <v>69.415000000000006</v>
      </c>
      <c r="V65" s="1057">
        <f>VLOOKUP($D$3&amp;"_"&amp;V$3,データシート2!$A:$SI,MATCH($R$2&amp;"_"&amp;$C65,データシート2!$A$1:$SI$1,0),0)</f>
        <v>64.316000000000003</v>
      </c>
      <c r="W65" s="1057">
        <f>VLOOKUP($D$3&amp;"_"&amp;W$3,データシート2!$A:$SI,MATCH($R$2&amp;"_"&amp;$C65,データシート2!$A$1:$SI$1,0),0)</f>
        <v>58.283999999999999</v>
      </c>
      <c r="X65" s="1057">
        <f>VLOOKUP($D$3&amp;"_"&amp;X$3,データシート2!$A:$SI,MATCH($R$2&amp;"_"&amp;$C65,データシート2!$A$1:$SI$1,0),0)</f>
        <v>56.701999999999998</v>
      </c>
      <c r="Y65" s="1057">
        <f>VLOOKUP($D$3&amp;"_"&amp;Y$3,データシート2!$A:$SI,MATCH($R$2&amp;"_"&amp;$C65,データシート2!$A$1:$SI$1,0),0)</f>
        <v>53.902000000000001</v>
      </c>
      <c r="Z65" s="1057">
        <f>VLOOKUP($D$3&amp;"_"&amp;Z$3,データシート2!$A:$SI,MATCH($R$2&amp;"_"&amp;$C65,データシート2!$A$1:$SI$1,0),0)</f>
        <v>47.902999999999999</v>
      </c>
      <c r="AA65" s="1057">
        <f>VLOOKUP($D$3&amp;"_"&amp;AA$3,データシート2!$A:$SI,MATCH($R$2&amp;"_"&amp;$C65,データシート2!$A$1:$SI$1,0),0)</f>
        <v>46.121000000000002</v>
      </c>
      <c r="AB65" s="1058">
        <f>VLOOKUP($D$3&amp;"_"&amp;AB$3,データシート2!$A:$SI,MATCH($R$2&amp;"_"&amp;$C65,データシート2!$A$1:$SI$1,0),0)</f>
        <v>42.866999999999997</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1</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14.455</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1</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14.455</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1</v>
      </c>
      <c r="H117" s="829">
        <f>VLOOKUP($D$3&amp;"_"&amp;H$3,データシート2!$A:$SI,MATCH($G$2&amp;"_"&amp;$B117,データシート2!$A$1:$SI$1,0),0)</f>
        <v>1</v>
      </c>
      <c r="I117" s="829">
        <f>VLOOKUP($D$3&amp;"_"&amp;I$3,データシート2!$A:$SI,MATCH($G$2&amp;"_"&amp;$B117,データシート2!$A$1:$SI$1,0),0)</f>
        <v>1</v>
      </c>
      <c r="J117" s="829">
        <f>VLOOKUP($D$3&amp;"_"&amp;J$3,データシート2!$A:$SI,MATCH($G$2&amp;"_"&amp;$B117,データシート2!$A$1:$SI$1,0),0)</f>
        <v>1</v>
      </c>
      <c r="K117" s="830">
        <f>VLOOKUP($D$3&amp;"_"&amp;K$3,データシート2!$A:$SI,MATCH($G$2&amp;"_"&amp;$B117,データシート2!$A$1:$SI$1,0),0)</f>
        <v>1</v>
      </c>
      <c r="L117" s="830">
        <f>VLOOKUP($D$3&amp;"_"&amp;L$3,データシート2!$A:$SI,MATCH($G$2&amp;"_"&amp;$B117,データシート2!$A$1:$SI$1,0),0)</f>
        <v>1</v>
      </c>
      <c r="M117" s="830">
        <f>VLOOKUP($D$3&amp;"_"&amp;M$3,データシート2!$A:$SI,MATCH($G$2&amp;"_"&amp;$B117,データシート2!$A$1:$SI$1,0),0)</f>
        <v>1</v>
      </c>
      <c r="N117" s="830">
        <f>VLOOKUP($D$3&amp;"_"&amp;N$3,データシート2!$A:$SI,MATCH($G$2&amp;"_"&amp;$B117,データシート2!$A$1:$SI$1,0),0)</f>
        <v>0</v>
      </c>
      <c r="O117" s="830">
        <f>VLOOKUP($D$3&amp;"_"&amp;O$3,データシート2!$A:$SI,MATCH($G$2&amp;"_"&amp;$B117,データシート2!$A$1:$SI$1,0),0)</f>
        <v>1</v>
      </c>
      <c r="P117" s="830">
        <f>VLOOKUP($D$3&amp;"_"&amp;P$3,データシート2!$A:$SI,MATCH($G$2&amp;"_"&amp;$B117,データシート2!$A$1:$SI$1,0),0)</f>
        <v>1</v>
      </c>
      <c r="Q117" s="831">
        <f>VLOOKUP($D$3&amp;"_"&amp;Q$3,データシート2!$A:$SI,MATCH($G$2&amp;"_"&amp;$B117,データシート2!$A$1:$SI$1,0),0)</f>
        <v>1</v>
      </c>
      <c r="R117" s="1043">
        <f>VLOOKUP($D$3&amp;"_"&amp;R$3,データシート2!$A:$SI,MATCH($R$2&amp;"_"&amp;$B117,データシート2!$A$1:$SI$1,0),0)</f>
        <v>3.258</v>
      </c>
      <c r="S117" s="1044">
        <f>VLOOKUP($D$3&amp;"_"&amp;S$3,データシート2!$A:$SI,MATCH($R$2&amp;"_"&amp;$B117,データシート2!$A$1:$SI$1,0),0)</f>
        <v>2.9980000000000002</v>
      </c>
      <c r="T117" s="1044">
        <f>VLOOKUP($D$3&amp;"_"&amp;T$3,データシート2!$A:$SI,MATCH($R$2&amp;"_"&amp;$B117,データシート2!$A$1:$SI$1,0),0)</f>
        <v>3.2719999999999998</v>
      </c>
      <c r="U117" s="1044">
        <f>VLOOKUP($D$3&amp;"_"&amp;U$3,データシート2!$A:$SI,MATCH($R$2&amp;"_"&amp;$B117,データシート2!$A$1:$SI$1,0),0)</f>
        <v>3.44</v>
      </c>
      <c r="V117" s="1044">
        <f>VLOOKUP($D$3&amp;"_"&amp;V$3,データシート2!$A:$SI,MATCH($R$2&amp;"_"&amp;$B117,データシート2!$A$1:$SI$1,0),0)</f>
        <v>3.5910000000000002</v>
      </c>
      <c r="W117" s="1044">
        <f>VLOOKUP($D$3&amp;"_"&amp;W$3,データシート2!$A:$SI,MATCH($R$2&amp;"_"&amp;$B117,データシート2!$A$1:$SI$1,0),0)</f>
        <v>4.5789999999999997</v>
      </c>
      <c r="X117" s="1044">
        <f>VLOOKUP($D$3&amp;"_"&amp;X$3,データシート2!$A:$SI,MATCH($R$2&amp;"_"&amp;$B117,データシート2!$A$1:$SI$1,0),0)</f>
        <v>4.6920000000000002</v>
      </c>
      <c r="Y117" s="1044">
        <f>VLOOKUP($D$3&amp;"_"&amp;Y$3,データシート2!$A:$SI,MATCH($R$2&amp;"_"&amp;$B117,データシート2!$A$1:$SI$1,0),0)</f>
        <v>0</v>
      </c>
      <c r="Z117" s="1044">
        <f>VLOOKUP($D$3&amp;"_"&amp;Z$3,データシート2!$A:$SI,MATCH($R$2&amp;"_"&amp;$B117,データシート2!$A$1:$SI$1,0),0)</f>
        <v>4.3979999999999997</v>
      </c>
      <c r="AA117" s="1044">
        <f>VLOOKUP($D$3&amp;"_"&amp;AA$3,データシート2!$A:$SI,MATCH($R$2&amp;"_"&amp;$B117,データシート2!$A$1:$SI$1,0),0)</f>
        <v>4.149</v>
      </c>
      <c r="AB117" s="1045">
        <f>VLOOKUP($D$3&amp;"_"&amp;AB$3,データシート2!$A:$SI,MATCH($R$2&amp;"_"&amp;$B117,データシート2!$A$1:$SI$1,0),0)</f>
        <v>4.3600000000000003</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1</v>
      </c>
      <c r="H118" s="838">
        <f>VLOOKUP($D$3&amp;"_"&amp;H$3,データシート2!$A:$SI,MATCH($G$2&amp;"_"&amp;$C118,データシート2!$A$1:$SI$1,0),0)</f>
        <v>1</v>
      </c>
      <c r="I118" s="838">
        <f>VLOOKUP($D$3&amp;"_"&amp;I$3,データシート2!$A:$SI,MATCH($G$2&amp;"_"&amp;$C118,データシート2!$A$1:$SI$1,0),0)</f>
        <v>1</v>
      </c>
      <c r="J118" s="838">
        <f>VLOOKUP($D$3&amp;"_"&amp;J$3,データシート2!$A:$SI,MATCH($G$2&amp;"_"&amp;$C118,データシート2!$A$1:$SI$1,0),0)</f>
        <v>1</v>
      </c>
      <c r="K118" s="839">
        <f>VLOOKUP($D$3&amp;"_"&amp;K$3,データシート2!$A:$SI,MATCH($G$2&amp;"_"&amp;$C118,データシート2!$A$1:$SI$1,0),0)</f>
        <v>1</v>
      </c>
      <c r="L118" s="839">
        <f>VLOOKUP($D$3&amp;"_"&amp;L$3,データシート2!$A:$SI,MATCH($G$2&amp;"_"&amp;$C118,データシート2!$A$1:$SI$1,0),0)</f>
        <v>1</v>
      </c>
      <c r="M118" s="839">
        <f>VLOOKUP($D$3&amp;"_"&amp;M$3,データシート2!$A:$SI,MATCH($G$2&amp;"_"&amp;$C118,データシート2!$A$1:$SI$1,0),0)</f>
        <v>1</v>
      </c>
      <c r="N118" s="839">
        <f>VLOOKUP($D$3&amp;"_"&amp;N$3,データシート2!$A:$SI,MATCH($G$2&amp;"_"&amp;$C118,データシート2!$A$1:$SI$1,0),0)</f>
        <v>0</v>
      </c>
      <c r="O118" s="839">
        <f>VLOOKUP($D$3&amp;"_"&amp;O$3,データシート2!$A:$SI,MATCH($G$2&amp;"_"&amp;$C118,データシート2!$A$1:$SI$1,0),0)</f>
        <v>1</v>
      </c>
      <c r="P118" s="839">
        <f>VLOOKUP($D$3&amp;"_"&amp;P$3,データシート2!$A:$SI,MATCH($G$2&amp;"_"&amp;$C118,データシート2!$A$1:$SI$1,0),0)</f>
        <v>1</v>
      </c>
      <c r="Q118" s="840">
        <f>VLOOKUP($D$3&amp;"_"&amp;Q$3,データシート2!$A:$SI,MATCH($G$2&amp;"_"&amp;$C118,データシート2!$A$1:$SI$1,0),0)</f>
        <v>1</v>
      </c>
      <c r="R118" s="1052">
        <f>VLOOKUP($D$3&amp;"_"&amp;R$3,データシート2!$A:$SI,MATCH($R$2&amp;"_"&amp;$C118,データシート2!$A$1:$SI$1,0),0)</f>
        <v>3.258</v>
      </c>
      <c r="S118" s="1047">
        <f>VLOOKUP($D$3&amp;"_"&amp;S$3,データシート2!$A:$SI,MATCH($R$2&amp;"_"&amp;$C118,データシート2!$A$1:$SI$1,0),0)</f>
        <v>2.9980000000000002</v>
      </c>
      <c r="T118" s="1047">
        <f>VLOOKUP($D$3&amp;"_"&amp;T$3,データシート2!$A:$SI,MATCH($R$2&amp;"_"&amp;$C118,データシート2!$A$1:$SI$1,0),0)</f>
        <v>3.2719999999999998</v>
      </c>
      <c r="U118" s="1047">
        <f>VLOOKUP($D$3&amp;"_"&amp;U$3,データシート2!$A:$SI,MATCH($R$2&amp;"_"&amp;$C118,データシート2!$A$1:$SI$1,0),0)</f>
        <v>3.44</v>
      </c>
      <c r="V118" s="1047">
        <f>VLOOKUP($D$3&amp;"_"&amp;V$3,データシート2!$A:$SI,MATCH($R$2&amp;"_"&amp;$C118,データシート2!$A$1:$SI$1,0),0)</f>
        <v>3.5910000000000002</v>
      </c>
      <c r="W118" s="1047">
        <f>VLOOKUP($D$3&amp;"_"&amp;W$3,データシート2!$A:$SI,MATCH($R$2&amp;"_"&amp;$C118,データシート2!$A$1:$SI$1,0),0)</f>
        <v>4.5789999999999997</v>
      </c>
      <c r="X118" s="1047">
        <f>VLOOKUP($D$3&amp;"_"&amp;X$3,データシート2!$A:$SI,MATCH($R$2&amp;"_"&amp;$C118,データシート2!$A$1:$SI$1,0),0)</f>
        <v>4.6920000000000002</v>
      </c>
      <c r="Y118" s="1047">
        <f>VLOOKUP($D$3&amp;"_"&amp;Y$3,データシート2!$A:$SI,MATCH($R$2&amp;"_"&amp;$C118,データシート2!$A$1:$SI$1,0),0)</f>
        <v>0</v>
      </c>
      <c r="Z118" s="1047">
        <f>VLOOKUP($D$3&amp;"_"&amp;Z$3,データシート2!$A:$SI,MATCH($R$2&amp;"_"&amp;$C118,データシート2!$A$1:$SI$1,0),0)</f>
        <v>4.3979999999999997</v>
      </c>
      <c r="AA118" s="1047">
        <f>VLOOKUP($D$3&amp;"_"&amp;AA$3,データシート2!$A:$SI,MATCH($R$2&amp;"_"&amp;$C118,データシート2!$A$1:$SI$1,0),0)</f>
        <v>4.149</v>
      </c>
      <c r="AB118" s="1048">
        <f>VLOOKUP($D$3&amp;"_"&amp;AB$3,データシート2!$A:$SI,MATCH($R$2&amp;"_"&amp;$C118,データシート2!$A$1:$SI$1,0),0)</f>
        <v>4.3600000000000003</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1</v>
      </c>
      <c r="H124" s="829">
        <f>VLOOKUP($D$3&amp;"_"&amp;H$3,データシート2!$A:$SI,MATCH($G$2&amp;"_"&amp;$B124,データシート2!$A$1:$SI$1,0),0)</f>
        <v>1</v>
      </c>
      <c r="I124" s="829">
        <f>VLOOKUP($D$3&amp;"_"&amp;I$3,データシート2!$A:$SI,MATCH($G$2&amp;"_"&amp;$B124,データシート2!$A$1:$SI$1,0),0)</f>
        <v>1</v>
      </c>
      <c r="J124" s="829">
        <f>VLOOKUP($D$3&amp;"_"&amp;J$3,データシート2!$A:$SI,MATCH($G$2&amp;"_"&amp;$B124,データシート2!$A$1:$SI$1,0),0)</f>
        <v>1</v>
      </c>
      <c r="K124" s="830">
        <f>VLOOKUP($D$3&amp;"_"&amp;K$3,データシート2!$A:$SI,MATCH($G$2&amp;"_"&amp;$B124,データシート2!$A$1:$SI$1,0),0)</f>
        <v>1</v>
      </c>
      <c r="L124" s="830">
        <f>VLOOKUP($D$3&amp;"_"&amp;L$3,データシート2!$A:$SI,MATCH($G$2&amp;"_"&amp;$B124,データシート2!$A$1:$SI$1,0),0)</f>
        <v>1</v>
      </c>
      <c r="M124" s="830">
        <f>VLOOKUP($D$3&amp;"_"&amp;M$3,データシート2!$A:$SI,MATCH($G$2&amp;"_"&amp;$B124,データシート2!$A$1:$SI$1,0),0)</f>
        <v>1</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8.9019999999999992</v>
      </c>
      <c r="S124" s="1044">
        <f>VLOOKUP($D$3&amp;"_"&amp;S$3,データシート2!$A:$SI,MATCH($R$2&amp;"_"&amp;$B124,データシート2!$A$1:$SI$1,0),0)</f>
        <v>8.5820000000000007</v>
      </c>
      <c r="T124" s="1044">
        <f>VLOOKUP($D$3&amp;"_"&amp;T$3,データシート2!$A:$SI,MATCH($R$2&amp;"_"&amp;$B124,データシート2!$A$1:$SI$1,0),0)</f>
        <v>9.4030000000000005</v>
      </c>
      <c r="U124" s="1044">
        <f>VLOOKUP($D$3&amp;"_"&amp;U$3,データシート2!$A:$SI,MATCH($R$2&amp;"_"&amp;$B124,データシート2!$A$1:$SI$1,0),0)</f>
        <v>9.4269999999999996</v>
      </c>
      <c r="V124" s="1044">
        <f>VLOOKUP($D$3&amp;"_"&amp;V$3,データシート2!$A:$SI,MATCH($R$2&amp;"_"&amp;$B124,データシート2!$A$1:$SI$1,0),0)</f>
        <v>8.6219999999999999</v>
      </c>
      <c r="W124" s="1044">
        <f>VLOOKUP($D$3&amp;"_"&amp;W$3,データシート2!$A:$SI,MATCH($R$2&amp;"_"&amp;$B124,データシート2!$A$1:$SI$1,0),0)</f>
        <v>7.7869999999999999</v>
      </c>
      <c r="X124" s="1044">
        <f>VLOOKUP($D$3&amp;"_"&amp;X$3,データシート2!$A:$SI,MATCH($R$2&amp;"_"&amp;$B124,データシート2!$A$1:$SI$1,0),0)</f>
        <v>6.1280000000000001</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1</v>
      </c>
      <c r="H125" s="888">
        <f>VLOOKUP($D$3&amp;"_"&amp;H$3,データシート2!$A:$SI,MATCH($G$2&amp;"_"&amp;$C125,データシート2!$A$1:$SI$1,0),0)</f>
        <v>1</v>
      </c>
      <c r="I125" s="888">
        <f>VLOOKUP($D$3&amp;"_"&amp;I$3,データシート2!$A:$SI,MATCH($G$2&amp;"_"&amp;$C125,データシート2!$A$1:$SI$1,0),0)</f>
        <v>1</v>
      </c>
      <c r="J125" s="888">
        <f>VLOOKUP($D$3&amp;"_"&amp;J$3,データシート2!$A:$SI,MATCH($G$2&amp;"_"&amp;$C125,データシート2!$A$1:$SI$1,0),0)</f>
        <v>1</v>
      </c>
      <c r="K125" s="889">
        <f>VLOOKUP($D$3&amp;"_"&amp;K$3,データシート2!$A:$SI,MATCH($G$2&amp;"_"&amp;$C125,データシート2!$A$1:$SI$1,0),0)</f>
        <v>1</v>
      </c>
      <c r="L125" s="889">
        <f>VLOOKUP($D$3&amp;"_"&amp;L$3,データシート2!$A:$SI,MATCH($G$2&amp;"_"&amp;$C125,データシート2!$A$1:$SI$1,0),0)</f>
        <v>1</v>
      </c>
      <c r="M125" s="889">
        <f>VLOOKUP($D$3&amp;"_"&amp;M$3,データシート2!$A:$SI,MATCH($G$2&amp;"_"&amp;$C125,データシート2!$A$1:$SI$1,0),0)</f>
        <v>1</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8.9019999999999992</v>
      </c>
      <c r="S125" s="1060">
        <f>VLOOKUP($D$3&amp;"_"&amp;S$3,データシート2!$A:$SI,MATCH($R$2&amp;"_"&amp;$C125,データシート2!$A$1:$SI$1,0),0)</f>
        <v>8.5820000000000007</v>
      </c>
      <c r="T125" s="1060">
        <f>VLOOKUP($D$3&amp;"_"&amp;T$3,データシート2!$A:$SI,MATCH($R$2&amp;"_"&amp;$C125,データシート2!$A$1:$SI$1,0),0)</f>
        <v>9.4030000000000005</v>
      </c>
      <c r="U125" s="1060">
        <f>VLOOKUP($D$3&amp;"_"&amp;U$3,データシート2!$A:$SI,MATCH($R$2&amp;"_"&amp;$C125,データシート2!$A$1:$SI$1,0),0)</f>
        <v>9.4269999999999996</v>
      </c>
      <c r="V125" s="1060">
        <f>VLOOKUP($D$3&amp;"_"&amp;V$3,データシート2!$A:$SI,MATCH($R$2&amp;"_"&amp;$C125,データシート2!$A$1:$SI$1,0),0)</f>
        <v>8.6219999999999999</v>
      </c>
      <c r="W125" s="1060">
        <f>VLOOKUP($D$3&amp;"_"&amp;W$3,データシート2!$A:$SI,MATCH($R$2&amp;"_"&amp;$C125,データシート2!$A$1:$SI$1,0),0)</f>
        <v>7.7869999999999999</v>
      </c>
      <c r="X125" s="1060">
        <f>VLOOKUP($D$3&amp;"_"&amp;X$3,データシート2!$A:$SI,MATCH($R$2&amp;"_"&amp;$C125,データシート2!$A$1:$SI$1,0),0)</f>
        <v>6.1280000000000001</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1</v>
      </c>
      <c r="H137" s="829">
        <f>VLOOKUP($D$3&amp;"_"&amp;H$3,データシート2!$A:$SI,MATCH($G$2&amp;"_"&amp;$B137,データシート2!$A$1:$SI$1,0),0)</f>
        <v>1</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5.47</v>
      </c>
      <c r="S137" s="1044">
        <f>VLOOKUP($D$3&amp;"_"&amp;S$3,データシート2!$A:$SI,MATCH($R$2&amp;"_"&amp;$B137,データシート2!$A$1:$SI$1,0),0)</f>
        <v>5.6059999999999999</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1</v>
      </c>
      <c r="H138" s="915">
        <f>VLOOKUP($D$3&amp;"_"&amp;H$3,データシート2!$A:$SI,MATCH($G$2&amp;"_"&amp;$C138,データシート2!$A$1:$SI$1,0),0)</f>
        <v>1</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5.47</v>
      </c>
      <c r="S138" s="1069">
        <f>VLOOKUP($D$3&amp;"_"&amp;S$3,データシート2!$A:$SI,MATCH($R$2&amp;"_"&amp;$C138,データシート2!$A$1:$SI$1,0),0)</f>
        <v>5.6059999999999999</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2024-03-14T13:18:58Z</dcterms:created>
  <dcterms:modified xsi:type="dcterms:W3CDTF">2024-03-14T13:18:58Z</dcterms:modified>
  <cp:category/>
  <cp:contentStatus/>
</cp:coreProperties>
</file>