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FE6163D9-CDA8-4F7E-A73D-A4AB5918F3D9}"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<sst xmlns="http://schemas.openxmlformats.org/spreadsheetml/2006/main" count="24454" uniqueCount="2380">
  <si>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</si>
  <si>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</si>
  <si>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</si>
  <si>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</si>
  <si>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</si>
  <si>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</si>
  <si>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</si>
  <si>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</si>
  <si>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</si>
  <si>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</si>
  <si>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</si>
  <si>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</si>
  <si>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</si>
  <si>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</si>
  <si>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</si>
  <si>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</si>
  <si>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</si>
  <si>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</si>
  <si>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</si>
  <si>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</si>
  <si>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</si>
  <si>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</si>
  <si>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</si>
  <si>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</si>
  <si>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</si>
  <si>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</si>
  <si>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</si>
  <si>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</si>
  <si>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</si>
  <si>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</si>
  <si>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</si>
  <si>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</si>
  <si>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</si>
  <si>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</si>
  <si>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</si>
  <si>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</si>
  <si>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</si>
  <si>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</si>
  <si>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</si>
  <si>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</si>
  <si>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</si>
  <si>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</si>
  <si>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</si>
  <si>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</si>
  <si>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</si>
  <si>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</si>
  <si>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</si>
  <si>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</si>
  <si>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</si>
  <si>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</si>
  <si>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</si>
  <si>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</si>
  <si>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</si>
  <si>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</si>
  <si>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</si>
  <si>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</si>
  <si>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</si>
  <si>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</si>
  <si>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</si>
  <si>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</si>
  <si>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</si>
  <si>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</si>
  <si>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</si>
  <si>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</si>
  <si>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</si>
  <si>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</si>
  <si>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</si>
  <si>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</si>
  <si>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</si>
  <si>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</si>
  <si>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</si>
  <si>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</si>
  <si>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</si>
  <si>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</si>
  <si>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</si>
  <si>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</si>
  <si>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</si>
  <si>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</si>
  <si>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</si>
  <si>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</si>
  <si>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</si>
  <si>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</si>
  <si>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</si>
  <si>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</si>
  <si>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</si>
  <si>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</si>
  <si>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</si>
  <si>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</si>
  <si>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</si>
  <si>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</si>
  <si>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</si>
  <si>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</si>
  <si>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</si>
  <si>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</si>
  <si>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</si>
  <si>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</si>
  <si>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</si>
  <si>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</si>
  <si>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</si>
  <si>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</si>
  <si>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</si>
  <si>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</si>
  <si>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</si>
  <si>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</si>
  <si>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</si>
  <si>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</si>
  <si>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</si>
  <si>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</si>
  <si>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</si>
  <si>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</si>
  <si>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</si>
  <si>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</si>
  <si>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</si>
  <si>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</si>
  <si>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</si>
  <si>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</si>
  <si>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</si>
  <si>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</si>
  <si>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</si>
  <si>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</si>
  <si>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</si>
  <si>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</si>
  <si>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</si>
  <si>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</si>
  <si>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</si>
  <si>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</si>
  <si>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</si>
  <si>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</si>
  <si>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</si>
  <si>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</si>
  <si>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</si>
  <si>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</si>
  <si>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</si>
  <si>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</si>
  <si>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</si>
  <si>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</si>
  <si>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</si>
  <si>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</si>
  <si>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</si>
  <si>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</si>
  <si>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</si>
  <si>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</si>
  <si>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</si>
  <si>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</si>
  <si>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</si>
  <si>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</si>
  <si>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</si>
  <si>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</si>
  <si>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</si>
  <si>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</si>
  <si>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</si>
  <si>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</si>
  <si>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</si>
  <si>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</si>
  <si>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</si>
  <si>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</si>
  <si>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</si>
  <si>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</si>
  <si>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</si>
  <si>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</si>
  <si>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</si>
  <si>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</si>
  <si>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</si>
  <si>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</si>
  <si>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</si>
  <si>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</si>
  <si>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</si>
  <si>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</si>
  <si>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</si>
  <si>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</si>
  <si>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</si>
  <si>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</si>
  <si>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</si>
  <si>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</si>
  <si>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</si>
  <si>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</si>
  <si>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</si>
  <si>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</si>
  <si>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</si>
  <si>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</si>
  <si>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</si>
  <si>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</si>
  <si>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</si>
  <si>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</si>
  <si>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</si>
  <si>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</si>
  <si>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</si>
  <si>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</si>
  <si>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</si>
  <si>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</si>
  <si>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</si>
  <si>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</si>
  <si>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</si>
  <si>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</si>
  <si>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</si>
  <si>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</si>
  <si>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</si>
  <si>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</si>
  <si>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</si>
  <si>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</si>
  <si>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</si>
  <si>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</si>
  <si>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</si>
  <si>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</si>
  <si>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</si>
  <si>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</si>
  <si>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</si>
  <si>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</si>
  <si>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</si>
  <si>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</si>
  <si>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</si>
  <si>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</si>
  <si>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</si>
  <si>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</si>
  <si>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</si>
  <si>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</si>
  <si>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</si>
  <si>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</si>
  <si>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</si>
  <si>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</si>
  <si>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</si>
  <si>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</si>
  <si>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</si>
  <si>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</si>
  <si>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</si>
  <si>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</si>
  <si>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</si>
  <si>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</si>
  <si>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</si>
  <si>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</si>
  <si>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</si>
  <si>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</si>
  <si>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</si>
  <si>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</si>
  <si>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</si>
  <si>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</si>
  <si>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</si>
  <si>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</si>
  <si>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</si>
  <si>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</si>
  <si>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</si>
  <si>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</si>
  <si>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</si>
  <si>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</si>
  <si>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</si>
  <si>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</si>
  <si>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</si>
  <si>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</si>
  <si>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</si>
  <si>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</si>
  <si>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</si>
  <si>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</si>
  <si>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</si>
  <si>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</si>
  <si>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</si>
  <si>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</si>
  <si>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</si>
  <si>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</si>
  <si>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</si>
  <si>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</si>
  <si>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</si>
  <si>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</si>
  <si>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</si>
  <si>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</si>
  <si>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</si>
  <si>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</si>
  <si>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</si>
  <si>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</si>
  <si>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</si>
  <si>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</si>
  <si>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</si>
  <si>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</si>
  <si>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</si>
  <si>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</si>
  <si>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</si>
  <si>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</si>
  <si>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</si>
  <si>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</si>
  <si>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</si>
  <si>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</si>
  <si>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</si>
  <si>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</si>
  <si>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</si>
  <si>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</si>
  <si>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</si>
  <si>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</si>
  <si>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</si>
  <si>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</si>
  <si>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</si>
  <si>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</si>
  <si>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</si>
  <si>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</si>
  <si>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</si>
  <si>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</si>
  <si>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</si>
  <si>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</si>
  <si>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</si>
  <si>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</si>
  <si>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</si>
  <si>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</si>
  <si>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</si>
  <si>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</si>
  <si>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</si>
  <si>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</si>
  <si>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</si>
  <si>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</si>
  <si>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</si>
  <si>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</si>
  <si>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</si>
  <si>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</si>
  <si>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</si>
  <si>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</si>
  <si>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</si>
  <si>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</si>
  <si>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</si>
  <si>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</si>
  <si>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</si>
  <si>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</si>
  <si>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</si>
  <si>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</si>
  <si>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</si>
  <si>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</si>
  <si>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</si>
  <si>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</si>
  <si>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</si>
  <si>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</si>
  <si>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</si>
  <si>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</si>
  <si>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</si>
  <si>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</si>
  <si>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</si>
  <si>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</si>
  <si>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</si>
  <si>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</si>
  <si>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</si>
  <si>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</si>
  <si>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</si>
  <si>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</si>
  <si>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</si>
  <si>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</si>
  <si>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</si>
  <si>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</si>
  <si>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</si>
  <si>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</si>
  <si>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</si>
  <si>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</si>
  <si>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</si>
  <si>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</si>
  <si>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</si>
  <si>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</si>
  <si>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</si>
  <si>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</si>
  <si>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</si>
  <si>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</si>
  <si>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</si>
  <si>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</si>
  <si>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</si>
  <si>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</si>
  <si>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</si>
  <si>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</si>
  <si>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</si>
  <si>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</si>
  <si>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</si>
  <si>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</si>
  <si>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</si>
  <si>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</si>
  <si>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</si>
  <si>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</si>
  <si>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</si>
  <si>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</si>
  <si>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</si>
  <si>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</si>
  <si>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</si>
  <si>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</si>
  <si>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</si>
  <si>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</si>
  <si>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</si>
  <si>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</si>
  <si>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</si>
  <si>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</si>
  <si>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</si>
  <si>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</si>
  <si>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</si>
  <si>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</si>
  <si>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</si>
  <si>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</si>
  <si>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</si>
  <si>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</si>
  <si>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</si>
  <si>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</si>
  <si>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</si>
  <si>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</si>
  <si>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</si>
  <si>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</si>
  <si>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</si>
  <si>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</si>
  <si>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</si>
  <si>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</si>
  <si>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</si>
  <si>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</si>
  <si>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</si>
  <si>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</si>
  <si>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</si>
  <si>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</si>
  <si>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</si>
  <si>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</si>
  <si>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</si>
  <si>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</si>
  <si>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</si>
  <si>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</si>
  <si>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</si>
  <si>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</si>
  <si>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</si>
  <si>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</si>
  <si>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</si>
  <si>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</si>
  <si>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</si>
  <si>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</si>
  <si>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</si>
  <si>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</si>
  <si>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</si>
  <si>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</si>
  <si>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</si>
  <si>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</si>
  <si>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</si>
  <si>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</si>
  <si>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</si>
  <si>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</si>
  <si>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</si>
  <si>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</si>
  <si>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</si>
  <si>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</si>
  <si>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</si>
  <si>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</si>
  <si>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</si>
  <si>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</si>
  <si>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</si>
  <si>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</si>
  <si>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</si>
  <si>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</si>
  <si>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</si>
  <si>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</si>
  <si>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</si>
  <si>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</si>
  <si>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</si>
  <si>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</si>
  <si>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</si>
  <si>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</si>
  <si>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</si>
  <si>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</si>
  <si>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</si>
  <si>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</si>
  <si>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</si>
  <si>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</si>
  <si>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</si>
  <si>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</si>
  <si>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</si>
  <si>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</si>
  <si>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</si>
  <si>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</si>
  <si>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</si>
  <si>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</si>
  <si>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</si>
  <si>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</si>
  <si>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</si>
  <si>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</si>
  <si>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</si>
  <si>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</si>
  <si>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</si>
  <si>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</si>
  <si>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</si>
  <si>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</si>
  <si>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</si>
  <si>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</si>
  <si>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</si>
  <si>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</si>
  <si>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</si>
  <si>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</si>
  <si>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</si>
  <si>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</si>
  <si>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</si>
  <si>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</si>
  <si>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</si>
  <si>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</si>
  <si>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</si>
  <si>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</si>
  <si>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</si>
  <si>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</si>
  <si>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</si>
  <si>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</si>
  <si>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</si>
  <si>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</si>
  <si>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</si>
  <si>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</si>
  <si>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</si>
  <si>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</si>
  <si>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</si>
  <si>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</si>
  <si>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</si>
  <si>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</si>
  <si>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</si>
  <si>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</si>
  <si>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</si>
  <si>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</si>
  <si>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</si>
  <si>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</si>
  <si>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</si>
  <si>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</si>
  <si>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</si>
  <si>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</si>
  <si>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</si>
  <si>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</si>
  <si>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</si>
  <si>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</si>
  <si>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</si>
  <si>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</si>
  <si>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</si>
  <si>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</si>
  <si>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</si>
  <si>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</si>
  <si>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</si>
  <si>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</si>
  <si>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</si>
  <si>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</si>
  <si>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</si>
  <si>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</si>
  <si>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</si>
  <si>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</si>
  <si>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</si>
  <si>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</si>
  <si>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</si>
  <si>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</si>
  <si>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</si>
  <si>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</si>
  <si>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</si>
  <si>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</si>
  <si>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</si>
  <si>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</si>
  <si>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</si>
  <si>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</si>
  <si>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</si>
  <si>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</si>
  <si>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</si>
  <si>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</si>
  <si>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</si>
  <si>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</si>
  <si>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</si>
  <si>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</si>
  <si>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</si>
  <si>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</si>
  <si>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</si>
  <si>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</si>
  <si>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</si>
  <si>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</si>
  <si>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</si>
  <si>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</si>
  <si>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</si>
  <si>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</si>
  <si>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</si>
  <si>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</si>
  <si>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</si>
  <si>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</si>
  <si>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</si>
  <si>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</si>
  <si>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</si>
  <si>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</si>
  <si>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</si>
  <si>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</si>
  <si>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</si>
  <si>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</si>
  <si>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</si>
  <si>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</si>
  <si>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</si>
  <si>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</si>
  <si>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</si>
  <si>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</si>
  <si>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</si>
  <si>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</si>
  <si>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</si>
  <si>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</si>
  <si>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</si>
  <si>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</si>
  <si>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</si>
  <si>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</si>
  <si>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</si>
  <si>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</si>
  <si>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</si>
  <si>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</si>
  <si>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</si>
  <si>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</si>
  <si>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</si>
  <si>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</si>
  <si>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</si>
  <si>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</si>
  <si>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</si>
  <si>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</si>
  <si>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</si>
  <si>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</si>
  <si>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</si>
  <si>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</si>
  <si>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</si>
  <si>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</si>
  <si>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</si>
  <si>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</si>
  <si>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</si>
  <si>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</si>
  <si>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</si>
  <si>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</si>
  <si>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</si>
  <si>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</si>
  <si>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</si>
  <si>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</si>
  <si>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</si>
  <si>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</si>
  <si>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</si>
  <si>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</si>
  <si>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</si>
  <si>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</si>
  <si>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</si>
  <si>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</si>
  <si>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</si>
  <si>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</si>
  <si>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</si>
  <si>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</si>
  <si>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</si>
  <si>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</si>
  <si>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</si>
  <si>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</si>
  <si>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</si>
  <si>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</si>
  <si>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</si>
  <si>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</si>
  <si>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</si>
  <si>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</si>
  <si>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</si>
  <si>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</si>
  <si>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</si>
  <si>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</si>
  <si>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</si>
  <si>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</si>
  <si>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</si>
  <si>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</si>
  <si>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</si>
  <si>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</si>
  <si>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</si>
  <si>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</si>
  <si>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</si>
  <si>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</si>
  <si>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</si>
  <si>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</si>
  <si>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</si>
  <si>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</si>
  <si>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</si>
  <si>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</si>
  <si>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</si>
  <si>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</si>
  <si>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</si>
  <si>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</si>
  <si>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</si>
  <si>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</si>
  <si>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</si>
  <si>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</si>
  <si>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</si>
  <si>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</si>
  <si>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</si>
  <si>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</si>
  <si>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</si>
  <si>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</si>
  <si>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</si>
  <si>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</si>
  <si>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</si>
  <si>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</si>
  <si>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</si>
  <si>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</si>
  <si>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</si>
  <si>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</si>
  <si>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</si>
  <si>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</si>
  <si>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</si>
  <si>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</si>
  <si>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</si>
  <si>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</si>
  <si>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</si>
  <si>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</si>
  <si>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</si>
  <si>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</si>
  <si>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</si>
  <si>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</si>
  <si>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</si>
  <si>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</si>
  <si>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</si>
  <si>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</si>
  <si>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</si>
  <si>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</si>
  <si>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</si>
  <si>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</si>
  <si>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</si>
  <si>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</si>
  <si>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</si>
  <si>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</si>
  <si>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</si>
  <si>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</si>
  <si>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</si>
  <si>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</si>
  <si>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</si>
  <si>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</si>
  <si>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</si>
  <si>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</si>
  <si>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</si>
  <si>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</si>
  <si>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</si>
  <si>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</si>
  <si>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</si>
  <si>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</si>
  <si>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</si>
  <si>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</si>
  <si>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</si>
  <si>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</si>
  <si>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</si>
  <si>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</si>
  <si>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</si>
  <si>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</si>
  <si>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</si>
  <si>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</si>
  <si>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</si>
  <si>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</si>
  <si>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</si>
  <si>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</si>
  <si>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</si>
  <si>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</si>
  <si>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</si>
  <si>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</si>
  <si>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</si>
  <si>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</si>
  <si>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</si>
  <si>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</si>
  <si>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</si>
  <si>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</si>
  <si>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</si>
  <si>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</si>
  <si>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</si>
  <si>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</si>
  <si>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</si>
  <si>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</si>
  <si>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</si>
  <si>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</si>
  <si>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</si>
  <si>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</si>
  <si>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</si>
  <si>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</si>
  <si>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</si>
  <si>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</si>
  <si>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</si>
  <si>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</si>
  <si>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</si>
  <si>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</si>
  <si>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</si>
  <si>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</si>
  <si>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</si>
  <si>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</si>
  <si>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</si>
  <si>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</si>
  <si>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</si>
  <si>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</si>
  <si>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</si>
  <si>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</si>
  <si>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</si>
  <si>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</si>
  <si>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</si>
  <si>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</si>
  <si>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</si>
  <si>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</si>
  <si>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</si>
  <si>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</si>
  <si>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</si>
  <si>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</si>
  <si>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</si>
  <si>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</si>
  <si>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</si>
  <si>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</si>
  <si>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</si>
  <si>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</si>
  <si>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</si>
  <si>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</si>
  <si>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</si>
  <si>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</si>
  <si>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</si>
  <si>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</si>
  <si>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</si>
  <si>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</si>
  <si>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</si>
  <si>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</si>
  <si>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</si>
  <si>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</si>
  <si>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</si>
  <si>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</si>
  <si>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</si>
  <si>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</si>
  <si>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</si>
  <si>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</si>
  <si>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</si>
  <si>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</si>
  <si>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</si>
  <si>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</si>
  <si>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</si>
  <si>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</si>
  <si>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</si>
  <si>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</si>
  <si>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</si>
  <si>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</si>
  <si>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</si>
  <si>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</si>
  <si>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</si>
  <si>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</si>
  <si>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</si>
  <si>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</si>
  <si>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</si>
  <si>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</si>
  <si>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</si>
  <si>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</si>
  <si>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</si>
  <si>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</si>
  <si>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</si>
  <si>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</si>
  <si>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</si>
  <si>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</si>
  <si>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</si>
  <si>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</si>
  <si>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</si>
  <si>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</si>
  <si>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</si>
  <si>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</si>
  <si>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</si>
  <si>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</si>
  <si>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</si>
  <si>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</si>
  <si>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</si>
  <si>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</si>
  <si>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</si>
  <si>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</si>
  <si>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</si>
  <si>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</si>
  <si>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</si>
  <si>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</si>
  <si>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</si>
  <si>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</si>
  <si>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</si>
  <si>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</si>
  <si>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</si>
  <si>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</si>
  <si>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</si>
  <si>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</si>
  <si>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</si>
  <si>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</si>
  <si>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</si>
  <si>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</si>
  <si>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</si>
  <si>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</si>
  <si>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</si>
  <si>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</si>
  <si>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</si>
  <si>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</si>
  <si>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</si>
  <si>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</si>
  <si>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</si>
  <si>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</si>
  <si>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</si>
  <si>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</si>
  <si>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</si>
  <si>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</si>
  <si>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</si>
  <si>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</si>
  <si>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</si>
  <si>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</si>
  <si>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</si>
  <si>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</si>
  <si>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</si>
  <si>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</si>
  <si>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</si>
  <si>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</si>
  <si>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</si>
  <si>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</si>
  <si>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</si>
  <si>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</si>
  <si>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</si>
  <si>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</si>
  <si>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</si>
  <si>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</si>
  <si>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</si>
  <si>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</si>
  <si>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</si>
  <si>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</si>
  <si>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</si>
  <si>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</si>
  <si>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</si>
  <si>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</si>
  <si>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</si>
  <si>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</si>
  <si>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</si>
  <si>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</si>
  <si>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</si>
  <si>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</si>
  <si>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</si>
  <si>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</si>
  <si>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</si>
  <si>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</si>
  <si>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</si>
  <si>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</si>
  <si>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</si>
  <si>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</si>
  <si>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</si>
  <si>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</si>
  <si>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</si>
  <si>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</si>
  <si>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</si>
  <si>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</si>
  <si>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</si>
  <si>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</si>
  <si>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</si>
  <si>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</si>
  <si>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</si>
  <si>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</si>
  <si>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</si>
  <si>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</si>
  <si>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</si>
  <si>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</si>
  <si>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</si>
  <si>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</si>
  <si>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</si>
  <si>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</si>
  <si>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</si>
  <si>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</si>
  <si>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</si>
  <si>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</si>
  <si>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</si>
  <si>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</si>
  <si>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</si>
  <si>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</si>
  <si>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</si>
  <si>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</si>
  <si>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</si>
  <si>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</si>
  <si>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</si>
  <si>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</si>
  <si>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</si>
  <si>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</si>
  <si>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</si>
  <si>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</si>
  <si>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</si>
  <si>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</si>
  <si>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</si>
  <si>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</si>
  <si>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</si>
  <si>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</si>
  <si>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</si>
  <si>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</si>
  <si>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</si>
  <si>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</si>
  <si>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</si>
  <si>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</si>
  <si>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</si>
  <si>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</si>
  <si>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</si>
  <si>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</si>
  <si>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</si>
  <si>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</si>
  <si>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</si>
  <si>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</si>
  <si>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</si>
  <si>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</si>
  <si>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</si>
  <si>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</si>
  <si>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</si>
  <si>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</si>
  <si>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</si>
  <si>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</si>
  <si>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</si>
  <si>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</si>
  <si>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</si>
  <si>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</si>
  <si>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</si>
  <si>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</si>
  <si>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</si>
  <si>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</si>
  <si>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</si>
  <si>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</si>
  <si>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</si>
  <si>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</si>
  <si>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</si>
  <si>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</si>
  <si>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</si>
  <si>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</si>
  <si>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</si>
  <si>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</si>
  <si>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</si>
  <si>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</si>
  <si>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</si>
  <si>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</si>
  <si>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</si>
  <si>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</si>
  <si>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</si>
  <si>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</si>
  <si>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</si>
  <si>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</si>
  <si>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</si>
  <si>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</si>
  <si>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</si>
  <si>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</si>
  <si>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</si>
  <si>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</si>
  <si>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</si>
  <si>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</si>
  <si>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</si>
  <si>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</si>
  <si>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</si>
  <si>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</si>
  <si>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</si>
  <si>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</si>
  <si>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</si>
  <si>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</si>
  <si>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</si>
  <si>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</si>
  <si>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</si>
  <si>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</si>
  <si>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</si>
  <si>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</si>
  <si>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</si>
  <si>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</si>
  <si>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</si>
  <si>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</si>
  <si>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</si>
  <si>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</si>
  <si>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</si>
  <si>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</si>
  <si>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</si>
  <si>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</si>
  <si>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</si>
  <si>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</si>
  <si>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</si>
  <si>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</si>
  <si>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</si>
  <si>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</si>
  <si>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</si>
  <si>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</si>
  <si>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</si>
  <si>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</si>
  <si>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</si>
  <si>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</si>
  <si>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</si>
  <si>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</si>
  <si>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</si>
  <si>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</si>
  <si>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</si>
  <si>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</si>
  <si>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</si>
  <si>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</si>
  <si>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</si>
  <si>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</si>
  <si>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</si>
  <si>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</si>
  <si>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</si>
  <si>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</si>
  <si>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</si>
  <si>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</si>
  <si>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</si>
  <si>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</si>
  <si>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</si>
  <si>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</si>
  <si>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</si>
  <si>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</si>
  <si>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</si>
  <si>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</si>
  <si>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</si>
  <si>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</si>
  <si>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</si>
  <si>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</si>
  <si>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</si>
  <si>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</si>
  <si>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</si>
  <si>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</si>
  <si>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</si>
  <si>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</si>
  <si>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</si>
  <si>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</si>
  <si>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</si>
  <si>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</si>
  <si>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</si>
  <si>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</si>
  <si>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</si>
  <si>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</si>
  <si>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</si>
  <si>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</si>
  <si>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</si>
  <si>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</si>
  <si>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</si>
  <si>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</si>
  <si>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</si>
  <si>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</si>
  <si>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</si>
  <si>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</si>
  <si>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</si>
  <si>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</si>
  <si>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</si>
  <si>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</si>
  <si>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</si>
  <si>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</si>
  <si>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</si>
  <si>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</si>
  <si>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</si>
  <si>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</si>
  <si>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</si>
  <si>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</si>
  <si>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</si>
  <si>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</si>
  <si>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</si>
  <si>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</si>
  <si>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</si>
  <si>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</si>
  <si>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</si>
  <si>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</si>
  <si>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</si>
  <si>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</si>
  <si>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</si>
  <si>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</si>
  <si>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</si>
  <si>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</si>
  <si>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</si>
  <si>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</si>
  <si>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</si>
  <si>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</si>
  <si>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</si>
  <si>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</si>
  <si>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</si>
  <si>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</si>
  <si>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</si>
  <si>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</si>
  <si>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</si>
  <si>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</si>
  <si>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</si>
  <si>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</si>
  <si>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</si>
  <si>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</si>
  <si>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</si>
  <si>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</si>
  <si>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</si>
  <si>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</si>
  <si>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</si>
  <si>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</si>
  <si>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</si>
  <si>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</si>
  <si>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</si>
  <si>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</si>
  <si>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</si>
  <si>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</si>
  <si>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</si>
  <si>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</si>
  <si>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</si>
  <si>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</si>
  <si>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</si>
  <si>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</si>
  <si>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</si>
  <si>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</si>
  <si>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</si>
  <si>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</si>
  <si>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</si>
  <si>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</si>
  <si>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</si>
  <si>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</si>
  <si>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</si>
  <si>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</si>
  <si>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</si>
  <si>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</si>
  <si>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</si>
  <si>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</si>
  <si>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</si>
  <si>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</si>
  <si>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</si>
  <si>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</si>
  <si>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</si>
  <si>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</si>
  <si>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</si>
  <si>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</si>
  <si>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</si>
  <si>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</si>
  <si>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</si>
  <si>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</si>
  <si>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</si>
  <si>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</si>
  <si>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</si>
  <si>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</si>
  <si>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</si>
  <si>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</si>
  <si>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</si>
  <si>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</si>
  <si>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</si>
  <si>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</si>
  <si>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</si>
  <si>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</si>
  <si>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</si>
  <si>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</si>
  <si>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</si>
  <si>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</si>
  <si>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</si>
  <si>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</si>
  <si>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</si>
  <si>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</si>
  <si>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</si>
  <si>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</si>
  <si>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</si>
  <si>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</si>
  <si>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</si>
  <si>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</si>
  <si>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</si>
  <si>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</si>
  <si>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</si>
  <si>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</si>
  <si>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</si>
  <si>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</si>
  <si>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</si>
  <si>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</si>
  <si>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</si>
  <si>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</si>
  <si>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</si>
  <si>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</si>
  <si>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</si>
  <si>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</si>
  <si>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</si>
  <si>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</si>
  <si>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</si>
  <si>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</si>
  <si>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</si>
  <si>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</si>
  <si>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</si>
  <si>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</si>
  <si>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</si>
  <si>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</si>
  <si>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</si>
  <si>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</si>
  <si>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</si>
  <si>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</si>
  <si>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</si>
  <si>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</si>
  <si>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</si>
  <si>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</si>
  <si>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</si>
  <si>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</si>
  <si>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</si>
  <si>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</si>
  <si>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</si>
  <si>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</si>
  <si>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</si>
  <si>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</si>
  <si>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</si>
  <si>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</si>
  <si>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</si>
  <si>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</si>
  <si>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</si>
  <si>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</si>
  <si>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</si>
  <si>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</si>
  <si>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</si>
  <si>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</si>
  <si>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</si>
  <si>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</si>
  <si>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</si>
  <si>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</si>
  <si>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</si>
  <si>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</si>
  <si>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</si>
  <si>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</si>
  <si>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</si>
  <si>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</si>
  <si>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</si>
  <si>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</si>
  <si>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</si>
  <si>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</si>
  <si>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</si>
  <si>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</si>
  <si>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</si>
  <si>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</si>
  <si>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</si>
  <si>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</si>
  <si>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</si>
  <si>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</si>
  <si>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</si>
  <si>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</si>
  <si>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</si>
  <si>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</si>
  <si>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</si>
  <si>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</si>
  <si>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</si>
  <si>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</si>
  <si>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</si>
  <si>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</si>
  <si>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</si>
  <si>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</si>
  <si>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</si>
  <si>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</si>
  <si>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</si>
  <si>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</si>
  <si>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</si>
  <si>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</si>
  <si>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</si>
  <si>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</si>
  <si>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</si>
  <si>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</si>
  <si>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</si>
  <si>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</si>
  <si>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</si>
  <si>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</si>
  <si>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</si>
  <si>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</si>
  <si>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</si>
  <si>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</si>
  <si>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</si>
  <si>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</si>
  <si>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</si>
  <si>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</si>
  <si>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</si>
  <si>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</si>
  <si>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</si>
  <si>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</si>
  <si>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</si>
  <si>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</si>
  <si>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</si>
  <si>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</si>
  <si>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</si>
  <si>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</si>
  <si>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</si>
  <si>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</si>
  <si>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</si>
  <si>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</si>
  <si>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</si>
  <si>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</si>
  <si>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</si>
  <si>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</si>
  <si>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</si>
  <si>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</si>
  <si>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</si>
  <si>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</si>
  <si>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</si>
  <si>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</si>
  <si>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</si>
  <si>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</si>
  <si>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</si>
  <si>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</si>
  <si>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</si>
  <si>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</si>
  <si>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</si>
  <si>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</si>
  <si>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</si>
  <si>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</si>
  <si>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</si>
  <si>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</si>
  <si>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</si>
  <si>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</si>
  <si>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</si>
  <si>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</si>
  <si>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</si>
  <si>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</si>
  <si>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</si>
  <si>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</si>
  <si>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</si>
  <si>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</si>
  <si>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</si>
  <si>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</si>
  <si>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</si>
  <si>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</si>
  <si>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</si>
  <si>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</si>
  <si>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</si>
  <si>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</si>
  <si>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</si>
  <si>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</si>
  <si>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</si>
  <si>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</si>
  <si>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</si>
  <si>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</si>
  <si>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</si>
  <si>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</si>
  <si>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</si>
  <si>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</si>
  <si>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</si>
  <si>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</si>
  <si>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</si>
  <si>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</si>
  <si>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</si>
  <si>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</si>
  <si>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</si>
  <si>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</si>
  <si>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</si>
  <si>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</si>
  <si>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</si>
  <si>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</si>
  <si>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</si>
  <si>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</si>
  <si>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</si>
  <si>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</si>
  <si>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</si>
  <si>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</si>
  <si>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</si>
  <si>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</si>
  <si>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</si>
  <si>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</si>
  <si>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</si>
  <si>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</si>
  <si>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</si>
  <si>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</si>
  <si>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</si>
  <si>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</si>
  <si>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</si>
  <si>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</si>
  <si>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</si>
  <si>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</si>
  <si>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</si>
  <si>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</si>
  <si>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</si>
  <si>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</si>
  <si>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</si>
  <si>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</si>
  <si>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</si>
  <si>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</si>
  <si>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</si>
  <si>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</si>
  <si>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</si>
  <si>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</si>
  <si>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</si>
  <si>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</si>
  <si>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</si>
  <si>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</si>
  <si>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</si>
  <si>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</si>
  <si>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</si>
  <si>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</si>
  <si>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</si>
  <si>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</si>
  <si>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</si>
  <si>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</si>
  <si>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</si>
  <si>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</si>
  <si>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</si>
  <si>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</si>
  <si>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</si>
  <si>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</si>
  <si>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</si>
  <si>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</si>
  <si>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</si>
  <si>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</si>
  <si>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</si>
  <si>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</si>
  <si>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</si>
  <si>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</si>
  <si>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</si>
  <si>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</si>
  <si>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</si>
  <si>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</si>
  <si>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</si>
  <si>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</si>
  <si>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</si>
  <si>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</si>
  <si>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</si>
  <si>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</si>
  <si>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</si>
  <si>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</si>
  <si>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</si>
  <si>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</si>
  <si>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</si>
  <si>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</si>
  <si>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</si>
  <si>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</si>
  <si>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</si>
  <si>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</si>
  <si>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</si>
  <si>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</si>
  <si>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</si>
  <si>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</si>
  <si>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</si>
  <si>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</si>
  <si>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</si>
  <si>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</si>
  <si>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</si>
  <si>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</si>
  <si>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</si>
  <si>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</si>
  <si>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</si>
  <si>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</si>
  <si>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</si>
  <si>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</si>
  <si>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</si>
  <si>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</si>
  <si>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</si>
  <si>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</si>
  <si>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</si>
  <si>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</si>
  <si>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</si>
  <si>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</si>
  <si>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</si>
  <si>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</si>
  <si>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</si>
  <si>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</si>
  <si>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</si>
  <si>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</si>
  <si>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</si>
  <si>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</si>
  <si>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</si>
  <si>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</si>
  <si>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</si>
  <si>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</si>
  <si>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</si>
  <si>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</si>
  <si>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</si>
  <si>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</si>
  <si>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</si>
  <si>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</si>
  <si>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</si>
  <si>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</si>
  <si>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</si>
  <si>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</si>
  <si>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</si>
  <si>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</si>
  <si>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</si>
  <si>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</si>
  <si>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</si>
  <si>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</si>
  <si>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</si>
  <si>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</si>
  <si>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</si>
  <si>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</si>
  <si>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</si>
  <si>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</si>
  <si>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</si>
  <si>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</si>
  <si>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</si>
  <si>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</si>
  <si>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</si>
  <si>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</si>
  <si>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</si>
  <si>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</si>
  <si>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</si>
  <si>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</si>
  <si>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</si>
  <si>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</si>
  <si>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</si>
  <si>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</si>
  <si>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</si>
  <si>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</si>
  <si>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</si>
  <si>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</si>
  <si>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</si>
  <si>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</si>
  <si>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</si>
  <si>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</si>
  <si>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</si>
  <si>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</si>
  <si>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</si>
  <si>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</si>
  <si>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</si>
  <si>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</si>
  <si>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</si>
  <si>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</si>
  <si>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</si>
  <si>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</si>
  <si>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</si>
  <si>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</si>
  <si>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</si>
  <si>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</si>
  <si>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</si>
  <si>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</si>
  <si>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</si>
  <si>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</si>
  <si>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</si>
  <si>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</si>
  <si>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</si>
  <si>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</si>
  <si>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</si>
  <si>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</si>
  <si>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</si>
  <si>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</si>
  <si>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</si>
  <si>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</si>
  <si>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</si>
  <si>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</si>
  <si>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</si>
  <si>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</si>
  <si>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</si>
  <si>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</si>
  <si>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</si>
  <si>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</si>
  <si>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</si>
  <si>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</si>
  <si>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</si>
  <si>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</si>
  <si>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</si>
  <si>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</si>
  <si>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</si>
  <si>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</si>
  <si>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</si>
  <si>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</si>
  <si>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</si>
  <si>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</si>
  <si>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</si>
  <si>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</si>
  <si>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</si>
  <si>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</si>
  <si>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</si>
  <si>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</si>
  <si>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</si>
  <si>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</si>
  <si>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</si>
  <si>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</si>
  <si>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</si>
  <si>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</si>
  <si>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</si>
  <si>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</si>
  <si>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</si>
  <si>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</si>
  <si>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</si>
  <si>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</si>
  <si>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</si>
  <si>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</si>
  <si>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</si>
  <si>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</si>
  <si>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</si>
  <si>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</si>
  <si>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</si>
  <si>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</si>
  <si>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</si>
  <si>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</si>
  <si>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</si>
  <si>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</si>
  <si>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</si>
  <si>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</si>
  <si>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</si>
  <si>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</si>
  <si>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</si>
  <si>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</si>
  <si>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</si>
  <si>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南部町</t>
  </si>
  <si>
    <t>02301</t>
  </si>
  <si>
    <t>平内町</t>
  </si>
  <si>
    <t>02301_令和3年度</t>
  </si>
  <si>
    <t>02301_令和4年度</t>
  </si>
  <si>
    <t>02387</t>
  </si>
  <si>
    <t>中泊町</t>
  </si>
  <si>
    <t>02387_令和3年度</t>
  </si>
  <si>
    <t>02387_令和4年度</t>
  </si>
  <si>
    <t>02411</t>
  </si>
  <si>
    <t>六ヶ所村</t>
  </si>
  <si>
    <t>02411_令和3年度</t>
  </si>
  <si>
    <t>02411_令和4年度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</si>
  <si>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</si>
  <si>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</si>
  <si>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</si>
  <si>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</si>
  <si>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</si>
  <si>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</si>
  <si>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</si>
  <si>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</si>
  <si>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</si>
  <si>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</si>
  <si>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</si>
  <si>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</si>
  <si>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</si>
  <si>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</si>
  <si>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</si>
  <si>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</si>
  <si>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</si>
  <si>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01428_令和4年度</t>
  </si>
  <si>
    <t>01428</t>
  </si>
  <si>
    <t>長沼町</t>
  </si>
  <si>
    <t>01428_令和3年度</t>
  </si>
  <si>
    <t>01460_令和4年度</t>
  </si>
  <si>
    <t>01460</t>
  </si>
  <si>
    <t>上富良野町</t>
  </si>
  <si>
    <t>01453_令和4年度</t>
  </si>
  <si>
    <t>01453</t>
  </si>
  <si>
    <t>東神楽町</t>
  </si>
  <si>
    <t>01460_令和3年度</t>
  </si>
  <si>
    <t>01453_令和3年度</t>
  </si>
  <si>
    <t>09206</t>
  </si>
  <si>
    <t>日光市</t>
  </si>
  <si>
    <t>09206_令和3年度</t>
  </si>
  <si>
    <t>09206_令和4年度</t>
  </si>
  <si>
    <t>09208</t>
  </si>
  <si>
    <t>小山市</t>
  </si>
  <si>
    <t>09208_令和3年度</t>
  </si>
  <si>
    <t>09208_令和4年度</t>
  </si>
  <si>
    <t>09203</t>
  </si>
  <si>
    <t>栃木市</t>
  </si>
  <si>
    <t>09203_令和3年度</t>
  </si>
  <si>
    <t>09203_令和4年度</t>
  </si>
  <si>
    <t>09213</t>
  </si>
  <si>
    <t>那須塩原市</t>
  </si>
  <si>
    <t>09213_令和3年度</t>
  </si>
  <si>
    <t>09213_令和4年度</t>
  </si>
  <si>
    <t>09204</t>
  </si>
  <si>
    <t>佐野市</t>
  </si>
  <si>
    <t>09204_令和3年度</t>
  </si>
  <si>
    <t>09204_令和4年度</t>
  </si>
  <si>
    <t>09211</t>
  </si>
  <si>
    <t>矢板市</t>
  </si>
  <si>
    <t>09211_令和3年度</t>
  </si>
  <si>
    <t>09211_令和4年度</t>
  </si>
  <si>
    <t>09301</t>
  </si>
  <si>
    <t>上三川町</t>
  </si>
  <si>
    <t>09301_令和3年度</t>
  </si>
  <si>
    <t>09301_令和4年度</t>
  </si>
  <si>
    <t>09343</t>
  </si>
  <si>
    <t>茂木町</t>
  </si>
  <si>
    <t>09343_令和3年度</t>
  </si>
  <si>
    <t>09343_令和4年度</t>
  </si>
  <si>
    <t>09344</t>
  </si>
  <si>
    <t>市貝町</t>
  </si>
  <si>
    <t>09344_令和3年度</t>
  </si>
  <si>
    <t>09344_令和4年度</t>
  </si>
  <si>
    <t>09364</t>
  </si>
  <si>
    <t>野木町</t>
  </si>
  <si>
    <t>09364_令和3年度</t>
  </si>
  <si>
    <t>09364_令和4年度</t>
  </si>
  <si>
    <t>09215</t>
  </si>
  <si>
    <t>那須烏山市</t>
  </si>
  <si>
    <t>09215_令和3年度</t>
  </si>
  <si>
    <t>09215_令和4年度</t>
  </si>
  <si>
    <t>09407</t>
  </si>
  <si>
    <t>那須町</t>
  </si>
  <si>
    <t>09407_令和3年度</t>
  </si>
  <si>
    <t>09407_令和4年度</t>
  </si>
  <si>
    <t>09361</t>
  </si>
  <si>
    <t>壬生町</t>
  </si>
  <si>
    <t>09361_令和3年度</t>
  </si>
  <si>
    <t>09361_令和4年度</t>
  </si>
  <si>
    <t>09345</t>
  </si>
  <si>
    <t>芳賀町</t>
  </si>
  <si>
    <t>09345_令和3年度</t>
  </si>
  <si>
    <t>09345_令和4年度</t>
  </si>
  <si>
    <t>09210</t>
  </si>
  <si>
    <t>大田原市</t>
  </si>
  <si>
    <t>09210_令和3年度</t>
  </si>
  <si>
    <t>09210_令和4年度</t>
  </si>
  <si>
    <t>09214</t>
  </si>
  <si>
    <t>さくら市</t>
  </si>
  <si>
    <t>09214_令和3年度</t>
  </si>
  <si>
    <t>09214_令和4年度</t>
  </si>
  <si>
    <t>33681_平成2年度</t>
  </si>
  <si>
    <t>33681</t>
  </si>
  <si>
    <t>吉備中央町</t>
  </si>
  <si>
    <t>33681_平成17年度</t>
  </si>
  <si>
    <t>33681_平成18年度</t>
  </si>
  <si>
    <t>33681_平成19年度</t>
  </si>
  <si>
    <t>33681_平成20年度</t>
  </si>
  <si>
    <t>33681_平成21年度</t>
  </si>
  <si>
    <t>33681_平成22年度</t>
  </si>
  <si>
    <t>33681_平成23年度</t>
  </si>
  <si>
    <t>33681_平成24年度</t>
  </si>
  <si>
    <t>33681_平成25年度</t>
  </si>
  <si>
    <t>33681_平成26年度</t>
  </si>
  <si>
    <t>33681_平成27年度</t>
  </si>
  <si>
    <t>33681_平成28年度</t>
  </si>
  <si>
    <t>33681_平成29年度</t>
  </si>
  <si>
    <t>33681_平成30年度</t>
  </si>
  <si>
    <t>33681_令和元年度</t>
  </si>
  <si>
    <t>33681_令和2年度</t>
  </si>
  <si>
    <t>33681_令和3年度</t>
  </si>
  <si>
    <t>33681_令和4年度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</si>
  <si>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</si>
  <si>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</si>
  <si>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</si>
  <si>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</si>
  <si>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</si>
  <si>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</si>
  <si>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</si>
  <si>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</si>
  <si>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</si>
  <si>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</si>
  <si>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</si>
  <si>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</si>
  <si>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</si>
  <si>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</si>
  <si>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</si>
  <si>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</si>
  <si>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</si>
  <si>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</si>
  <si>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</si>
  <si>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</si>
  <si>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</si>
  <si>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</si>
  <si>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</si>
  <si>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</si>
  <si>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</si>
  <si>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</si>
  <si>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</si>
  <si>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</si>
  <si>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</si>
  <si>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</si>
  <si>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</si>
  <si>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</si>
  <si>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</si>
  <si>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</si>
  <si>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</si>
  <si>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</si>
  <si>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</si>
  <si>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</si>
  <si>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</si>
  <si>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</si>
  <si>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</si>
  <si>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</si>
  <si>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</si>
  <si>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</si>
  <si>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</si>
  <si>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</si>
  <si>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</si>
  <si>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</si>
  <si>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</si>
  <si>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</si>
  <si>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</si>
  <si>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</si>
  <si>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</si>
  <si>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</si>
  <si>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</si>
  <si>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</si>
  <si>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</si>
  <si>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</si>
  <si>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</si>
  <si>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</si>
  <si>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</si>
  <si>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</si>
  <si>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</si>
  <si>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</si>
  <si>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</si>
  <si>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</si>
  <si>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</si>
  <si>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</si>
  <si>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</si>
  <si>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</si>
  <si>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</si>
  <si>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</si>
  <si>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</si>
  <si>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</si>
  <si>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</si>
  <si>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</si>
  <si>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</si>
  <si>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</si>
  <si>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</si>
  <si>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</si>
  <si>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</si>
  <si>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</si>
  <si>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</si>
  <si>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</si>
  <si>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</si>
  <si>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</si>
  <si>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</si>
  <si>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</si>
  <si>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</si>
  <si>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</si>
  <si>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</si>
  <si>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</si>
  <si>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</si>
  <si>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</si>
  <si>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</si>
  <si>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</si>
  <si>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</si>
  <si>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</si>
  <si>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</si>
  <si>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</si>
  <si>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</si>
  <si>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</si>
  <si>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</si>
  <si>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</si>
  <si>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</si>
  <si>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</si>
  <si>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</si>
  <si>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</si>
  <si>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</si>
  <si>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</si>
  <si>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</si>
  <si>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</si>
  <si>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</si>
  <si>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</si>
  <si>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</si>
  <si>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</si>
  <si>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</si>
  <si>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</si>
  <si>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</si>
  <si>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</si>
  <si>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</si>
  <si>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</si>
  <si>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</si>
  <si>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</si>
  <si>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</si>
  <si>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</si>
  <si>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</si>
  <si>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</si>
  <si>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</si>
  <si>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</si>
  <si>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</si>
  <si>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</si>
  <si>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</si>
  <si>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</si>
  <si>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</si>
  <si>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</si>
  <si>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</si>
  <si>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</si>
  <si>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</si>
  <si>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</si>
  <si>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</si>
  <si>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</si>
  <si>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</si>
  <si>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</si>
  <si>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</si>
  <si>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</si>
  <si>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</si>
  <si>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</si>
  <si>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</si>
  <si>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</si>
  <si>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</si>
  <si>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</si>
  <si>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</si>
  <si>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</si>
  <si>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</si>
  <si>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</si>
  <si>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</si>
  <si>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</si>
  <si>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</si>
  <si>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</si>
  <si>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</si>
  <si>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</si>
  <si>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</si>
  <si>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</si>
  <si>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</si>
  <si>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</si>
  <si>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</si>
  <si>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</si>
  <si>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</si>
  <si>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</si>
  <si>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</si>
  <si>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</si>
  <si>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</si>
  <si>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</si>
  <si>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</si>
  <si>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</si>
  <si>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</si>
  <si>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</si>
  <si>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</si>
  <si>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</si>
  <si>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</si>
  <si>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</si>
  <si>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</si>
  <si>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</si>
  <si>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</si>
  <si>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</si>
  <si>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</si>
  <si>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</si>
  <si>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</si>
  <si>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</si>
  <si>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</si>
  <si>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</si>
  <si>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</si>
  <si>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</si>
  <si>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</si>
  <si>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</si>
  <si>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</si>
  <si>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</si>
  <si>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</si>
  <si>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</si>
  <si>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</si>
  <si>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</si>
  <si>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</si>
  <si>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</si>
  <si>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</si>
  <si>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</si>
  <si>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</si>
  <si>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</si>
  <si>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</si>
  <si>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</si>
  <si>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</si>
  <si>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</si>
  <si>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</si>
  <si>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</si>
  <si>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</si>
  <si>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</si>
  <si>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</si>
  <si>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</si>
  <si>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</si>
  <si>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</si>
  <si>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</si>
  <si>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</si>
  <si>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</si>
  <si>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</si>
  <si>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</si>
  <si>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</si>
  <si>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</si>
  <si>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</si>
  <si>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</si>
  <si>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</si>
  <si>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</si>
  <si>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</si>
  <si>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</si>
  <si>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</si>
  <si>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</si>
  <si>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</si>
  <si>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</si>
  <si>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</si>
  <si>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</si>
  <si>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</si>
  <si>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</si>
  <si>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</si>
  <si>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</si>
  <si>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</si>
  <si>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</si>
  <si>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</si>
  <si>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</si>
  <si>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</si>
  <si>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</si>
  <si>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</si>
  <si>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</si>
  <si>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</si>
  <si>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</si>
  <si>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</si>
  <si>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</si>
  <si>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</si>
  <si>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</si>
  <si>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</si>
  <si>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</si>
  <si>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</si>
  <si>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</si>
  <si>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</si>
  <si>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</si>
  <si>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</si>
  <si>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</si>
  <si>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</si>
  <si>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</si>
  <si>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</si>
  <si>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</si>
  <si>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</si>
  <si>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</si>
  <si>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</si>
  <si>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</si>
  <si>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</si>
  <si>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</si>
  <si>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</si>
  <si>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</si>
  <si>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</si>
  <si>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</si>
  <si>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</si>
  <si>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</si>
  <si>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</si>
  <si>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</si>
  <si>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</si>
  <si>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</si>
  <si>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</si>
  <si>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</si>
  <si>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</si>
  <si>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</si>
  <si>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</si>
  <si>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</si>
  <si>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</si>
  <si>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</si>
  <si>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</si>
  <si>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</si>
  <si>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</si>
  <si>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</si>
  <si>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</si>
  <si>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</si>
  <si>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</si>
  <si>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</si>
  <si>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</si>
  <si>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</si>
  <si>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</si>
  <si>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</si>
  <si>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</si>
  <si>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</si>
  <si>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</si>
  <si>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</si>
  <si>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</si>
  <si>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</si>
  <si>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</si>
  <si>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</si>
  <si>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</si>
  <si>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02301_平成2年度</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</si>
  <si>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</si>
  <si>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</si>
  <si>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</si>
  <si>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</si>
  <si>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</si>
  <si>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</si>
  <si>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</si>
  <si>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</si>
  <si>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</si>
  <si>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</si>
  <si>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</si>
  <si>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</si>
  <si>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</si>
  <si>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</si>
  <si>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</si>
  <si>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</si>
  <si>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</si>
  <si>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</si>
  <si>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</si>
  <si>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</si>
  <si>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</si>
  <si>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</si>
  <si>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</si>
  <si>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</si>
  <si>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</si>
  <si>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</si>
  <si>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</si>
  <si>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</si>
  <si>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</si>
  <si>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</si>
  <si>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</si>
  <si>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</si>
  <si>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</si>
  <si>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</si>
  <si>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</si>
  <si>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</si>
  <si>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</si>
  <si>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</si>
  <si>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</si>
  <si>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</si>
  <si>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</si>
  <si>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</si>
  <si>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</si>
  <si>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</si>
  <si>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</si>
  <si>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</si>
  <si>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</si>
  <si>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</si>
  <si>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</si>
  <si>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</si>
  <si>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</si>
  <si>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</si>
  <si>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</si>
  <si>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</si>
  <si>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</si>
  <si>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</si>
  <si>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</si>
  <si>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</si>
  <si>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</si>
  <si>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</si>
  <si>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</si>
  <si>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</si>
  <si>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</si>
  <si>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</si>
  <si>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</si>
  <si>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</si>
  <si>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</si>
  <si>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</si>
  <si>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</si>
  <si>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</si>
  <si>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</si>
  <si>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</si>
  <si>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</si>
  <si>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</si>
  <si>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</si>
  <si>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</si>
  <si>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</si>
  <si>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</si>
  <si>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</si>
  <si>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</si>
  <si>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</si>
  <si>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</si>
  <si>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</si>
  <si>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</si>
  <si>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</si>
  <si>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</si>
  <si>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</si>
  <si>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</si>
  <si>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</si>
  <si>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</si>
  <si>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</si>
  <si>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</si>
  <si>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</si>
  <si>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</si>
  <si>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</si>
  <si>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</si>
  <si>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</si>
  <si>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</si>
  <si>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</si>
  <si>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</si>
  <si>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</si>
  <si>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</si>
  <si>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</si>
  <si>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</si>
  <si>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</si>
  <si>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</si>
  <si>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</si>
  <si>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</si>
  <si>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</si>
  <si>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</si>
  <si>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</si>
  <si>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</si>
  <si>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</si>
  <si>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02387_平成2年度</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</si>
  <si>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</si>
  <si>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</si>
  <si>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</si>
  <si>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</si>
  <si>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</si>
  <si>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</si>
  <si>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</si>
  <si>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</si>
  <si>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</si>
  <si>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</si>
  <si>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</si>
  <si>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</si>
  <si>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</si>
  <si>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</si>
  <si>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</si>
  <si>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</si>
  <si>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</si>
  <si>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</si>
  <si>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</si>
  <si>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</si>
  <si>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</si>
  <si>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</si>
  <si>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</si>
  <si>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</si>
  <si>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</si>
  <si>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</si>
  <si>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</si>
  <si>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</si>
  <si>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</si>
  <si>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</si>
  <si>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</si>
  <si>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</si>
  <si>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</si>
  <si>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</si>
  <si>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</si>
  <si>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</si>
  <si>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</si>
  <si>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</si>
  <si>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</si>
  <si>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</si>
  <si>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</si>
  <si>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</si>
  <si>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</si>
  <si>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</si>
  <si>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</si>
  <si>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</si>
  <si>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</si>
  <si>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</si>
  <si>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</si>
  <si>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</si>
  <si>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</si>
  <si>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</si>
  <si>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</si>
  <si>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</si>
  <si>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</si>
  <si>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</si>
  <si>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</si>
  <si>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</si>
  <si>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</si>
  <si>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</si>
  <si>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</si>
  <si>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</si>
  <si>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</si>
  <si>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</si>
  <si>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</si>
  <si>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</si>
  <si>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</si>
  <si>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</si>
  <si>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</si>
  <si>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</si>
  <si>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</si>
  <si>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</si>
  <si>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</si>
  <si>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</si>
  <si>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</si>
  <si>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02411_平成2年度</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</si>
  <si>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</si>
  <si>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</si>
  <si>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</si>
  <si>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</si>
  <si>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</si>
  <si>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</si>
  <si>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</si>
  <si>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</si>
  <si>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</si>
  <si>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</si>
  <si>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</si>
  <si>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</si>
  <si>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</si>
  <si>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</si>
  <si>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</si>
  <si>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</si>
  <si>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</si>
  <si>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</si>
  <si>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</si>
  <si>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</si>
  <si>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</si>
  <si>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</si>
  <si>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</si>
  <si>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</si>
  <si>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</si>
  <si>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</si>
  <si>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</si>
  <si>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</si>
  <si>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</si>
  <si>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</si>
  <si>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</si>
  <si>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</si>
  <si>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</si>
  <si>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</si>
  <si>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</si>
  <si>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</si>
  <si>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</si>
  <si>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</si>
  <si>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</si>
  <si>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</si>
  <si>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</si>
  <si>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</si>
  <si>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</si>
  <si>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</si>
  <si>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</si>
  <si>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</si>
  <si>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</si>
  <si>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</si>
  <si>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</si>
  <si>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</si>
  <si>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</si>
  <si>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</si>
  <si>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</si>
  <si>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</si>
  <si>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</si>
  <si>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</si>
  <si>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</si>
  <si>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</si>
  <si>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09411</t>
  </si>
  <si>
    <t>那珂川町</t>
  </si>
  <si>
    <t>09411_令和3年度</t>
  </si>
  <si>
    <t>09411_令和4年度</t>
  </si>
  <si>
    <t>09342</t>
  </si>
  <si>
    <t>益子町</t>
  </si>
  <si>
    <t>09342_令和3年度</t>
  </si>
  <si>
    <t>09342_令和4年度</t>
  </si>
  <si>
    <t>09216</t>
  </si>
  <si>
    <t>下野市</t>
  </si>
  <si>
    <t>09216_令和3年度</t>
  </si>
  <si>
    <t>09216_令和4年度</t>
  </si>
  <si>
    <t>09386</t>
  </si>
  <si>
    <t>高根沢町</t>
  </si>
  <si>
    <t>09386_令和3年度</t>
  </si>
  <si>
    <t>09386_令和4年度</t>
  </si>
  <si>
    <t>09205</t>
  </si>
  <si>
    <t>鹿沼市</t>
  </si>
  <si>
    <t>09205_令和3年度</t>
  </si>
  <si>
    <t>09205_令和4年度</t>
  </si>
  <si>
    <t>09209</t>
  </si>
  <si>
    <t>真岡市</t>
  </si>
  <si>
    <t>09209_令和3年度</t>
  </si>
  <si>
    <t>09209_令和4年度</t>
  </si>
  <si>
    <t>09202</t>
  </si>
  <si>
    <t>足利市</t>
  </si>
  <si>
    <t>09202_令和3年度</t>
  </si>
  <si>
    <t>09202_令和4年度</t>
  </si>
  <si>
    <t>09201</t>
  </si>
  <si>
    <t>宇都宮市</t>
  </si>
  <si>
    <t>09201_令和3年度</t>
  </si>
  <si>
    <t>09201_令和4年度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</si>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</sst>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1.4858354173680892</c:v>
                </c:pt>
                <c:pt idx="1">
                  <c:v>0.93054116424677635</c:v>
                </c:pt>
                <c:pt idx="2">
                  <c:v>1.1522710511293484</c:v>
                </c:pt>
                <c:pt idx="3">
                  <c:v>0.89857939494265204</c:v>
                </c:pt>
                <c:pt idx="4">
                  <c:v>1.4780370026951786</c:v>
                </c:pt>
                <c:pt idx="5">
                  <c:v>1.5151635212150376</c:v>
                </c:pt>
                <c:pt idx="6">
                  <c:v>1.3740427643655804</c:v>
                </c:pt>
                <c:pt idx="7">
                  <c:v>0.96597588122235123</c:v>
                </c:pt>
                <c:pt idx="8">
                  <c:v>1.265401464141475</c:v>
                </c:pt>
                <c:pt idx="9">
                  <c:v>1.4395964556365508</c:v>
                </c:pt>
                <c:pt idx="10">
                  <c:v>1.187447194612083</c:v>
                </c:pt>
                <c:pt idx="11">
                  <c:v>1.2800410626903675</c:v>
                </c:pt>
                <c:pt idx="12">
                  <c:v>1.0155330915869929</c:v>
                </c:pt>
                <c:pt idx="13">
                  <c:v>1.198590193414971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34.052021985385956</c:v>
                </c:pt>
                <c:pt idx="1">
                  <c:v>33.614638191163337</c:v>
                </c:pt>
                <c:pt idx="2">
                  <c:v>33.770794500903556</c:v>
                </c:pt>
                <c:pt idx="3">
                  <c:v>33.258268606637067</c:v>
                </c:pt>
                <c:pt idx="4">
                  <c:v>33.198596141278706</c:v>
                </c:pt>
                <c:pt idx="5">
                  <c:v>32.339645182018742</c:v>
                </c:pt>
                <c:pt idx="6">
                  <c:v>31.335755866285751</c:v>
                </c:pt>
                <c:pt idx="7">
                  <c:v>30.801011670848144</c:v>
                </c:pt>
                <c:pt idx="8">
                  <c:v>30.049698534831577</c:v>
                </c:pt>
                <c:pt idx="9">
                  <c:v>29.381269775577792</c:v>
                </c:pt>
                <c:pt idx="10">
                  <c:v>28.849769806859857</c:v>
                </c:pt>
                <c:pt idx="11">
                  <c:v>27.992725604394618</c:v>
                </c:pt>
                <c:pt idx="12">
                  <c:v>25.211530682674667</c:v>
                </c:pt>
                <c:pt idx="13">
                  <c:v>25.036357570881304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15.075663419597619</c:v>
                </c:pt>
                <c:pt idx="1">
                  <c:v>13.06099522090309</c:v>
                </c:pt>
                <c:pt idx="2">
                  <c:v>15.29975455253166</c:v>
                </c:pt>
                <c:pt idx="3">
                  <c:v>15.182968619102208</c:v>
                </c:pt>
                <c:pt idx="4">
                  <c:v>14.66476427702804</c:v>
                </c:pt>
                <c:pt idx="5">
                  <c:v>16.745970308777714</c:v>
                </c:pt>
                <c:pt idx="6">
                  <c:v>15.382258896875951</c:v>
                </c:pt>
                <c:pt idx="7">
                  <c:v>13.879114135512241</c:v>
                </c:pt>
                <c:pt idx="8">
                  <c:v>14.599753012420853</c:v>
                </c:pt>
                <c:pt idx="9">
                  <c:v>14.210112721735737</c:v>
                </c:pt>
                <c:pt idx="10">
                  <c:v>12.448767651505108</c:v>
                </c:pt>
                <c:pt idx="11">
                  <c:v>12.753441662483221</c:v>
                </c:pt>
                <c:pt idx="12">
                  <c:v>12.007898484633513</c:v>
                </c:pt>
                <c:pt idx="13">
                  <c:v>11.134989960921894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9.1626357338925217</c:v>
                </c:pt>
                <c:pt idx="1">
                  <c:v>8.6113824184941468</c:v>
                </c:pt>
                <c:pt idx="2">
                  <c:v>8.6449542141147528</c:v>
                </c:pt>
                <c:pt idx="3">
                  <c:v>11.08428446102074</c:v>
                </c:pt>
                <c:pt idx="4">
                  <c:v>10.517625067129408</c:v>
                </c:pt>
                <c:pt idx="5">
                  <c:v>10.471712668878681</c:v>
                </c:pt>
                <c:pt idx="6">
                  <c:v>10.327376289448114</c:v>
                </c:pt>
                <c:pt idx="7">
                  <c:v>9.2443459811221285</c:v>
                </c:pt>
                <c:pt idx="8">
                  <c:v>8.5127475056047111</c:v>
                </c:pt>
                <c:pt idx="9">
                  <c:v>8.3747856837962544</c:v>
                </c:pt>
                <c:pt idx="10">
                  <c:v>8.2617366252442004</c:v>
                </c:pt>
                <c:pt idx="11">
                  <c:v>8.0105078766283153</c:v>
                </c:pt>
                <c:pt idx="12">
                  <c:v>7.2002756878726899</c:v>
                </c:pt>
                <c:pt idx="13">
                  <c:v>7.9835996152760975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32.687906344227613</c:v>
                </c:pt>
                <c:pt idx="1">
                  <c:v>21.814539976193309</c:v>
                </c:pt>
                <c:pt idx="2">
                  <c:v>20.062488979631041</c:v>
                </c:pt>
                <c:pt idx="3">
                  <c:v>21.057572336732964</c:v>
                </c:pt>
                <c:pt idx="4">
                  <c:v>21.520034407307406</c:v>
                </c:pt>
                <c:pt idx="5">
                  <c:v>24.050214438230398</c:v>
                </c:pt>
                <c:pt idx="6">
                  <c:v>22.346542944089794</c:v>
                </c:pt>
                <c:pt idx="7">
                  <c:v>21.044934101474229</c:v>
                </c:pt>
                <c:pt idx="8">
                  <c:v>19.206901697111181</c:v>
                </c:pt>
                <c:pt idx="9">
                  <c:v>19.498201128730301</c:v>
                </c:pt>
                <c:pt idx="10">
                  <c:v>19.304172610957259</c:v>
                </c:pt>
                <c:pt idx="11">
                  <c:v>19.594820308458822</c:v>
                </c:pt>
                <c:pt idx="12">
                  <c:v>21.389199381636974</c:v>
                </c:pt>
                <c:pt idx="13">
                  <c:v>23.364322680168197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8740</c:v>
                </c:pt>
                <c:pt idx="1">
                  <c:v>8752</c:v>
                </c:pt>
                <c:pt idx="2">
                  <c:v>8763</c:v>
                </c:pt>
                <c:pt idx="3">
                  <c:v>8840</c:v>
                </c:pt>
                <c:pt idx="4">
                  <c:v>8922</c:v>
                </c:pt>
                <c:pt idx="5">
                  <c:v>8883</c:v>
                </c:pt>
                <c:pt idx="6">
                  <c:v>8898</c:v>
                </c:pt>
                <c:pt idx="7">
                  <c:v>8826</c:v>
                </c:pt>
                <c:pt idx="8">
                  <c:v>8822</c:v>
                </c:pt>
                <c:pt idx="9">
                  <c:v>8739</c:v>
                </c:pt>
                <c:pt idx="10">
                  <c:v>8695</c:v>
                </c:pt>
                <c:pt idx="11">
                  <c:v>8583</c:v>
                </c:pt>
                <c:pt idx="12">
                  <c:v>8473</c:v>
                </c:pt>
                <c:pt idx="13">
                  <c:v>8383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3170</c:v>
                </c:pt>
                <c:pt idx="1">
                  <c:v>3126</c:v>
                </c:pt>
                <c:pt idx="2">
                  <c:v>3086</c:v>
                </c:pt>
                <c:pt idx="3">
                  <c:v>3097</c:v>
                </c:pt>
                <c:pt idx="4">
                  <c:v>3050</c:v>
                </c:pt>
                <c:pt idx="5">
                  <c:v>3027</c:v>
                </c:pt>
                <c:pt idx="6">
                  <c:v>2980</c:v>
                </c:pt>
                <c:pt idx="7">
                  <c:v>2932</c:v>
                </c:pt>
                <c:pt idx="8">
                  <c:v>2926</c:v>
                </c:pt>
                <c:pt idx="9">
                  <c:v>2895</c:v>
                </c:pt>
                <c:pt idx="10">
                  <c:v>2900</c:v>
                </c:pt>
                <c:pt idx="11">
                  <c:v>2824</c:v>
                </c:pt>
                <c:pt idx="12">
                  <c:v>2869</c:v>
                </c:pt>
                <c:pt idx="13">
                  <c:v>2863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4034</c:v>
                </c:pt>
                <c:pt idx="1">
                  <c:v>4033</c:v>
                </c:pt>
                <c:pt idx="2">
                  <c:v>4025</c:v>
                </c:pt>
                <c:pt idx="3">
                  <c:v>4009</c:v>
                </c:pt>
                <c:pt idx="4">
                  <c:v>4032</c:v>
                </c:pt>
                <c:pt idx="5">
                  <c:v>4022</c:v>
                </c:pt>
                <c:pt idx="6">
                  <c:v>4058</c:v>
                </c:pt>
                <c:pt idx="7">
                  <c:v>4065</c:v>
                </c:pt>
                <c:pt idx="8">
                  <c:v>4069</c:v>
                </c:pt>
                <c:pt idx="9">
                  <c:v>4029</c:v>
                </c:pt>
                <c:pt idx="10">
                  <c:v>4035</c:v>
                </c:pt>
                <c:pt idx="11">
                  <c:v>4037</c:v>
                </c:pt>
                <c:pt idx="12">
                  <c:v>4034</c:v>
                </c:pt>
                <c:pt idx="13">
                  <c:v>4032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111</c:v>
                </c:pt>
                <c:pt idx="1">
                  <c:v>92</c:v>
                </c:pt>
                <c:pt idx="2">
                  <c:v>92</c:v>
                </c:pt>
                <c:pt idx="3">
                  <c:v>92</c:v>
                </c:pt>
                <c:pt idx="4">
                  <c:v>92</c:v>
                </c:pt>
                <c:pt idx="5">
                  <c:v>92</c:v>
                </c:pt>
                <c:pt idx="6">
                  <c:v>50</c:v>
                </c:pt>
                <c:pt idx="7">
                  <c:v>50</c:v>
                </c:pt>
                <c:pt idx="8">
                  <c:v>50</c:v>
                </c:pt>
                <c:pt idx="9">
                  <c:v>50</c:v>
                </c:pt>
                <c:pt idx="10">
                  <c:v>50</c:v>
                </c:pt>
                <c:pt idx="11">
                  <c:v>50</c:v>
                </c:pt>
                <c:pt idx="12">
                  <c:v>84</c:v>
                </c:pt>
                <c:pt idx="13">
                  <c:v>84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493</c:v>
                </c:pt>
                <c:pt idx="1">
                  <c:v>475</c:v>
                </c:pt>
                <c:pt idx="2">
                  <c:v>475</c:v>
                </c:pt>
                <c:pt idx="3">
                  <c:v>475</c:v>
                </c:pt>
                <c:pt idx="4">
                  <c:v>475</c:v>
                </c:pt>
                <c:pt idx="5">
                  <c:v>475</c:v>
                </c:pt>
                <c:pt idx="6">
                  <c:v>433</c:v>
                </c:pt>
                <c:pt idx="7">
                  <c:v>433</c:v>
                </c:pt>
                <c:pt idx="8">
                  <c:v>433</c:v>
                </c:pt>
                <c:pt idx="9">
                  <c:v>433</c:v>
                </c:pt>
                <c:pt idx="10">
                  <c:v>433</c:v>
                </c:pt>
                <c:pt idx="11">
                  <c:v>433</c:v>
                </c:pt>
                <c:pt idx="12">
                  <c:v>363</c:v>
                </c:pt>
                <c:pt idx="13">
                  <c:v>363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428.4803</c:v>
                </c:pt>
                <c:pt idx="1">
                  <c:v>266.39210000000003</c:v>
                </c:pt>
                <c:pt idx="2">
                  <c:v>276.36180000000002</c:v>
                </c:pt>
                <c:pt idx="3">
                  <c:v>246.88399999999999</c:v>
                </c:pt>
                <c:pt idx="4">
                  <c:v>217.50450000000001</c:v>
                </c:pt>
                <c:pt idx="5">
                  <c:v>285.41199999999998</c:v>
                </c:pt>
                <c:pt idx="6">
                  <c:v>301.9425</c:v>
                </c:pt>
                <c:pt idx="7">
                  <c:v>324.05770000000001</c:v>
                </c:pt>
                <c:pt idx="8">
                  <c:v>301.24529999999999</c:v>
                </c:pt>
                <c:pt idx="9">
                  <c:v>298.46449999999999</c:v>
                </c:pt>
                <c:pt idx="10">
                  <c:v>298.86770000000001</c:v>
                </c:pt>
                <c:pt idx="11">
                  <c:v>323.08499999999998</c:v>
                </c:pt>
                <c:pt idx="12">
                  <c:v>317.74990000000003</c:v>
                </c:pt>
                <c:pt idx="13">
                  <c:v>368.62009999999998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4.17</c:v>
                </c:pt>
                <c:pt idx="1">
                  <c:v>3.8370000000000002</c:v>
                </c:pt>
                <c:pt idx="2">
                  <c:v>4.6020000000000003</c:v>
                </c:pt>
                <c:pt idx="3">
                  <c:v>5.266</c:v>
                </c:pt>
                <c:pt idx="4">
                  <c:v>5.0359999999999996</c:v>
                </c:pt>
                <c:pt idx="5">
                  <c:v>4.1520000000000001</c:v>
                </c:pt>
                <c:pt idx="6">
                  <c:v>7.17</c:v>
                </c:pt>
                <c:pt idx="7">
                  <c:v>8.1530000000000005</c:v>
                </c:pt>
                <c:pt idx="8">
                  <c:v>11.679</c:v>
                </c:pt>
                <c:pt idx="9">
                  <c:v>11.757999999999999</c:v>
                </c:pt>
                <c:pt idx="10">
                  <c:v>8.7579999999999991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4.17</c:v>
                </c:pt>
                <c:pt idx="1">
                  <c:v>3.8370000000000002</c:v>
                </c:pt>
                <c:pt idx="2">
                  <c:v>4.6020000000000003</c:v>
                </c:pt>
                <c:pt idx="3">
                  <c:v>5.266</c:v>
                </c:pt>
                <c:pt idx="4">
                  <c:v>5.0359999999999996</c:v>
                </c:pt>
                <c:pt idx="5">
                  <c:v>4.1520000000000001</c:v>
                </c:pt>
                <c:pt idx="6">
                  <c:v>7.17</c:v>
                </c:pt>
                <c:pt idx="7">
                  <c:v>8.1530000000000005</c:v>
                </c:pt>
                <c:pt idx="8">
                  <c:v>11.679</c:v>
                </c:pt>
                <c:pt idx="9">
                  <c:v>11.757999999999999</c:v>
                </c:pt>
                <c:pt idx="10">
                  <c:v>8.7579999999999991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8.6449542141147528</c:v>
                </c:pt>
                <c:pt idx="1">
                  <c:v>11.08428446102074</c:v>
                </c:pt>
                <c:pt idx="2">
                  <c:v>10.517625067129408</c:v>
                </c:pt>
                <c:pt idx="3">
                  <c:v>10.471712668878681</c:v>
                </c:pt>
                <c:pt idx="4">
                  <c:v>10.327376289448114</c:v>
                </c:pt>
                <c:pt idx="5">
                  <c:v>9.2443459811221285</c:v>
                </c:pt>
                <c:pt idx="6">
                  <c:v>8.5127475056047111</c:v>
                </c:pt>
                <c:pt idx="7">
                  <c:v>8.3747856837962544</c:v>
                </c:pt>
                <c:pt idx="8">
                  <c:v>8.2617366252442004</c:v>
                </c:pt>
                <c:pt idx="9">
                  <c:v>8.0105078766283153</c:v>
                </c:pt>
                <c:pt idx="10">
                  <c:v>7.2002756878726899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20.062488979631041</c:v>
                </c:pt>
                <c:pt idx="1">
                  <c:v>21.057572336732964</c:v>
                </c:pt>
                <c:pt idx="2">
                  <c:v>21.520034407307406</c:v>
                </c:pt>
                <c:pt idx="3">
                  <c:v>24.050214438230398</c:v>
                </c:pt>
                <c:pt idx="4">
                  <c:v>22.346542944089794</c:v>
                </c:pt>
                <c:pt idx="5">
                  <c:v>21.044934101474229</c:v>
                </c:pt>
                <c:pt idx="6">
                  <c:v>19.206901697111181</c:v>
                </c:pt>
                <c:pt idx="7">
                  <c:v>19.498201128730301</c:v>
                </c:pt>
                <c:pt idx="8">
                  <c:v>19.304172610957259</c:v>
                </c:pt>
                <c:pt idx="9">
                  <c:v>19.594820308458822</c:v>
                </c:pt>
                <c:pt idx="10">
                  <c:v>21.389199381636974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0.20785058146243468</c:v>
                </c:pt>
                <c:pt idx="1">
                  <c:v>0.18221473675323499</c:v>
                </c:pt>
                <c:pt idx="2">
                  <c:v>0.21384724173290967</c:v>
                </c:pt>
                <c:pt idx="3">
                  <c:v>0.21895854664934411</c:v>
                </c:pt>
                <c:pt idx="4">
                  <c:v>0.22535924293076925</c:v>
                </c:pt>
                <c:pt idx="5">
                  <c:v>0.19729213595917824</c:v>
                </c:pt>
                <c:pt idx="6">
                  <c:v>0.37330331112583376</c:v>
                </c:pt>
                <c:pt idx="7">
                  <c:v>0.41814113754251309</c:v>
                </c:pt>
                <c:pt idx="8">
                  <c:v>0.60499873448970676</c:v>
                </c:pt>
                <c:pt idx="9">
                  <c:v>0.60005653611042442</c:v>
                </c:pt>
                <c:pt idx="10">
                  <c:v>0.40945899113544687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8.7579999999999991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8.7579999999999991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24：金属製品製造業(N=1)</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31：輸送用機械器具製造業(N=2)</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3.766</c:v>
                </c:pt>
                <c:pt idx="15">
                  <c:v>0</c:v>
                </c:pt>
                <c:pt idx="16">
                  <c:v>0</c:v>
                </c:pt>
                <c:pt idx="17">
                  <c:v>0</c:v>
                </c:pt>
                <c:pt idx="18">
                  <c:v>0</c:v>
                </c:pt>
                <c:pt idx="19">
                  <c:v>0</c:v>
                </c:pt>
                <c:pt idx="20">
                  <c:v>0</c:v>
                </c:pt>
                <c:pt idx="21">
                  <c:v>4.992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29.177568421707466</c:v>
                </c:pt>
                <c:pt idx="2">
                  <c:v>1.7894981350549846</c:v>
                </c:pt>
                <c:pt idx="3">
                  <c:v>8.6659301063839784</c:v>
                </c:pt>
                <c:pt idx="4">
                  <c:v>8.0697206059884525</c:v>
                </c:pt>
                <c:pt idx="5">
                  <c:v>15.568807445159649</c:v>
                </c:pt>
                <c:pt idx="7">
                  <c:v>34.927107884404663</c:v>
                </c:pt>
                <c:pt idx="8">
                  <c:v>0.8152630424411591</c:v>
                </c:pt>
                <c:pt idx="9">
                  <c:v>0</c:v>
                </c:pt>
                <c:pt idx="10">
                  <c:v>0.94042165450553794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39.632996663146429</c:v>
                </c:pt>
                <c:pt idx="4" formatCode="#,##0">
                  <c:v>8.0697206059884525</c:v>
                </c:pt>
                <c:pt idx="5" formatCode="#,##0">
                  <c:v>15.568807445159649</c:v>
                </c:pt>
                <c:pt idx="6" formatCode="#,##0">
                  <c:v>35.742370926845823</c:v>
                </c:pt>
                <c:pt idx="10" formatCode="#,##0">
                  <c:v>0.94042165450553794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8.7579999999999991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8.7579999999999991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31：輸送用機械器具製造業(N=2)</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3.766</c:v>
                </c:pt>
                <c:pt idx="10">
                  <c:v>0</c:v>
                </c:pt>
                <c:pt idx="11">
                  <c:v>0</c:v>
                </c:pt>
                <c:pt idx="12">
                  <c:v>0</c:v>
                </c:pt>
                <c:pt idx="13">
                  <c:v>0</c:v>
                </c:pt>
                <c:pt idx="14">
                  <c:v>0</c:v>
                </c:pt>
                <c:pt idx="15">
                  <c:v>0</c:v>
                </c:pt>
                <c:pt idx="16">
                  <c:v>2.496</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24：金属製品製造業(N=1)</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31：輸送用機械器具製造業(N=2)</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塩谷町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58,105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1147.1999999999996</c:v>
                </c:pt>
                <c:pt idx="1">
                  <c:v>56958.100000000013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76,719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1376.7776639999997</c:v>
                </c:pt>
                <c:pt idx="1">
                  <c:v>75341.896356000027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53</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塩谷町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34.792443719999987</c:v>
                </c:pt>
                <c:pt idx="1">
                  <c:v>6.1019754120000016</c:v>
                </c:pt>
                <c:pt idx="2">
                  <c:v>5.4606250033660793</c:v>
                </c:pt>
                <c:pt idx="3">
                  <c:v>2.7682307999999999E-2</c:v>
                </c:pt>
                <c:pt idx="4">
                  <c:v>0.48654351000000001</c:v>
                </c:pt>
                <c:pt idx="5">
                  <c:v>5.8251920799999999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822,664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塩谷町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722025</c:v>
                </c:pt>
                <c:pt idx="1">
                  <c:v>82300</c:v>
                </c:pt>
                <c:pt idx="2">
                  <c:v>18213.740140000002</c:v>
                </c:pt>
                <c:pt idx="3">
                  <c:v>125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8434.2000000000007</c:v>
                </c:pt>
                <c:pt idx="1">
                  <c:v>13801.3</c:v>
                </c:pt>
                <c:pt idx="2">
                  <c:v>15270.5</c:v>
                </c:pt>
                <c:pt idx="3">
                  <c:v>16500.099999999999</c:v>
                </c:pt>
                <c:pt idx="4">
                  <c:v>53806</c:v>
                </c:pt>
                <c:pt idx="5">
                  <c:v>54729.599999999999</c:v>
                </c:pt>
                <c:pt idx="6">
                  <c:v>55548.100000000013</c:v>
                </c:pt>
                <c:pt idx="7">
                  <c:v>56065.100000000013</c:v>
                </c:pt>
                <c:pt idx="8">
                  <c:v>56958.100000000013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530.1</c:v>
                </c:pt>
                <c:pt idx="1">
                  <c:v>598</c:v>
                </c:pt>
                <c:pt idx="2">
                  <c:v>665.6</c:v>
                </c:pt>
                <c:pt idx="3">
                  <c:v>732.4</c:v>
                </c:pt>
                <c:pt idx="4">
                  <c:v>797</c:v>
                </c:pt>
                <c:pt idx="5">
                  <c:v>901.19999999999948</c:v>
                </c:pt>
                <c:pt idx="6">
                  <c:v>980.89999999999975</c:v>
                </c:pt>
                <c:pt idx="7">
                  <c:v>1030.7</c:v>
                </c:pt>
                <c:pt idx="8">
                  <c:v>1147.1999999999996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0.19172382584716158</c:v>
                </c:pt>
                <c:pt idx="1">
                  <c:v>0.32585783230728549</c:v>
                </c:pt>
                <c:pt idx="2">
                  <c:v>0.36326050202419224</c:v>
                </c:pt>
                <c:pt idx="3">
                  <c:v>0.39231886091981383</c:v>
                </c:pt>
                <c:pt idx="4">
                  <c:v>1.2747691715672602</c:v>
                </c:pt>
                <c:pt idx="5">
                  <c:v>1.2806163942001842</c:v>
                </c:pt>
                <c:pt idx="6">
                  <c:v>1.3397262346915988</c:v>
                </c:pt>
                <c:pt idx="7">
                  <c:v>1.2545180086999208</c:v>
                </c:pt>
                <c:pt idx="8">
                  <c:v>1.2764983636705494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19.352739491248226</c:v>
                </c:pt>
                <c:pt idx="2">
                  <c:v>1.100969655975125</c:v>
                </c:pt>
                <c:pt idx="3">
                  <c:v>3.5965052910070465</c:v>
                </c:pt>
                <c:pt idx="4">
                  <c:v>10.471712668878681</c:v>
                </c:pt>
                <c:pt idx="5">
                  <c:v>16.745970308777714</c:v>
                </c:pt>
                <c:pt idx="7">
                  <c:v>31.379035696315068</c:v>
                </c:pt>
                <c:pt idx="8">
                  <c:v>0.96060948570367366</c:v>
                </c:pt>
                <c:pt idx="9">
                  <c:v>0</c:v>
                </c:pt>
                <c:pt idx="10">
                  <c:v>1.5151635212150376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24.050214438230398</c:v>
                </c:pt>
                <c:pt idx="4" formatCode="#,##0">
                  <c:v>10.471712668878681</c:v>
                </c:pt>
                <c:pt idx="5" formatCode="#,##0">
                  <c:v>16.745970308777714</c:v>
                </c:pt>
                <c:pt idx="6" formatCode="#,##0">
                  <c:v>32.339645182018742</c:v>
                </c:pt>
                <c:pt idx="10" formatCode="#,##0">
                  <c:v>1.5151635212150376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99</c:v>
                </c:pt>
                <c:pt idx="1">
                  <c:v>114</c:v>
                </c:pt>
                <c:pt idx="2">
                  <c:v>125</c:v>
                </c:pt>
                <c:pt idx="3">
                  <c:v>138</c:v>
                </c:pt>
                <c:pt idx="4">
                  <c:v>150</c:v>
                </c:pt>
                <c:pt idx="5">
                  <c:v>172</c:v>
                </c:pt>
                <c:pt idx="6">
                  <c:v>187</c:v>
                </c:pt>
                <c:pt idx="7">
                  <c:v>195</c:v>
                </c:pt>
                <c:pt idx="8">
                  <c:v>212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60100.87925173423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76718.67402000002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1288409.0678712798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966456.76999999979</c:v>
                </c:pt>
                <c:pt idx="1">
                  <c:v>169499.31700000004</c:v>
                </c:pt>
                <c:pt idx="2">
                  <c:v>151684.02787127998</c:v>
                </c:pt>
                <c:pt idx="3">
                  <c:v>768.95299999999997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76718.67402000002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排出量比較シート!$DN$21:$DN$50</c:f>
              <c:numCache>
                <c:formatCode>0.0%;;</c:formatCode>
                <c:ptCount val="30"/>
                <c:pt idx="0">
                  <c:v>1</c:v>
                </c:pt>
                <c:pt idx="1">
                  <c:v>0</c:v>
                </c:pt>
                <c:pt idx="2">
                  <c:v>1</c:v>
                </c:pt>
                <c:pt idx="3">
                  <c:v>1</c:v>
                </c:pt>
                <c:pt idx="4">
                  <c:v>0</c:v>
                </c:pt>
                <c:pt idx="5">
                  <c:v>1</c:v>
                </c:pt>
                <c:pt idx="6">
                  <c:v>0.4</c:v>
                </c:pt>
                <c:pt idx="7">
                  <c:v>1</c:v>
                </c:pt>
                <c:pt idx="8">
                  <c:v>1</c:v>
                </c:pt>
                <c:pt idx="9">
                  <c:v>0</c:v>
                </c:pt>
                <c:pt idx="10">
                  <c:v>1</c:v>
                </c:pt>
                <c:pt idx="11">
                  <c:v>1</c:v>
                </c:pt>
                <c:pt idx="12">
                  <c:v>0</c:v>
                </c:pt>
                <c:pt idx="13">
                  <c:v>1</c:v>
                </c:pt>
                <c:pt idx="14">
                  <c:v>1</c:v>
                </c:pt>
                <c:pt idx="15">
                  <c:v>0</c:v>
                </c:pt>
                <c:pt idx="16">
                  <c:v>0</c:v>
                </c:pt>
                <c:pt idx="17">
                  <c:v>0</c:v>
                </c:pt>
                <c:pt idx="18">
                  <c:v>0</c:v>
                </c:pt>
                <c:pt idx="19">
                  <c:v>0</c:v>
                </c:pt>
                <c:pt idx="20">
                  <c:v>0.81</c:v>
                </c:pt>
                <c:pt idx="21">
                  <c:v>0</c:v>
                </c:pt>
                <c:pt idx="22">
                  <c:v>0</c:v>
                </c:pt>
                <c:pt idx="23">
                  <c:v>1</c:v>
                </c:pt>
                <c:pt idx="24">
                  <c:v>0</c:v>
                </c:pt>
                <c:pt idx="25">
                  <c:v>0</c:v>
                </c:pt>
                <c:pt idx="26">
                  <c:v>0.93</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0.19</c:v>
                </c:pt>
                <c:pt idx="21">
                  <c:v>1</c:v>
                </c:pt>
                <c:pt idx="22">
                  <c:v>0</c:v>
                </c:pt>
                <c:pt idx="23">
                  <c:v>0</c:v>
                </c:pt>
                <c:pt idx="24">
                  <c:v>0</c:v>
                </c:pt>
                <c:pt idx="25">
                  <c:v>0</c:v>
                </c:pt>
                <c:pt idx="26">
                  <c:v>0.04</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0.02</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排出量比較シート!$DF$21:$DF$50</c:f>
              <c:numCache>
                <c:formatCode>#,##0;;</c:formatCode>
                <c:ptCount val="30"/>
                <c:pt idx="0">
                  <c:v>6</c:v>
                </c:pt>
                <c:pt idx="1">
                  <c:v>0</c:v>
                </c:pt>
                <c:pt idx="2">
                  <c:v>1</c:v>
                </c:pt>
                <c:pt idx="3">
                  <c:v>1</c:v>
                </c:pt>
                <c:pt idx="4">
                  <c:v>0</c:v>
                </c:pt>
                <c:pt idx="5">
                  <c:v>5</c:v>
                </c:pt>
                <c:pt idx="6">
                  <c:v>1</c:v>
                </c:pt>
                <c:pt idx="7">
                  <c:v>1</c:v>
                </c:pt>
                <c:pt idx="8">
                  <c:v>3</c:v>
                </c:pt>
                <c:pt idx="9">
                  <c:v>0</c:v>
                </c:pt>
                <c:pt idx="10">
                  <c:v>2</c:v>
                </c:pt>
                <c:pt idx="11">
                  <c:v>3</c:v>
                </c:pt>
                <c:pt idx="12">
                  <c:v>0</c:v>
                </c:pt>
                <c:pt idx="13">
                  <c:v>1</c:v>
                </c:pt>
                <c:pt idx="14">
                  <c:v>2</c:v>
                </c:pt>
                <c:pt idx="15">
                  <c:v>0</c:v>
                </c:pt>
                <c:pt idx="16">
                  <c:v>0</c:v>
                </c:pt>
                <c:pt idx="17">
                  <c:v>0</c:v>
                </c:pt>
                <c:pt idx="18">
                  <c:v>0</c:v>
                </c:pt>
                <c:pt idx="19">
                  <c:v>0</c:v>
                </c:pt>
                <c:pt idx="20">
                  <c:v>2</c:v>
                </c:pt>
                <c:pt idx="21">
                  <c:v>0</c:v>
                </c:pt>
                <c:pt idx="22">
                  <c:v>0</c:v>
                </c:pt>
                <c:pt idx="23">
                  <c:v>2</c:v>
                </c:pt>
                <c:pt idx="24">
                  <c:v>0</c:v>
                </c:pt>
                <c:pt idx="25">
                  <c:v>0</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2</c:v>
                </c:pt>
                <c:pt idx="21">
                  <c:v>2</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排出量比較シート!$DL$21:$DL$50</c:f>
              <c:numCache>
                <c:formatCode>#,##0;;</c:formatCode>
                <c:ptCount val="30"/>
                <c:pt idx="0">
                  <c:v>6</c:v>
                </c:pt>
                <c:pt idx="1">
                  <c:v>0</c:v>
                </c:pt>
                <c:pt idx="2">
                  <c:v>1</c:v>
                </c:pt>
                <c:pt idx="3">
                  <c:v>1</c:v>
                </c:pt>
                <c:pt idx="4">
                  <c:v>0</c:v>
                </c:pt>
                <c:pt idx="5">
                  <c:v>5</c:v>
                </c:pt>
                <c:pt idx="6">
                  <c:v>2</c:v>
                </c:pt>
                <c:pt idx="7">
                  <c:v>1</c:v>
                </c:pt>
                <c:pt idx="8">
                  <c:v>3</c:v>
                </c:pt>
                <c:pt idx="9">
                  <c:v>0</c:v>
                </c:pt>
                <c:pt idx="10">
                  <c:v>2</c:v>
                </c:pt>
                <c:pt idx="11">
                  <c:v>3</c:v>
                </c:pt>
                <c:pt idx="12">
                  <c:v>0</c:v>
                </c:pt>
                <c:pt idx="13">
                  <c:v>1</c:v>
                </c:pt>
                <c:pt idx="14">
                  <c:v>2</c:v>
                </c:pt>
                <c:pt idx="15">
                  <c:v>0</c:v>
                </c:pt>
                <c:pt idx="16">
                  <c:v>0</c:v>
                </c:pt>
                <c:pt idx="17">
                  <c:v>0</c:v>
                </c:pt>
                <c:pt idx="18">
                  <c:v>1</c:v>
                </c:pt>
                <c:pt idx="19">
                  <c:v>1</c:v>
                </c:pt>
                <c:pt idx="20">
                  <c:v>4</c:v>
                </c:pt>
                <c:pt idx="21">
                  <c:v>2</c:v>
                </c:pt>
                <c:pt idx="22">
                  <c:v>0</c:v>
                </c:pt>
                <c:pt idx="23">
                  <c:v>2</c:v>
                </c:pt>
                <c:pt idx="24">
                  <c:v>0</c:v>
                </c:pt>
                <c:pt idx="25">
                  <c:v>0</c:v>
                </c:pt>
                <c:pt idx="26">
                  <c:v>7</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排出量比較シート!$CX$21:$CX$50</c:f>
              <c:numCache>
                <c:formatCode>[=0]#;[&lt;1]0.00;#,##0</c:formatCode>
                <c:ptCount val="30"/>
                <c:pt idx="0">
                  <c:v>31.324000000000002</c:v>
                </c:pt>
                <c:pt idx="1">
                  <c:v>0</c:v>
                </c:pt>
                <c:pt idx="2">
                  <c:v>99.828000000000003</c:v>
                </c:pt>
                <c:pt idx="3">
                  <c:v>6.7729999999999997</c:v>
                </c:pt>
                <c:pt idx="4">
                  <c:v>0</c:v>
                </c:pt>
                <c:pt idx="5">
                  <c:v>27.782</c:v>
                </c:pt>
                <c:pt idx="6">
                  <c:v>3.5110000000000001</c:v>
                </c:pt>
                <c:pt idx="7">
                  <c:v>21.206</c:v>
                </c:pt>
                <c:pt idx="8">
                  <c:v>8.7579999999999991</c:v>
                </c:pt>
                <c:pt idx="9">
                  <c:v>0</c:v>
                </c:pt>
                <c:pt idx="10">
                  <c:v>18.98</c:v>
                </c:pt>
                <c:pt idx="11">
                  <c:v>10.378</c:v>
                </c:pt>
                <c:pt idx="12">
                  <c:v>0</c:v>
                </c:pt>
                <c:pt idx="13">
                  <c:v>4.3570000000000002</c:v>
                </c:pt>
                <c:pt idx="14">
                  <c:v>40.045999999999999</c:v>
                </c:pt>
                <c:pt idx="15">
                  <c:v>0</c:v>
                </c:pt>
                <c:pt idx="16">
                  <c:v>0</c:v>
                </c:pt>
                <c:pt idx="17">
                  <c:v>0</c:v>
                </c:pt>
                <c:pt idx="18">
                  <c:v>0</c:v>
                </c:pt>
                <c:pt idx="19">
                  <c:v>0</c:v>
                </c:pt>
                <c:pt idx="20">
                  <c:v>16.812999999999999</c:v>
                </c:pt>
                <c:pt idx="21">
                  <c:v>0</c:v>
                </c:pt>
                <c:pt idx="22">
                  <c:v>0</c:v>
                </c:pt>
                <c:pt idx="23">
                  <c:v>13.592000000000001</c:v>
                </c:pt>
                <c:pt idx="24">
                  <c:v>0</c:v>
                </c:pt>
                <c:pt idx="25">
                  <c:v>0</c:v>
                </c:pt>
                <c:pt idx="26">
                  <c:v>238.53899999999999</c:v>
                </c:pt>
                <c:pt idx="27">
                  <c:v>0</c:v>
                </c:pt>
                <c:pt idx="28">
                  <c:v>7.2439999999999998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排出量比較シート!$CY$21:$CY$50</c:f>
              <c:numCache>
                <c:formatCode>[=0]#;[&lt;1]0.00;#,##0</c:formatCode>
                <c:ptCount val="30"/>
                <c:pt idx="0">
                  <c:v>0</c:v>
                </c:pt>
                <c:pt idx="1">
                  <c:v>0</c:v>
                </c:pt>
                <c:pt idx="2">
                  <c:v>0</c:v>
                </c:pt>
                <c:pt idx="3">
                  <c:v>0</c:v>
                </c:pt>
                <c:pt idx="4">
                  <c:v>0</c:v>
                </c:pt>
                <c:pt idx="5">
                  <c:v>0</c:v>
                </c:pt>
                <c:pt idx="6">
                  <c:v>5.29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2.8090000000000002</c:v>
                </c:pt>
                <c:pt idx="19">
                  <c:v>7.0129999999999999</c:v>
                </c:pt>
                <c:pt idx="20">
                  <c:v>3.9870000000000001</c:v>
                </c:pt>
                <c:pt idx="21">
                  <c:v>68.003</c:v>
                </c:pt>
                <c:pt idx="22">
                  <c:v>0</c:v>
                </c:pt>
                <c:pt idx="23">
                  <c:v>0</c:v>
                </c:pt>
                <c:pt idx="24">
                  <c:v>0</c:v>
                </c:pt>
                <c:pt idx="25">
                  <c:v>0</c:v>
                </c:pt>
                <c:pt idx="26">
                  <c:v>11.452</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49.3</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6.3630000000000004</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排出量比較シート!$DD$21:$DD$50</c:f>
              <c:numCache>
                <c:formatCode>[=0]#;[&lt;1]0.00;#,##0</c:formatCode>
                <c:ptCount val="30"/>
                <c:pt idx="0">
                  <c:v>31.324000000000002</c:v>
                </c:pt>
                <c:pt idx="1">
                  <c:v>0</c:v>
                </c:pt>
                <c:pt idx="2">
                  <c:v>99.828000000000003</c:v>
                </c:pt>
                <c:pt idx="3">
                  <c:v>6.7729999999999997</c:v>
                </c:pt>
                <c:pt idx="4">
                  <c:v>0</c:v>
                </c:pt>
                <c:pt idx="5">
                  <c:v>27.782</c:v>
                </c:pt>
                <c:pt idx="6">
                  <c:v>8.8010000000000002</c:v>
                </c:pt>
                <c:pt idx="7">
                  <c:v>21.206</c:v>
                </c:pt>
                <c:pt idx="8">
                  <c:v>8.7579999999999991</c:v>
                </c:pt>
                <c:pt idx="9">
                  <c:v>0</c:v>
                </c:pt>
                <c:pt idx="10">
                  <c:v>18.98</c:v>
                </c:pt>
                <c:pt idx="11">
                  <c:v>10.378</c:v>
                </c:pt>
                <c:pt idx="12">
                  <c:v>0</c:v>
                </c:pt>
                <c:pt idx="13">
                  <c:v>4.3570000000000002</c:v>
                </c:pt>
                <c:pt idx="14">
                  <c:v>40.045999999999999</c:v>
                </c:pt>
                <c:pt idx="15">
                  <c:v>0</c:v>
                </c:pt>
                <c:pt idx="16">
                  <c:v>0</c:v>
                </c:pt>
                <c:pt idx="17">
                  <c:v>0</c:v>
                </c:pt>
                <c:pt idx="18">
                  <c:v>2.8090000000000002</c:v>
                </c:pt>
                <c:pt idx="19">
                  <c:v>7.0129999999999999</c:v>
                </c:pt>
                <c:pt idx="20">
                  <c:v>20.799999999999997</c:v>
                </c:pt>
                <c:pt idx="21">
                  <c:v>68.003</c:v>
                </c:pt>
                <c:pt idx="22">
                  <c:v>0</c:v>
                </c:pt>
                <c:pt idx="23">
                  <c:v>13.592000000000001</c:v>
                </c:pt>
                <c:pt idx="24">
                  <c:v>0</c:v>
                </c:pt>
                <c:pt idx="25">
                  <c:v>0</c:v>
                </c:pt>
                <c:pt idx="26">
                  <c:v>256.35399999999998</c:v>
                </c:pt>
                <c:pt idx="27">
                  <c:v>49.3</c:v>
                </c:pt>
                <c:pt idx="28">
                  <c:v>7.2439999999999998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0.30708972549899799</c:v>
                </c:pt>
                <c:pt idx="19">
                  <c:v>0.38422130367782864</c:v>
                </c:pt>
                <c:pt idx="20">
                  <c:v>0.1860056551609317</c:v>
                </c:pt>
                <c:pt idx="21">
                  <c:v>1</c:v>
                </c:pt>
                <c:pt idx="22">
                  <c:v>0</c:v>
                </c:pt>
                <c:pt idx="23">
                  <c:v>0</c:v>
                </c:pt>
                <c:pt idx="24">
                  <c:v>0</c:v>
                </c:pt>
                <c:pt idx="25">
                  <c:v>0</c:v>
                </c:pt>
                <c:pt idx="26">
                  <c:v>0.47747732760518763</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排出量比較シート!$CM$21:$CM$50</c:f>
              <c:numCache>
                <c:formatCode>\(0%\);;</c:formatCode>
                <c:ptCount val="30"/>
                <c:pt idx="0">
                  <c:v>0.17025720875825998</c:v>
                </c:pt>
                <c:pt idx="1">
                  <c:v>0</c:v>
                </c:pt>
                <c:pt idx="2">
                  <c:v>1</c:v>
                </c:pt>
                <c:pt idx="3">
                  <c:v>0.49863871150097883</c:v>
                </c:pt>
                <c:pt idx="4">
                  <c:v>0</c:v>
                </c:pt>
                <c:pt idx="5">
                  <c:v>1</c:v>
                </c:pt>
                <c:pt idx="6">
                  <c:v>0.47968949898780405</c:v>
                </c:pt>
                <c:pt idx="7">
                  <c:v>0.70431954169366062</c:v>
                </c:pt>
                <c:pt idx="8">
                  <c:v>0.40945899113544687</c:v>
                </c:pt>
                <c:pt idx="9">
                  <c:v>0</c:v>
                </c:pt>
                <c:pt idx="10">
                  <c:v>0.63120397593993893</c:v>
                </c:pt>
                <c:pt idx="11">
                  <c:v>0.23549715718296393</c:v>
                </c:pt>
                <c:pt idx="12">
                  <c:v>0</c:v>
                </c:pt>
                <c:pt idx="13">
                  <c:v>0.14040960303449421</c:v>
                </c:pt>
                <c:pt idx="14">
                  <c:v>1</c:v>
                </c:pt>
                <c:pt idx="15">
                  <c:v>0</c:v>
                </c:pt>
                <c:pt idx="16">
                  <c:v>0</c:v>
                </c:pt>
                <c:pt idx="17">
                  <c:v>0</c:v>
                </c:pt>
                <c:pt idx="18">
                  <c:v>0</c:v>
                </c:pt>
                <c:pt idx="19">
                  <c:v>0</c:v>
                </c:pt>
                <c:pt idx="20">
                  <c:v>0.53211800402270593</c:v>
                </c:pt>
                <c:pt idx="21">
                  <c:v>0</c:v>
                </c:pt>
                <c:pt idx="22">
                  <c:v>0</c:v>
                </c:pt>
                <c:pt idx="23">
                  <c:v>0.44472826908251756</c:v>
                </c:pt>
                <c:pt idx="24">
                  <c:v>0</c:v>
                </c:pt>
                <c:pt idx="25">
                  <c:v>0</c:v>
                </c:pt>
                <c:pt idx="26">
                  <c:v>0.52886623488983542</c:v>
                </c:pt>
                <c:pt idx="27">
                  <c:v>0</c:v>
                </c:pt>
                <c:pt idx="28">
                  <c:v>0.3990800787362071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排出量比較シート!$BV$21:$BV$50</c:f>
              <c:numCache>
                <c:formatCode>0%</c:formatCode>
                <c:ptCount val="30"/>
                <c:pt idx="0">
                  <c:v>0.76251517877315877</c:v>
                </c:pt>
                <c:pt idx="1">
                  <c:v>0.11103806670948541</c:v>
                </c:pt>
                <c:pt idx="2">
                  <c:v>0.51186316308031887</c:v>
                </c:pt>
                <c:pt idx="3">
                  <c:v>0.2309951907332676</c:v>
                </c:pt>
                <c:pt idx="4">
                  <c:v>0.36343154324840443</c:v>
                </c:pt>
                <c:pt idx="5">
                  <c:v>0.20955896633198495</c:v>
                </c:pt>
                <c:pt idx="6">
                  <c:v>0.30886947538468923</c:v>
                </c:pt>
                <c:pt idx="7">
                  <c:v>0.41899096807568115</c:v>
                </c:pt>
                <c:pt idx="8">
                  <c:v>0.32008050103768165</c:v>
                </c:pt>
                <c:pt idx="9">
                  <c:v>5.669327443701791E-2</c:v>
                </c:pt>
                <c:pt idx="10">
                  <c:v>0.42292072025124017</c:v>
                </c:pt>
                <c:pt idx="11">
                  <c:v>0.49717652266411977</c:v>
                </c:pt>
                <c:pt idx="12">
                  <c:v>0.27127493543882664</c:v>
                </c:pt>
                <c:pt idx="13">
                  <c:v>0.4268449177026285</c:v>
                </c:pt>
                <c:pt idx="14">
                  <c:v>0.46181632741239742</c:v>
                </c:pt>
                <c:pt idx="15">
                  <c:v>0.11407384536101174</c:v>
                </c:pt>
                <c:pt idx="16">
                  <c:v>0.3267046061296604</c:v>
                </c:pt>
                <c:pt idx="17">
                  <c:v>0.28659034054458604</c:v>
                </c:pt>
                <c:pt idx="18">
                  <c:v>0.19285849531498089</c:v>
                </c:pt>
                <c:pt idx="19">
                  <c:v>0.29396706807970624</c:v>
                </c:pt>
                <c:pt idx="20">
                  <c:v>0.37341265833047887</c:v>
                </c:pt>
                <c:pt idx="21">
                  <c:v>5.0777663629822632E-2</c:v>
                </c:pt>
                <c:pt idx="22">
                  <c:v>0.23992453935456315</c:v>
                </c:pt>
                <c:pt idx="23">
                  <c:v>0.43896470043842606</c:v>
                </c:pt>
                <c:pt idx="24">
                  <c:v>0.28972831007435268</c:v>
                </c:pt>
                <c:pt idx="25">
                  <c:v>0.2715020113982009</c:v>
                </c:pt>
                <c:pt idx="26">
                  <c:v>0.8526322433464093</c:v>
                </c:pt>
                <c:pt idx="27">
                  <c:v>0.23572500718396444</c:v>
                </c:pt>
                <c:pt idx="28">
                  <c:v>0.29670271770913975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排出量比較シート!$BZ$21:$BZ$50</c:f>
              <c:numCache>
                <c:formatCode>0%</c:formatCode>
                <c:ptCount val="30"/>
                <c:pt idx="0">
                  <c:v>4.5870828315764889E-2</c:v>
                </c:pt>
                <c:pt idx="1">
                  <c:v>0.11160727580479807</c:v>
                </c:pt>
                <c:pt idx="2">
                  <c:v>7.5713288078150462E-2</c:v>
                </c:pt>
                <c:pt idx="3">
                  <c:v>0.17402483204418992</c:v>
                </c:pt>
                <c:pt idx="4">
                  <c:v>0.12463441365418229</c:v>
                </c:pt>
                <c:pt idx="5">
                  <c:v>0.18532066996143229</c:v>
                </c:pt>
                <c:pt idx="6">
                  <c:v>0.12493077074156447</c:v>
                </c:pt>
                <c:pt idx="7">
                  <c:v>0.10963218680326969</c:v>
                </c:pt>
                <c:pt idx="8">
                  <c:v>0.10774914052006682</c:v>
                </c:pt>
                <c:pt idx="9">
                  <c:v>0.14199277825116674</c:v>
                </c:pt>
                <c:pt idx="10">
                  <c:v>0.1262467122212754</c:v>
                </c:pt>
                <c:pt idx="11">
                  <c:v>9.2398191640999605E-2</c:v>
                </c:pt>
                <c:pt idx="12">
                  <c:v>0.13567380856285208</c:v>
                </c:pt>
                <c:pt idx="13">
                  <c:v>0.10705284302264753</c:v>
                </c:pt>
                <c:pt idx="14">
                  <c:v>0.1055537162824865</c:v>
                </c:pt>
                <c:pt idx="15">
                  <c:v>0.24795187552393236</c:v>
                </c:pt>
                <c:pt idx="16">
                  <c:v>0.11279250563710173</c:v>
                </c:pt>
                <c:pt idx="17">
                  <c:v>0.18247971266207894</c:v>
                </c:pt>
                <c:pt idx="18">
                  <c:v>0.16252210258784053</c:v>
                </c:pt>
                <c:pt idx="19">
                  <c:v>0.21106879146835664</c:v>
                </c:pt>
                <c:pt idx="20">
                  <c:v>0.2533213907943716</c:v>
                </c:pt>
                <c:pt idx="21">
                  <c:v>4.7810311946009106E-2</c:v>
                </c:pt>
                <c:pt idx="22">
                  <c:v>0.10630673403249814</c:v>
                </c:pt>
                <c:pt idx="23">
                  <c:v>0.10176833405669596</c:v>
                </c:pt>
                <c:pt idx="24">
                  <c:v>0.19727254901573035</c:v>
                </c:pt>
                <c:pt idx="25">
                  <c:v>0.17701348354754781</c:v>
                </c:pt>
                <c:pt idx="26">
                  <c:v>4.5339505928764824E-2</c:v>
                </c:pt>
                <c:pt idx="27">
                  <c:v>0.19477383942203694</c:v>
                </c:pt>
                <c:pt idx="28">
                  <c:v>0.11614509561910982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排出量比較シート!$CA$21:$CA$50</c:f>
              <c:numCache>
                <c:formatCode>0%</c:formatCode>
                <c:ptCount val="30"/>
                <c:pt idx="0">
                  <c:v>6.7959981620739351E-2</c:v>
                </c:pt>
                <c:pt idx="1">
                  <c:v>0.27490003026965215</c:v>
                </c:pt>
                <c:pt idx="2">
                  <c:v>0.16767322840076351</c:v>
                </c:pt>
                <c:pt idx="3">
                  <c:v>0.20883596435643675</c:v>
                </c:pt>
                <c:pt idx="4">
                  <c:v>0.21066270071203599</c:v>
                </c:pt>
                <c:pt idx="5">
                  <c:v>0.20679895897206454</c:v>
                </c:pt>
                <c:pt idx="6">
                  <c:v>0.17315075729513679</c:v>
                </c:pt>
                <c:pt idx="7">
                  <c:v>0.17284160803376988</c:v>
                </c:pt>
                <c:pt idx="8">
                  <c:v>0.17969322249017064</c:v>
                </c:pt>
                <c:pt idx="9">
                  <c:v>0.11099959955792396</c:v>
                </c:pt>
                <c:pt idx="10">
                  <c:v>0.12409139162607777</c:v>
                </c:pt>
                <c:pt idx="11">
                  <c:v>0.14613668932679277</c:v>
                </c:pt>
                <c:pt idx="12">
                  <c:v>0.15939451473442159</c:v>
                </c:pt>
                <c:pt idx="13">
                  <c:v>0.13995780141576147</c:v>
                </c:pt>
                <c:pt idx="14">
                  <c:v>0.14591896716777183</c:v>
                </c:pt>
                <c:pt idx="15">
                  <c:v>0.24219641961634342</c:v>
                </c:pt>
                <c:pt idx="16">
                  <c:v>0.30276350653603934</c:v>
                </c:pt>
                <c:pt idx="17">
                  <c:v>0.24094788362980527</c:v>
                </c:pt>
                <c:pt idx="18">
                  <c:v>0.18480838646714087</c:v>
                </c:pt>
                <c:pt idx="19">
                  <c:v>0.27569120984193696</c:v>
                </c:pt>
                <c:pt idx="20">
                  <c:v>0.10082035336847518</c:v>
                </c:pt>
                <c:pt idx="21">
                  <c:v>0.52944023910103843</c:v>
                </c:pt>
                <c:pt idx="22">
                  <c:v>0.31599361531734776</c:v>
                </c:pt>
                <c:pt idx="23">
                  <c:v>0.16862329542122892</c:v>
                </c:pt>
                <c:pt idx="24">
                  <c:v>0.21869942430278236</c:v>
                </c:pt>
                <c:pt idx="25">
                  <c:v>0.27672434071053997</c:v>
                </c:pt>
                <c:pt idx="26">
                  <c:v>4.2252936647291725E-2</c:v>
                </c:pt>
                <c:pt idx="27">
                  <c:v>0.28593117210595992</c:v>
                </c:pt>
                <c:pt idx="28">
                  <c:v>0.25124493142358723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排出量比較シート!$CB$21:$CB$50</c:f>
              <c:numCache>
                <c:formatCode>0%</c:formatCode>
                <c:ptCount val="30"/>
                <c:pt idx="0">
                  <c:v>0.11699774601809644</c:v>
                </c:pt>
                <c:pt idx="1">
                  <c:v>0.50245462721606438</c:v>
                </c:pt>
                <c:pt idx="2">
                  <c:v>0.24475032044076722</c:v>
                </c:pt>
                <c:pt idx="3">
                  <c:v>0.37035458654663034</c:v>
                </c:pt>
                <c:pt idx="4">
                  <c:v>0.28780101168513145</c:v>
                </c:pt>
                <c:pt idx="5">
                  <c:v>0.36945792248764248</c:v>
                </c:pt>
                <c:pt idx="6">
                  <c:v>0.37549140248600316</c:v>
                </c:pt>
                <c:pt idx="7">
                  <c:v>0.2865214050511774</c:v>
                </c:pt>
                <c:pt idx="8">
                  <c:v>0.37728010426446329</c:v>
                </c:pt>
                <c:pt idx="9">
                  <c:v>0.67914160809147839</c:v>
                </c:pt>
                <c:pt idx="10">
                  <c:v>0.31064942285903574</c:v>
                </c:pt>
                <c:pt idx="11">
                  <c:v>0.25357142868598304</c:v>
                </c:pt>
                <c:pt idx="12">
                  <c:v>0.41524429627741694</c:v>
                </c:pt>
                <c:pt idx="13">
                  <c:v>0.32614443785896263</c:v>
                </c:pt>
                <c:pt idx="14">
                  <c:v>0.26774800262270093</c:v>
                </c:pt>
                <c:pt idx="15">
                  <c:v>0.37229969185214939</c:v>
                </c:pt>
                <c:pt idx="16">
                  <c:v>0.25773938169719851</c:v>
                </c:pt>
                <c:pt idx="17">
                  <c:v>0.28998206316352976</c:v>
                </c:pt>
                <c:pt idx="18">
                  <c:v>0.45981101563003768</c:v>
                </c:pt>
                <c:pt idx="19">
                  <c:v>0.20664136303000522</c:v>
                </c:pt>
                <c:pt idx="20">
                  <c:v>0.25417453673329615</c:v>
                </c:pt>
                <c:pt idx="21">
                  <c:v>0.34460544998425791</c:v>
                </c:pt>
                <c:pt idx="22">
                  <c:v>0.32795530081669244</c:v>
                </c:pt>
                <c:pt idx="23">
                  <c:v>0.27430139421190231</c:v>
                </c:pt>
                <c:pt idx="24">
                  <c:v>0.28662975759516007</c:v>
                </c:pt>
                <c:pt idx="25">
                  <c:v>0.26208775863303274</c:v>
                </c:pt>
                <c:pt idx="26">
                  <c:v>5.7169377547811893E-2</c:v>
                </c:pt>
                <c:pt idx="27">
                  <c:v>0.28356998128803856</c:v>
                </c:pt>
                <c:pt idx="28">
                  <c:v>0.32817576184615938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排出量比較シート!$CH$21:$CH$50</c:f>
              <c:numCache>
                <c:formatCode>0%</c:formatCode>
                <c:ptCount val="30"/>
                <c:pt idx="0">
                  <c:v>6.6562652722404921E-3</c:v>
                </c:pt>
                <c:pt idx="1">
                  <c:v>0</c:v>
                </c:pt>
                <c:pt idx="2">
                  <c:v>0</c:v>
                </c:pt>
                <c:pt idx="3">
                  <c:v>1.5789426319475316E-2</c:v>
                </c:pt>
                <c:pt idx="4">
                  <c:v>1.3470330700245791E-2</c:v>
                </c:pt>
                <c:pt idx="5">
                  <c:v>2.8863482246875748E-2</c:v>
                </c:pt>
                <c:pt idx="6">
                  <c:v>1.7557594092606335E-2</c:v>
                </c:pt>
                <c:pt idx="7">
                  <c:v>1.2013832036101728E-2</c:v>
                </c:pt>
                <c:pt idx="8">
                  <c:v>1.5197031687617725E-2</c:v>
                </c:pt>
                <c:pt idx="9">
                  <c:v>1.1172739662413014E-2</c:v>
                </c:pt>
                <c:pt idx="10">
                  <c:v>1.6091753042370992E-2</c:v>
                </c:pt>
                <c:pt idx="11">
                  <c:v>1.0717167682104808E-2</c:v>
                </c:pt>
                <c:pt idx="12">
                  <c:v>1.8412444986482791E-2</c:v>
                </c:pt>
                <c:pt idx="13">
                  <c:v>0</c:v>
                </c:pt>
                <c:pt idx="14">
                  <c:v>1.8962986514643339E-2</c:v>
                </c:pt>
                <c:pt idx="15">
                  <c:v>2.347816764656319E-2</c:v>
                </c:pt>
                <c:pt idx="16">
                  <c:v>0</c:v>
                </c:pt>
                <c:pt idx="17">
                  <c:v>0</c:v>
                </c:pt>
                <c:pt idx="18">
                  <c:v>0</c:v>
                </c:pt>
                <c:pt idx="19">
                  <c:v>1.2631567579994955E-2</c:v>
                </c:pt>
                <c:pt idx="20">
                  <c:v>1.8271060773378287E-2</c:v>
                </c:pt>
                <c:pt idx="21">
                  <c:v>2.7366335338871988E-2</c:v>
                </c:pt>
                <c:pt idx="22">
                  <c:v>9.8198104788984903E-3</c:v>
                </c:pt>
                <c:pt idx="23">
                  <c:v>1.6342275871746904E-2</c:v>
                </c:pt>
                <c:pt idx="24">
                  <c:v>7.6699590119742936E-3</c:v>
                </c:pt>
                <c:pt idx="25">
                  <c:v>1.2672405710678701E-2</c:v>
                </c:pt>
                <c:pt idx="26">
                  <c:v>2.6059365297222436E-3</c:v>
                </c:pt>
                <c:pt idx="27">
                  <c:v>0</c:v>
                </c:pt>
                <c:pt idx="28">
                  <c:v>7.7314934020038294E-3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c:ext uri="{02D57815-91ED-43cb-92C2-25804820EDAC}">
                        <c15:formulaRef>
                          <c15:sqref>排出量比較シート!$BW$21:$BW$50</c15:sqref>
                        </c15:formulaRef>
                      </c:ext>
                    </c:extLst>
                    <c:numCache>
                      <c:formatCode>0%</c:formatCode>
                      <c:ptCount val="30"/>
                      <c:pt idx="0">
                        <c:v>0.73202073273515533</c:v>
                      </c:pt>
                      <c:pt idx="1">
                        <c:v>5.9284578268338474E-2</c:v>
                      </c:pt>
                      <c:pt idx="2">
                        <c:v>0.46676087172082048</c:v>
                      </c:pt>
                      <c:pt idx="3">
                        <c:v>0.109435472968411</c:v>
                      </c:pt>
                      <c:pt idx="4">
                        <c:v>0.16289731872663518</c:v>
                      </c:pt>
                      <c:pt idx="5">
                        <c:v>0.16319422442532194</c:v>
                      </c:pt>
                      <c:pt idx="6">
                        <c:v>0.29209899003653916</c:v>
                      </c:pt>
                      <c:pt idx="7">
                        <c:v>0.31203046881236179</c:v>
                      </c:pt>
                      <c:pt idx="8">
                        <c:v>0.26157409105230073</c:v>
                      </c:pt>
                      <c:pt idx="9">
                        <c:v>1.8220056251622263E-2</c:v>
                      </c:pt>
                      <c:pt idx="10">
                        <c:v>0.31889336715982175</c:v>
                      </c:pt>
                      <c:pt idx="11">
                        <c:v>0.4501903861389091</c:v>
                      </c:pt>
                      <c:pt idx="12">
                        <c:v>0.15221409816838799</c:v>
                      </c:pt>
                      <c:pt idx="13">
                        <c:v>0.29373104557985585</c:v>
                      </c:pt>
                      <c:pt idx="14">
                        <c:v>0.4338041427248584</c:v>
                      </c:pt>
                      <c:pt idx="15">
                        <c:v>3.0030699461876833E-2</c:v>
                      </c:pt>
                      <c:pt idx="16">
                        <c:v>0.27912369434030543</c:v>
                      </c:pt>
                      <c:pt idx="17">
                        <c:v>7.9021361970090825E-2</c:v>
                      </c:pt>
                      <c:pt idx="18">
                        <c:v>7.1575345076720462E-2</c:v>
                      </c:pt>
                      <c:pt idx="19">
                        <c:v>0.13711218620758467</c:v>
                      </c:pt>
                      <c:pt idx="20">
                        <c:v>0.33115473161347553</c:v>
                      </c:pt>
                      <c:pt idx="21">
                        <c:v>0</c:v>
                      </c:pt>
                      <c:pt idx="22">
                        <c:v>2.8226808281976355E-2</c:v>
                      </c:pt>
                      <c:pt idx="23">
                        <c:v>0.40990969120843118</c:v>
                      </c:pt>
                      <c:pt idx="24">
                        <c:v>0.11830663945994427</c:v>
                      </c:pt>
                      <c:pt idx="25">
                        <c:v>0.10663370697671493</c:v>
                      </c:pt>
                      <c:pt idx="26">
                        <c:v>0.81815258735375385</c:v>
                      </c:pt>
                      <c:pt idx="27">
                        <c:v>9.8947662572175923E-2</c:v>
                      </c:pt>
                      <c:pt idx="28">
                        <c:v>0.1866787166479266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2.4368619697206885E-3</c:v>
                      </c:pt>
                      <c:pt idx="1">
                        <c:v>1.7110003875687625E-2</c:v>
                      </c:pt>
                      <c:pt idx="2">
                        <c:v>1.0773964259859539E-2</c:v>
                      </c:pt>
                      <c:pt idx="3">
                        <c:v>6.916677297701115E-3</c:v>
                      </c:pt>
                      <c:pt idx="4">
                        <c:v>1.794465159874499E-2</c:v>
                      </c:pt>
                      <c:pt idx="5">
                        <c:v>1.8125877969166853E-2</c:v>
                      </c:pt>
                      <c:pt idx="6">
                        <c:v>1.0088662370881492E-2</c:v>
                      </c:pt>
                      <c:pt idx="7">
                        <c:v>7.839050454847939E-3</c:v>
                      </c:pt>
                      <c:pt idx="8">
                        <c:v>1.4513331887118855E-2</c:v>
                      </c:pt>
                      <c:pt idx="9">
                        <c:v>9.0278181787411659E-3</c:v>
                      </c:pt>
                      <c:pt idx="10">
                        <c:v>1.0613932747131389E-2</c:v>
                      </c:pt>
                      <c:pt idx="11">
                        <c:v>6.1784928660470039E-3</c:v>
                      </c:pt>
                      <c:pt idx="12">
                        <c:v>1.7385143475217912E-2</c:v>
                      </c:pt>
                      <c:pt idx="13">
                        <c:v>5.1133390903630145E-3</c:v>
                      </c:pt>
                      <c:pt idx="14">
                        <c:v>1.2411452725695226E-2</c:v>
                      </c:pt>
                      <c:pt idx="15">
                        <c:v>1.6200560373576062E-2</c:v>
                      </c:pt>
                      <c:pt idx="16">
                        <c:v>1.1037449134025736E-2</c:v>
                      </c:pt>
                      <c:pt idx="17">
                        <c:v>9.5878896677811364E-3</c:v>
                      </c:pt>
                      <c:pt idx="18">
                        <c:v>1.3754644545808008E-2</c:v>
                      </c:pt>
                      <c:pt idx="19">
                        <c:v>9.0854135533593051E-3</c:v>
                      </c:pt>
                      <c:pt idx="20">
                        <c:v>1.0347394402275115E-2</c:v>
                      </c:pt>
                      <c:pt idx="21">
                        <c:v>1.1174589301051533E-2</c:v>
                      </c:pt>
                      <c:pt idx="22">
                        <c:v>3.2752747298710173E-2</c:v>
                      </c:pt>
                      <c:pt idx="23">
                        <c:v>9.5372386428516885E-3</c:v>
                      </c:pt>
                      <c:pt idx="24">
                        <c:v>1.234382765278807E-2</c:v>
                      </c:pt>
                      <c:pt idx="25">
                        <c:v>1.1077473134695218E-2</c:v>
                      </c:pt>
                      <c:pt idx="26">
                        <c:v>1.1714630650894713E-2</c:v>
                      </c:pt>
                      <c:pt idx="27">
                        <c:v>3.6413072648784878E-2</c:v>
                      </c:pt>
                      <c:pt idx="28">
                        <c:v>1.0505890456850898E-2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2.8057584068282813E-2</c:v>
                      </c:pt>
                      <c:pt idx="1">
                        <c:v>3.4643484565459307E-2</c:v>
                      </c:pt>
                      <c:pt idx="2">
                        <c:v>3.4328327099638893E-2</c:v>
                      </c:pt>
                      <c:pt idx="3">
                        <c:v>0.11464304046715548</c:v>
                      </c:pt>
                      <c:pt idx="4">
                        <c:v>0.18258957292302422</c:v>
                      </c:pt>
                      <c:pt idx="5">
                        <c:v>2.8238863937496136E-2</c:v>
                      </c:pt>
                      <c:pt idx="6">
                        <c:v>6.6818229772685834E-3</c:v>
                      </c:pt>
                      <c:pt idx="7">
                        <c:v>9.9121448808471416E-2</c:v>
                      </c:pt>
                      <c:pt idx="8">
                        <c:v>4.3993078098262056E-2</c:v>
                      </c:pt>
                      <c:pt idx="9">
                        <c:v>2.9445400006654476E-2</c:v>
                      </c:pt>
                      <c:pt idx="10">
                        <c:v>9.3413420344286985E-2</c:v>
                      </c:pt>
                      <c:pt idx="11">
                        <c:v>4.0807643659163576E-2</c:v>
                      </c:pt>
                      <c:pt idx="12">
                        <c:v>0.10167569379522073</c:v>
                      </c:pt>
                      <c:pt idx="13">
                        <c:v>0.1280005330324096</c:v>
                      </c:pt>
                      <c:pt idx="14">
                        <c:v>1.560073196184378E-2</c:v>
                      </c:pt>
                      <c:pt idx="15">
                        <c:v>6.7842585525558829E-2</c:v>
                      </c:pt>
                      <c:pt idx="16">
                        <c:v>3.6543462655329213E-2</c:v>
                      </c:pt>
                      <c:pt idx="17">
                        <c:v>0.19798108890671412</c:v>
                      </c:pt>
                      <c:pt idx="18">
                        <c:v>0.10752850569245243</c:v>
                      </c:pt>
                      <c:pt idx="19">
                        <c:v>0.14776946831876223</c:v>
                      </c:pt>
                      <c:pt idx="20">
                        <c:v>3.1910532314728228E-2</c:v>
                      </c:pt>
                      <c:pt idx="21">
                        <c:v>3.9603074328771096E-2</c:v>
                      </c:pt>
                      <c:pt idx="22">
                        <c:v>0.1789449837738766</c:v>
                      </c:pt>
                      <c:pt idx="23">
                        <c:v>1.9517770587143199E-2</c:v>
                      </c:pt>
                      <c:pt idx="24">
                        <c:v>0.15907784296162034</c:v>
                      </c:pt>
                      <c:pt idx="25">
                        <c:v>0.15379083128679075</c:v>
                      </c:pt>
                      <c:pt idx="26">
                        <c:v>2.2765025341760708E-2</c:v>
                      </c:pt>
                      <c:pt idx="27">
                        <c:v>0.10036427196300364</c:v>
                      </c:pt>
                      <c:pt idx="28">
                        <c:v>9.9518110604362206E-2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0.11432769957717948</c:v>
                      </c:pt>
                      <c:pt idx="1">
                        <c:v>0.49083222470530874</c:v>
                      </c:pt>
                      <c:pt idx="2">
                        <c:v>0.224201249941783</c:v>
                      </c:pt>
                      <c:pt idx="3">
                        <c:v>0.3595510571681757</c:v>
                      </c:pt>
                      <c:pt idx="4">
                        <c:v>0.27809223175912334</c:v>
                      </c:pt>
                      <c:pt idx="5">
                        <c:v>0.36043322066857636</c:v>
                      </c:pt>
                      <c:pt idx="6">
                        <c:v>0.36485843277632962</c:v>
                      </c:pt>
                      <c:pt idx="7">
                        <c:v>0.27782292626000099</c:v>
                      </c:pt>
                      <c:pt idx="8">
                        <c:v>0.36774709320569055</c:v>
                      </c:pt>
                      <c:pt idx="9">
                        <c:v>0.24293571996497854</c:v>
                      </c:pt>
                      <c:pt idx="10">
                        <c:v>0.30190110397357278</c:v>
                      </c:pt>
                      <c:pt idx="11">
                        <c:v>0.24647821805729664</c:v>
                      </c:pt>
                      <c:pt idx="12">
                        <c:v>0.40520629276093034</c:v>
                      </c:pt>
                      <c:pt idx="13">
                        <c:v>0.31766304253775357</c:v>
                      </c:pt>
                      <c:pt idx="14">
                        <c:v>0.26025053140734838</c:v>
                      </c:pt>
                      <c:pt idx="15">
                        <c:v>0.36336699410980122</c:v>
                      </c:pt>
                      <c:pt idx="16">
                        <c:v>0.24918996456665543</c:v>
                      </c:pt>
                      <c:pt idx="17">
                        <c:v>0.28317260475643369</c:v>
                      </c:pt>
                      <c:pt idx="18">
                        <c:v>0.44894397754517179</c:v>
                      </c:pt>
                      <c:pt idx="19">
                        <c:v>0.19948136148143938</c:v>
                      </c:pt>
                      <c:pt idx="20">
                        <c:v>0.24736920455980238</c:v>
                      </c:pt>
                      <c:pt idx="21">
                        <c:v>0.32045722611162808</c:v>
                      </c:pt>
                      <c:pt idx="22">
                        <c:v>0.31942884796539667</c:v>
                      </c:pt>
                      <c:pt idx="23">
                        <c:v>0.26573943892495555</c:v>
                      </c:pt>
                      <c:pt idx="24">
                        <c:v>0.27913257690568294</c:v>
                      </c:pt>
                      <c:pt idx="25">
                        <c:v>0.25355148899994318</c:v>
                      </c:pt>
                      <c:pt idx="26">
                        <c:v>5.3682602723211792E-2</c:v>
                      </c:pt>
                      <c:pt idx="27">
                        <c:v>0.27252565258002098</c:v>
                      </c:pt>
                      <c:pt idx="28">
                        <c:v>0.31828916878675834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4.1725313143179905E-2</c:v>
                      </c:pt>
                      <c:pt idx="1">
                        <c:v>0.19637008028014069</c:v>
                      </c:pt>
                      <c:pt idx="2">
                        <c:v>0.10757871416921878</c:v>
                      </c:pt>
                      <c:pt idx="3">
                        <c:v>0.16423747729327617</c:v>
                      </c:pt>
                      <c:pt idx="4">
                        <c:v>0.11446634812353473</c:v>
                      </c:pt>
                      <c:pt idx="5">
                        <c:v>0.15617804969785681</c:v>
                      </c:pt>
                      <c:pt idx="6">
                        <c:v>0.17629147443468299</c:v>
                      </c:pt>
                      <c:pt idx="7">
                        <c:v>0.13231027407554091</c:v>
                      </c:pt>
                      <c:pt idx="8">
                        <c:v>0.17744112400306861</c:v>
                      </c:pt>
                      <c:pt idx="9">
                        <c:v>6.7243267262505971E-2</c:v>
                      </c:pt>
                      <c:pt idx="10">
                        <c:v>0.13008302176886932</c:v>
                      </c:pt>
                      <c:pt idx="11">
                        <c:v>0.11520712670444896</c:v>
                      </c:pt>
                      <c:pt idx="12">
                        <c:v>0.16137523789768216</c:v>
                      </c:pt>
                      <c:pt idx="13">
                        <c:v>0.13230555970046801</c:v>
                      </c:pt>
                      <c:pt idx="14">
                        <c:v>0.12197452830114339</c:v>
                      </c:pt>
                      <c:pt idx="15">
                        <c:v>0.14576113879224292</c:v>
                      </c:pt>
                      <c:pt idx="16">
                        <c:v>0.10758788003125169</c:v>
                      </c:pt>
                      <c:pt idx="17">
                        <c:v>0.10849707460847983</c:v>
                      </c:pt>
                      <c:pt idx="18">
                        <c:v>0.18424536502562763</c:v>
                      </c:pt>
                      <c:pt idx="19">
                        <c:v>0.10280940961990534</c:v>
                      </c:pt>
                      <c:pt idx="20">
                        <c:v>0.11441546189357817</c:v>
                      </c:pt>
                      <c:pt idx="21">
                        <c:v>0.12875292225463303</c:v>
                      </c:pt>
                      <c:pt idx="22">
                        <c:v>0.11466448744820873</c:v>
                      </c:pt>
                      <c:pt idx="23">
                        <c:v>0.14216641439016245</c:v>
                      </c:pt>
                      <c:pt idx="24">
                        <c:v>0.10145576864243451</c:v>
                      </c:pt>
                      <c:pt idx="25">
                        <c:v>0.14611390636345836</c:v>
                      </c:pt>
                      <c:pt idx="26">
                        <c:v>2.1380577353782168E-2</c:v>
                      </c:pt>
                      <c:pt idx="27">
                        <c:v>0.12573198024369248</c:v>
                      </c:pt>
                      <c:pt idx="28">
                        <c:v>0.16055755958508744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7.2602386433999563E-2</c:v>
                      </c:pt>
                      <c:pt idx="1">
                        <c:v>0.29446214442516799</c:v>
                      </c:pt>
                      <c:pt idx="2">
                        <c:v>0.11662253577256421</c:v>
                      </c:pt>
                      <c:pt idx="3">
                        <c:v>0.1953135798748995</c:v>
                      </c:pt>
                      <c:pt idx="4">
                        <c:v>0.16362588363558866</c:v>
                      </c:pt>
                      <c:pt idx="5">
                        <c:v>0.20425517097071952</c:v>
                      </c:pt>
                      <c:pt idx="6">
                        <c:v>0.18856695834164663</c:v>
                      </c:pt>
                      <c:pt idx="7">
                        <c:v>0.14551265218446008</c:v>
                      </c:pt>
                      <c:pt idx="8">
                        <c:v>0.19030596920262197</c:v>
                      </c:pt>
                      <c:pt idx="9">
                        <c:v>0.17569245270247261</c:v>
                      </c:pt>
                      <c:pt idx="10">
                        <c:v>0.17181808220470349</c:v>
                      </c:pt>
                      <c:pt idx="11">
                        <c:v>0.13127109135284767</c:v>
                      </c:pt>
                      <c:pt idx="12">
                        <c:v>0.24383105486324821</c:v>
                      </c:pt>
                      <c:pt idx="13">
                        <c:v>0.18535748283728556</c:v>
                      </c:pt>
                      <c:pt idx="14">
                        <c:v>0.13827600310620503</c:v>
                      </c:pt>
                      <c:pt idx="15">
                        <c:v>0.2176058553175583</c:v>
                      </c:pt>
                      <c:pt idx="16">
                        <c:v>0.14160208453540377</c:v>
                      </c:pt>
                      <c:pt idx="17">
                        <c:v>0.17467553014795387</c:v>
                      </c:pt>
                      <c:pt idx="18">
                        <c:v>0.26469861251954407</c:v>
                      </c:pt>
                      <c:pt idx="19">
                        <c:v>9.6671951861534017E-2</c:v>
                      </c:pt>
                      <c:pt idx="20">
                        <c:v>0.13295374266622423</c:v>
                      </c:pt>
                      <c:pt idx="21">
                        <c:v>0.19170430385699511</c:v>
                      </c:pt>
                      <c:pt idx="22">
                        <c:v>0.20476436051718794</c:v>
                      </c:pt>
                      <c:pt idx="23">
                        <c:v>0.12357302453479312</c:v>
                      </c:pt>
                      <c:pt idx="24">
                        <c:v>0.17767680826324841</c:v>
                      </c:pt>
                      <c:pt idx="25">
                        <c:v>0.1074375826364848</c:v>
                      </c:pt>
                      <c:pt idx="26">
                        <c:v>3.2302025369429624E-2</c:v>
                      </c:pt>
                      <c:pt idx="27">
                        <c:v>0.14679367233632851</c:v>
                      </c:pt>
                      <c:pt idx="28">
                        <c:v>0.15773160920167087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2.6700464409169736E-3</c:v>
                      </c:pt>
                      <c:pt idx="1">
                        <c:v>1.1622402510755581E-2</c:v>
                      </c:pt>
                      <c:pt idx="2">
                        <c:v>7.1406833524904501E-3</c:v>
                      </c:pt>
                      <c:pt idx="3">
                        <c:v>1.0803529378454609E-2</c:v>
                      </c:pt>
                      <c:pt idx="4">
                        <c:v>8.083289414360333E-3</c:v>
                      </c:pt>
                      <c:pt idx="5">
                        <c:v>9.0247018190661027E-3</c:v>
                      </c:pt>
                      <c:pt idx="6">
                        <c:v>1.0632969709673519E-2</c:v>
                      </c:pt>
                      <c:pt idx="7">
                        <c:v>8.698478791176429E-3</c:v>
                      </c:pt>
                      <c:pt idx="8">
                        <c:v>9.5330110587727186E-3</c:v>
                      </c:pt>
                      <c:pt idx="9">
                        <c:v>5.8979894236970308E-3</c:v>
                      </c:pt>
                      <c:pt idx="10">
                        <c:v>8.7483188854629579E-3</c:v>
                      </c:pt>
                      <c:pt idx="11">
                        <c:v>7.0932106286864215E-3</c:v>
                      </c:pt>
                      <c:pt idx="12">
                        <c:v>1.003800351648659E-2</c:v>
                      </c:pt>
                      <c:pt idx="13">
                        <c:v>8.4813953212090724E-3</c:v>
                      </c:pt>
                      <c:pt idx="14">
                        <c:v>7.4974712153525191E-3</c:v>
                      </c:pt>
                      <c:pt idx="15">
                        <c:v>8.9326977423481359E-3</c:v>
                      </c:pt>
                      <c:pt idx="16">
                        <c:v>8.549417130543106E-3</c:v>
                      </c:pt>
                      <c:pt idx="17">
                        <c:v>6.8094584070960895E-3</c:v>
                      </c:pt>
                      <c:pt idx="18">
                        <c:v>1.0867038084865936E-2</c:v>
                      </c:pt>
                      <c:pt idx="19">
                        <c:v>7.1600015485658646E-3</c:v>
                      </c:pt>
                      <c:pt idx="20">
                        <c:v>6.8053321734937878E-3</c:v>
                      </c:pt>
                      <c:pt idx="21">
                        <c:v>2.4148223872629816E-2</c:v>
                      </c:pt>
                      <c:pt idx="22">
                        <c:v>8.526452851295753E-3</c:v>
                      </c:pt>
                      <c:pt idx="23">
                        <c:v>8.5619552869467437E-3</c:v>
                      </c:pt>
                      <c:pt idx="24">
                        <c:v>7.4971806894771611E-3</c:v>
                      </c:pt>
                      <c:pt idx="25">
                        <c:v>8.5362696330896146E-3</c:v>
                      </c:pt>
                      <c:pt idx="26">
                        <c:v>1.1292272392864941E-3</c:v>
                      </c:pt>
                      <c:pt idx="27">
                        <c:v>8.8375809726757605E-3</c:v>
                      </c:pt>
                      <c:pt idx="28">
                        <c:v>9.8865930594010509E-3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1.3408387146493743E-2</c:v>
                      </c:pt>
                      <c:pt idx="3">
                        <c:v>0</c:v>
                      </c:pt>
                      <c:pt idx="4">
                        <c:v>1.6254905116478032E-3</c:v>
                      </c:pt>
                      <c:pt idx="5">
                        <c:v>0</c:v>
                      </c:pt>
                      <c:pt idx="6">
                        <c:v>0</c:v>
                      </c:pt>
                      <c:pt idx="7">
                        <c:v>0</c:v>
                      </c:pt>
                      <c:pt idx="8">
                        <c:v>0</c:v>
                      </c:pt>
                      <c:pt idx="9">
                        <c:v>0.43030789870280284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2.3575475853136029E-3</c:v>
                      </c:pt>
                      <c:pt idx="27">
                        <c:v>2.2067477353418055E-3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排出量比較シート!$BE$21:$BE$50</c:f>
              <c:numCache>
                <c:formatCode>#,##0_);[Red]\(#,##0\)</c:formatCode>
                <c:ptCount val="30"/>
                <c:pt idx="0">
                  <c:v>183.98046243360798</c:v>
                </c:pt>
                <c:pt idx="1">
                  <c:v>6.0590928141961484</c:v>
                </c:pt>
                <c:pt idx="2">
                  <c:v>45.271507072660008</c:v>
                </c:pt>
                <c:pt idx="3">
                  <c:v>13.582980710848208</c:v>
                </c:pt>
                <c:pt idx="4">
                  <c:v>28.787579792556414</c:v>
                </c:pt>
                <c:pt idx="5">
                  <c:v>15.134695172522878</c:v>
                </c:pt>
                <c:pt idx="6">
                  <c:v>18.347285105408911</c:v>
                </c:pt>
                <c:pt idx="7">
                  <c:v>30.108493012995822</c:v>
                </c:pt>
                <c:pt idx="8">
                  <c:v>21.389199381636974</c:v>
                </c:pt>
                <c:pt idx="9">
                  <c:v>5.9902132258735179</c:v>
                </c:pt>
                <c:pt idx="10">
                  <c:v>30.069519083330377</c:v>
                </c:pt>
                <c:pt idx="11">
                  <c:v>44.068472520613312</c:v>
                </c:pt>
                <c:pt idx="12">
                  <c:v>16.643766010565553</c:v>
                </c:pt>
                <c:pt idx="13">
                  <c:v>31.030641108853665</c:v>
                </c:pt>
                <c:pt idx="14">
                  <c:v>38.520057867400347</c:v>
                </c:pt>
                <c:pt idx="15">
                  <c:v>8.0026868008173224</c:v>
                </c:pt>
                <c:pt idx="16">
                  <c:v>23.971785959974174</c:v>
                </c:pt>
                <c:pt idx="17">
                  <c:v>26.093905543795834</c:v>
                </c:pt>
                <c:pt idx="18">
                  <c:v>10.85457427601111</c:v>
                </c:pt>
                <c:pt idx="19">
                  <c:v>25.421258982184654</c:v>
                </c:pt>
                <c:pt idx="20">
                  <c:v>31.596375001216032</c:v>
                </c:pt>
                <c:pt idx="21">
                  <c:v>1.2727036995357992</c:v>
                </c:pt>
                <c:pt idx="22">
                  <c:v>17.533955955945348</c:v>
                </c:pt>
                <c:pt idx="23">
                  <c:v>30.562482632463507</c:v>
                </c:pt>
                <c:pt idx="24">
                  <c:v>23.606605516417659</c:v>
                </c:pt>
                <c:pt idx="25">
                  <c:v>19.042454114826867</c:v>
                </c:pt>
                <c:pt idx="26">
                  <c:v>451.03843706280179</c:v>
                </c:pt>
                <c:pt idx="27">
                  <c:v>16.093705791411104</c:v>
                </c:pt>
                <c:pt idx="28">
                  <c:v>18.151745441516518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排出量比較シート!$BI$21:$BI$50</c:f>
              <c:numCache>
                <c:formatCode>#,##0_);[Red]\(#,##0\)</c:formatCode>
                <c:ptCount val="30"/>
                <c:pt idx="0">
                  <c:v>11.06776158780924</c:v>
                </c:pt>
                <c:pt idx="1">
                  <c:v>6.0901532499673108</c:v>
                </c:pt>
                <c:pt idx="2">
                  <c:v>6.6964276860581258</c:v>
                </c:pt>
                <c:pt idx="3">
                  <c:v>10.233009307948345</c:v>
                </c:pt>
                <c:pt idx="4">
                  <c:v>9.8723492625292568</c:v>
                </c:pt>
                <c:pt idx="5">
                  <c:v>13.384165316938304</c:v>
                </c:pt>
                <c:pt idx="6">
                  <c:v>7.4210650514401184</c:v>
                </c:pt>
                <c:pt idx="7">
                  <c:v>7.8781171477889069</c:v>
                </c:pt>
                <c:pt idx="8">
                  <c:v>7.2002756878726899</c:v>
                </c:pt>
                <c:pt idx="9">
                  <c:v>15.002961580629506</c:v>
                </c:pt>
                <c:pt idx="10">
                  <c:v>8.9760982155005387</c:v>
                </c:pt>
                <c:pt idx="11">
                  <c:v>8.1899425730458191</c:v>
                </c:pt>
                <c:pt idx="12">
                  <c:v>8.3241126565177606</c:v>
                </c:pt>
                <c:pt idx="13">
                  <c:v>7.7824947978706334</c:v>
                </c:pt>
                <c:pt idx="14">
                  <c:v>8.8042258750407889</c:v>
                </c:pt>
                <c:pt idx="15">
                  <c:v>17.394707745790278</c:v>
                </c:pt>
                <c:pt idx="16">
                  <c:v>8.2760933035290645</c:v>
                </c:pt>
                <c:pt idx="17">
                  <c:v>16.614685536208814</c:v>
                </c:pt>
                <c:pt idx="18">
                  <c:v>9.1471637334514657</c:v>
                </c:pt>
                <c:pt idx="19">
                  <c:v>18.252501703758814</c:v>
                </c:pt>
                <c:pt idx="20">
                  <c:v>21.43483216437939</c:v>
                </c:pt>
                <c:pt idx="21">
                  <c:v>1.1983292759044761</c:v>
                </c:pt>
                <c:pt idx="22">
                  <c:v>7.7690160304595279</c:v>
                </c:pt>
                <c:pt idx="23">
                  <c:v>7.0855194940186266</c:v>
                </c:pt>
                <c:pt idx="24">
                  <c:v>16.073455999648115</c:v>
                </c:pt>
                <c:pt idx="25">
                  <c:v>12.415271330038392</c:v>
                </c:pt>
                <c:pt idx="26">
                  <c:v>23.98438488679264</c:v>
                </c:pt>
                <c:pt idx="27">
                  <c:v>13.297837615826152</c:v>
                </c:pt>
                <c:pt idx="28">
                  <c:v>7.1055507217342013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排出量比較シート!$BJ$21:$BJ$50</c:f>
              <c:numCache>
                <c:formatCode>#,##0_);[Red]\(#,##0\)</c:formatCode>
                <c:ptCount val="30"/>
                <c:pt idx="0">
                  <c:v>16.397455675151541</c:v>
                </c:pt>
                <c:pt idx="1">
                  <c:v>15.000664613398438</c:v>
                </c:pt>
                <c:pt idx="2">
                  <c:v>14.829783217374816</c:v>
                </c:pt>
                <c:pt idx="3">
                  <c:v>12.279973737030444</c:v>
                </c:pt>
                <c:pt idx="4">
                  <c:v>16.686689470754384</c:v>
                </c:pt>
                <c:pt idx="5">
                  <c:v>14.935362875759497</c:v>
                </c:pt>
                <c:pt idx="6">
                  <c:v>10.285400674037646</c:v>
                </c:pt>
                <c:pt idx="7">
                  <c:v>12.420316294025076</c:v>
                </c:pt>
                <c:pt idx="8">
                  <c:v>12.007898484633513</c:v>
                </c:pt>
                <c:pt idx="9">
                  <c:v>11.728221309164429</c:v>
                </c:pt>
                <c:pt idx="10">
                  <c:v>8.8228556556905353</c:v>
                </c:pt>
                <c:pt idx="11">
                  <c:v>12.953187417906078</c:v>
                </c:pt>
                <c:pt idx="12">
                  <c:v>9.7794696819883651</c:v>
                </c:pt>
                <c:pt idx="13">
                  <c:v>10.174609386218215</c:v>
                </c:pt>
                <c:pt idx="14">
                  <c:v>12.171087780173995</c:v>
                </c:pt>
                <c:pt idx="15">
                  <c:v>16.990942001954924</c:v>
                </c:pt>
                <c:pt idx="16">
                  <c:v>22.215119833029703</c:v>
                </c:pt>
                <c:pt idx="17">
                  <c:v>21.938182928518877</c:v>
                </c:pt>
                <c:pt idx="18">
                  <c:v>10.401493356365119</c:v>
                </c:pt>
                <c:pt idx="19">
                  <c:v>23.840825743798732</c:v>
                </c:pt>
                <c:pt idx="20">
                  <c:v>8.5309311875714808</c:v>
                </c:pt>
                <c:pt idx="21">
                  <c:v>13.270018799983992</c:v>
                </c:pt>
                <c:pt idx="22">
                  <c:v>23.093169828478139</c:v>
                </c:pt>
                <c:pt idx="23">
                  <c:v>11.740229983396954</c:v>
                </c:pt>
                <c:pt idx="24">
                  <c:v>17.819283986637402</c:v>
                </c:pt>
                <c:pt idx="25">
                  <c:v>19.408734886709912</c:v>
                </c:pt>
                <c:pt idx="26">
                  <c:v>22.351604288280754</c:v>
                </c:pt>
                <c:pt idx="27">
                  <c:v>19.521442444481085</c:v>
                </c:pt>
                <c:pt idx="28">
                  <c:v>15.3707187918075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排出量比較シート!$BK$21:$BK$50</c:f>
              <c:numCache>
                <c:formatCode>#,##0_);[Red]\(#,##0\)</c:formatCode>
                <c:ptCount val="30"/>
                <c:pt idx="0">
                  <c:v>28.229338923760331</c:v>
                </c:pt>
                <c:pt idx="1">
                  <c:v>27.417797440491558</c:v>
                </c:pt>
                <c:pt idx="2">
                  <c:v>21.646831931000563</c:v>
                </c:pt>
                <c:pt idx="3">
                  <c:v>21.777592811643565</c:v>
                </c:pt>
                <c:pt idx="4">
                  <c:v>22.796850582122818</c:v>
                </c:pt>
                <c:pt idx="5">
                  <c:v>26.682862269256216</c:v>
                </c:pt>
                <c:pt idx="6">
                  <c:v>22.30472210780998</c:v>
                </c:pt>
                <c:pt idx="7">
                  <c:v>20.589292799502303</c:v>
                </c:pt>
                <c:pt idx="8">
                  <c:v>25.211530682674667</c:v>
                </c:pt>
                <c:pt idx="9">
                  <c:v>71.758124458837884</c:v>
                </c:pt>
                <c:pt idx="10">
                  <c:v>22.087068099515637</c:v>
                </c:pt>
                <c:pt idx="11">
                  <c:v>22.475931641305845</c:v>
                </c:pt>
                <c:pt idx="12">
                  <c:v>25.476842868963793</c:v>
                </c:pt>
                <c:pt idx="13">
                  <c:v>23.709948464001528</c:v>
                </c:pt>
                <c:pt idx="14">
                  <c:v>22.332836547152425</c:v>
                </c:pt>
                <c:pt idx="15">
                  <c:v>26.118150225449082</c:v>
                </c:pt>
                <c:pt idx="16">
                  <c:v>18.911497345247881</c:v>
                </c:pt>
                <c:pt idx="17">
                  <c:v>26.402720172653517</c:v>
                </c:pt>
                <c:pt idx="18">
                  <c:v>25.879351666271422</c:v>
                </c:pt>
                <c:pt idx="19">
                  <c:v>17.869632950154401</c:v>
                </c:pt>
                <c:pt idx="20">
                  <c:v>21.5070212517487</c:v>
                </c:pt>
                <c:pt idx="21">
                  <c:v>8.6372747330890896</c:v>
                </c:pt>
                <c:pt idx="22">
                  <c:v>23.967343296805318</c:v>
                </c:pt>
                <c:pt idx="23">
                  <c:v>19.097962975812734</c:v>
                </c:pt>
                <c:pt idx="24">
                  <c:v>23.354140349898564</c:v>
                </c:pt>
                <c:pt idx="25">
                  <c:v>18.382162592922938</c:v>
                </c:pt>
                <c:pt idx="26">
                  <c:v>30.242331202272027</c:v>
                </c:pt>
                <c:pt idx="27">
                  <c:v>19.36023633913414</c:v>
                </c:pt>
                <c:pt idx="28">
                  <c:v>20.077210398008205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排出量比較シート!$BQ$21:$BQ$50</c:f>
              <c:numCache>
                <c:formatCode>#,##0_);[Red]\(#,##0\)</c:formatCode>
                <c:ptCount val="30"/>
                <c:pt idx="0">
                  <c:v>1.6060306692358779</c:v>
                </c:pt>
                <c:pt idx="1">
                  <c:v>0</c:v>
                </c:pt>
                <c:pt idx="2">
                  <c:v>0</c:v>
                </c:pt>
                <c:pt idx="3">
                  <c:v>0.92844994933439939</c:v>
                </c:pt>
                <c:pt idx="4">
                  <c:v>1.0669910938369009</c:v>
                </c:pt>
                <c:pt idx="5">
                  <c:v>2.084568429927951</c:v>
                </c:pt>
                <c:pt idx="6">
                  <c:v>1.042946002290714</c:v>
                </c:pt>
                <c:pt idx="7">
                  <c:v>0.86330829416098076</c:v>
                </c:pt>
                <c:pt idx="8">
                  <c:v>1.0155330915869929</c:v>
                </c:pt>
                <c:pt idx="9">
                  <c:v>1.1805120370914399</c:v>
                </c:pt>
                <c:pt idx="10">
                  <c:v>1.144118157427628</c:v>
                </c:pt>
                <c:pt idx="11">
                  <c:v>0.94994270237637068</c:v>
                </c:pt>
                <c:pt idx="12">
                  <c:v>1.1296746805660429</c:v>
                </c:pt>
                <c:pt idx="13">
                  <c:v>0</c:v>
                </c:pt>
                <c:pt idx="14">
                  <c:v>1.5817009805080029</c:v>
                </c:pt>
                <c:pt idx="15">
                  <c:v>1.6470771344466679</c:v>
                </c:pt>
                <c:pt idx="16">
                  <c:v>0</c:v>
                </c:pt>
                <c:pt idx="17">
                  <c:v>0</c:v>
                </c:pt>
                <c:pt idx="18">
                  <c:v>0</c:v>
                </c:pt>
                <c:pt idx="19">
                  <c:v>1.09233443358</c:v>
                </c:pt>
                <c:pt idx="20">
                  <c:v>1.5460088858443179</c:v>
                </c:pt>
                <c:pt idx="21">
                  <c:v>0.68591647860032345</c:v>
                </c:pt>
                <c:pt idx="22">
                  <c:v>0.71764282593156103</c:v>
                </c:pt>
                <c:pt idx="23">
                  <c:v>1.137814776464587</c:v>
                </c:pt>
                <c:pt idx="24">
                  <c:v>0.62493615717533446</c:v>
                </c:pt>
                <c:pt idx="25">
                  <c:v>0.88881000559566459</c:v>
                </c:pt>
                <c:pt idx="26">
                  <c:v>1.378528138740875</c:v>
                </c:pt>
                <c:pt idx="27">
                  <c:v>0</c:v>
                </c:pt>
                <c:pt idx="28">
                  <c:v>0.47299903822759948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排出量比較シート!$BR$21:$BR$50</c:f>
              <c:numCache>
                <c:formatCode>#,##0_);[Red]\(#,##0\)</c:formatCode>
                <c:ptCount val="30"/>
                <c:pt idx="0">
                  <c:v>241.28104928956498</c:v>
                </c:pt>
                <c:pt idx="1">
                  <c:v>54.56770811805346</c:v>
                </c:pt>
                <c:pt idx="2">
                  <c:v>88.444549907093503</c:v>
                </c:pt>
                <c:pt idx="3">
                  <c:v>58.802006516804965</c:v>
                </c:pt>
                <c:pt idx="4">
                  <c:v>79.210460201799776</c:v>
                </c:pt>
                <c:pt idx="5">
                  <c:v>72.221654064404845</c:v>
                </c:pt>
                <c:pt idx="6">
                  <c:v>59.401418940987369</c:v>
                </c:pt>
                <c:pt idx="7">
                  <c:v>71.859527548473096</c:v>
                </c:pt>
                <c:pt idx="8">
                  <c:v>66.824437328404827</c:v>
                </c:pt>
                <c:pt idx="9">
                  <c:v>105.66003261159678</c:v>
                </c:pt>
                <c:pt idx="10">
                  <c:v>71.099659211464711</c:v>
                </c:pt>
                <c:pt idx="11">
                  <c:v>88.637476855247428</c:v>
                </c:pt>
                <c:pt idx="12">
                  <c:v>61.353865898601512</c:v>
                </c:pt>
                <c:pt idx="13">
                  <c:v>72.697693756944034</c:v>
                </c:pt>
                <c:pt idx="14">
                  <c:v>83.409909050275559</c:v>
                </c:pt>
                <c:pt idx="15">
                  <c:v>70.153563908458267</c:v>
                </c:pt>
                <c:pt idx="16">
                  <c:v>73.374496441780821</c:v>
                </c:pt>
                <c:pt idx="17">
                  <c:v>91.049494181177039</c:v>
                </c:pt>
                <c:pt idx="18">
                  <c:v>56.282583032099119</c:v>
                </c:pt>
                <c:pt idx="19">
                  <c:v>86.476553813476599</c:v>
                </c:pt>
                <c:pt idx="20">
                  <c:v>84.615168490759913</c:v>
                </c:pt>
                <c:pt idx="21">
                  <c:v>25.06424298711368</c:v>
                </c:pt>
                <c:pt idx="22">
                  <c:v>73.081127937619897</c:v>
                </c:pt>
                <c:pt idx="23">
                  <c:v>69.624009862156399</c:v>
                </c:pt>
                <c:pt idx="24">
                  <c:v>81.478422009777091</c:v>
                </c:pt>
                <c:pt idx="25">
                  <c:v>70.137432930093766</c:v>
                </c:pt>
                <c:pt idx="26">
                  <c:v>528.99528557888812</c:v>
                </c:pt>
                <c:pt idx="27">
                  <c:v>68.273222190852493</c:v>
                </c:pt>
                <c:pt idx="28">
                  <c:v>61.178224391294023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c:ext uri="{02D57815-91ED-43cb-92C2-25804820EDAC}">
                        <c15:formulaRef>
                          <c15:sqref>排出量比較シート!$BF$21:$BF$68</c15:sqref>
                        </c15:formulaRef>
                      </c:ext>
                    </c:extLst>
                    <c:numCache>
                      <c:formatCode>#,##0_);[Red]\(#,##0\)</c:formatCode>
                      <c:ptCount val="48"/>
                      <c:pt idx="0">
                        <c:v>176.62273049605449</c:v>
                      </c:pt>
                      <c:pt idx="1">
                        <c:v>3.2350235628485891</c:v>
                      </c:pt>
                      <c:pt idx="2">
                        <c:v>41.282455213590573</c:v>
                      </c:pt>
                      <c:pt idx="3">
                        <c:v>6.4350253946581368</c:v>
                      </c:pt>
                      <c:pt idx="4">
                        <c:v>12.90317158197603</c:v>
                      </c:pt>
                      <c:pt idx="5">
                        <c:v>11.786156821754449</c:v>
                      </c:pt>
                      <c:pt idx="6">
                        <c:v>17.351094479399759</c:v>
                      </c:pt>
                      <c:pt idx="7">
                        <c:v>22.422362069584889</c:v>
                      </c:pt>
                      <c:pt idx="8">
                        <c:v>17.479541454258928</c:v>
                      </c:pt>
                      <c:pt idx="9">
                        <c:v>1.925131737731536</c:v>
                      </c:pt>
                      <c:pt idx="10">
                        <c:v>22.673209729859821</c:v>
                      </c:pt>
                      <c:pt idx="11">
                        <c:v>39.903739931842459</c:v>
                      </c:pt>
                      <c:pt idx="12">
                        <c:v>9.3389233668998433</c:v>
                      </c:pt>
                      <c:pt idx="13">
                        <c:v>21.353569598471331</c:v>
                      </c:pt>
                      <c:pt idx="14">
                        <c:v>36.183564090313197</c:v>
                      </c:pt>
                      <c:pt idx="15">
                        <c:v>2.1067605939144798</c:v>
                      </c:pt>
                      <c:pt idx="16">
                        <c:v>20.48056051718946</c:v>
                      </c:pt>
                      <c:pt idx="17">
                        <c:v>7.1948550368844693</c:v>
                      </c:pt>
                      <c:pt idx="18">
                        <c:v>4.028445302331666</c:v>
                      </c:pt>
                      <c:pt idx="19">
                        <c:v>11.856989349063619</c:v>
                      </c:pt>
                      <c:pt idx="20">
                        <c:v>28.020713411986609</c:v>
                      </c:pt>
                      <c:pt idx="21">
                        <c:v>0</c:v>
                      </c:pt>
                      <c:pt idx="22">
                        <c:v>2.0628469873257829</c:v>
                      </c:pt>
                      <c:pt idx="23">
                        <c:v>28.539556383289298</c:v>
                      </c:pt>
                      <c:pt idx="24">
                        <c:v>9.6394382964758858</c:v>
                      </c:pt>
                      <c:pt idx="25">
                        <c:v>7.4790144711666144</c:v>
                      </c:pt>
                      <c:pt idx="26">
                        <c:v>432.79886159430521</c:v>
                      </c:pt>
                      <c:pt idx="27">
                        <c:v>6.7554757520556663</c:v>
                      </c:pt>
                      <c:pt idx="28">
                        <c:v>11.420672416165649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0.58796861302804382</c:v>
                      </c:pt>
                      <c:pt idx="1">
                        <c:v>0.93365369738728587</c:v>
                      </c:pt>
                      <c:pt idx="2">
                        <c:v>0.95289841967838873</c:v>
                      </c:pt>
                      <c:pt idx="3">
                        <c:v>0.40671450353405791</c:v>
                      </c:pt>
                      <c:pt idx="4">
                        <c:v>1.4214041112975528</c:v>
                      </c:pt>
                      <c:pt idx="5">
                        <c:v>1.3090808883027856</c:v>
                      </c:pt>
                      <c:pt idx="6">
                        <c:v>0.59928086004690639</c:v>
                      </c:pt>
                      <c:pt idx="7">
                        <c:v>0.56331046211401603</c:v>
                      </c:pt>
                      <c:pt idx="8">
                        <c:v>0.96984523711711323</c:v>
                      </c:pt>
                      <c:pt idx="9">
                        <c:v>0.95387956317735778</c:v>
                      </c:pt>
                      <c:pt idx="10">
                        <c:v>0.75464700121444728</c:v>
                      </c:pt>
                      <c:pt idx="11">
                        <c:v>0.54764601841455263</c:v>
                      </c:pt>
                      <c:pt idx="12">
                        <c:v>1.0666457614064668</c:v>
                      </c:pt>
                      <c:pt idx="13">
                        <c:v>0.37172795926662122</c:v>
                      </c:pt>
                      <c:pt idx="14">
                        <c:v>1.0352381430320334</c:v>
                      </c:pt>
                      <c:pt idx="15">
                        <c:v>1.1365270475205047</c:v>
                      </c:pt>
                      <c:pt idx="16">
                        <c:v>0.80986727221090815</c:v>
                      </c:pt>
                      <c:pt idx="17">
                        <c:v>0.87297250451640607</c:v>
                      </c:pt>
                      <c:pt idx="18">
                        <c:v>0.77414692372644844</c:v>
                      </c:pt>
                      <c:pt idx="19">
                        <c:v>0.78567525406476557</c:v>
                      </c:pt>
                      <c:pt idx="20">
                        <c:v>0.87554652078885487</c:v>
                      </c:pt>
                      <c:pt idx="21">
                        <c:v>0.28008262152275643</c:v>
                      </c:pt>
                      <c:pt idx="22">
                        <c:v>2.3936077156455728</c:v>
                      </c:pt>
                      <c:pt idx="23">
                        <c:v>0.66402079732764507</c:v>
                      </c:pt>
                      <c:pt idx="24">
                        <c:v>1.0057555987098226</c:v>
                      </c:pt>
                      <c:pt idx="25">
                        <c:v>0.77694552901960134</c:v>
                      </c:pt>
                      <c:pt idx="26">
                        <c:v>6.1969843866212448</c:v>
                      </c:pt>
                      <c:pt idx="27">
                        <c:v>2.4860377996021437</c:v>
                      </c:pt>
                      <c:pt idx="28">
                        <c:v>0.64273172379957866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6.7697633245254583</c:v>
                      </c:pt>
                      <c:pt idx="1">
                        <c:v>1.8904155539602736</c:v>
                      </c:pt>
                      <c:pt idx="2">
                        <c:v>3.0361534393910423</c:v>
                      </c:pt>
                      <c:pt idx="3">
                        <c:v>6.7412408126560122</c:v>
                      </c:pt>
                      <c:pt idx="4">
                        <c:v>14.463004099282829</c:v>
                      </c:pt>
                      <c:pt idx="5">
                        <c:v>2.0394574624656432</c:v>
                      </c:pt>
                      <c:pt idx="6">
                        <c:v>0.39690976596224664</c:v>
                      </c:pt>
                      <c:pt idx="7">
                        <c:v>7.1228204812969178</c:v>
                      </c:pt>
                      <c:pt idx="8">
                        <c:v>2.9398126902609318</c:v>
                      </c:pt>
                      <c:pt idx="9">
                        <c:v>3.1112019249646239</c:v>
                      </c:pt>
                      <c:pt idx="10">
                        <c:v>6.6416623522561089</c:v>
                      </c:pt>
                      <c:pt idx="11">
                        <c:v>3.617086570356296</c:v>
                      </c:pt>
                      <c:pt idx="12">
                        <c:v>6.2381968822592428</c:v>
                      </c:pt>
                      <c:pt idx="13">
                        <c:v>9.3053435511157119</c:v>
                      </c:pt>
                      <c:pt idx="14">
                        <c:v>1.3012556340551167</c:v>
                      </c:pt>
                      <c:pt idx="15">
                        <c:v>4.7593991593823368</c:v>
                      </c:pt>
                      <c:pt idx="16">
                        <c:v>2.6813581705738039</c:v>
                      </c:pt>
                      <c:pt idx="17">
                        <c:v>18.026078002394961</c:v>
                      </c:pt>
                      <c:pt idx="18">
                        <c:v>6.0519820499529962</c:v>
                      </c:pt>
                      <c:pt idx="19">
                        <c:v>12.778594379056267</c:v>
                      </c:pt>
                      <c:pt idx="20">
                        <c:v>2.7001150684405677</c:v>
                      </c:pt>
                      <c:pt idx="21">
                        <c:v>0.99262107801304278</c:v>
                      </c:pt>
                      <c:pt idx="22">
                        <c:v>13.077501252973992</c:v>
                      </c:pt>
                      <c:pt idx="23">
                        <c:v>1.3589054518465642</c:v>
                      </c:pt>
                      <c:pt idx="24">
                        <c:v>12.961411621231951</c:v>
                      </c:pt>
                      <c:pt idx="25">
                        <c:v>10.786494114640652</c:v>
                      </c:pt>
                      <c:pt idx="26">
                        <c:v>12.042591081875331</c:v>
                      </c:pt>
                      <c:pt idx="27">
                        <c:v>6.8521922397532951</c:v>
                      </c:pt>
                      <c:pt idx="28">
                        <c:v>6.0883413015512886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27.585107316844017</c:v>
                      </c:pt>
                      <c:pt idx="1">
                        <c:v>26.783589572654115</c:v>
                      </c:pt>
                      <c:pt idx="2">
                        <c:v>19.829378639708771</c:v>
                      </c:pt>
                      <c:pt idx="3">
                        <c:v>21.142323606727182</c:v>
                      </c:pt>
                      <c:pt idx="4">
                        <c:v>22.027813656185721</c:v>
                      </c:pt>
                      <c:pt idx="5">
                        <c:v>26.031083376445217</c:v>
                      </c:pt>
                      <c:pt idx="6">
                        <c:v>21.673108619498834</c:v>
                      </c:pt>
                      <c:pt idx="7">
                        <c:v>19.964224223177951</c:v>
                      </c:pt>
                      <c:pt idx="8">
                        <c:v>24.574492582626718</c:v>
                      </c:pt>
                      <c:pt idx="9">
                        <c:v>25.668596094021375</c:v>
                      </c:pt>
                      <c:pt idx="10">
                        <c:v>21.465065608086</c:v>
                      </c:pt>
                      <c:pt idx="11">
                        <c:v>21.847207348376259</c:v>
                      </c:pt>
                      <c:pt idx="12">
                        <c:v>24.860972547323584</c:v>
                      </c:pt>
                      <c:pt idx="13">
                        <c:v>23.093370584308694</c:v>
                      </c:pt>
                      <c:pt idx="14">
                        <c:v>21.707473154972813</c:v>
                      </c:pt>
                      <c:pt idx="15">
                        <c:v>25.49148964350632</c:v>
                      </c:pt>
                      <c:pt idx="16">
                        <c:v>18.284188168423547</c:v>
                      </c:pt>
                      <c:pt idx="17">
                        <c:v>25.782722429039655</c:v>
                      </c:pt>
                      <c:pt idx="18">
                        <c:v>25.267726692946972</c:v>
                      </c:pt>
                      <c:pt idx="19">
                        <c:v>17.25046069093527</c:v>
                      </c:pt>
                      <c:pt idx="20">
                        <c:v>20.931186923252934</c:v>
                      </c:pt>
                      <c:pt idx="21">
                        <c:v>8.0320177822382774</c:v>
                      </c:pt>
                      <c:pt idx="22">
                        <c:v>23.344220505125691</c:v>
                      </c:pt>
                      <c:pt idx="23">
                        <c:v>18.501845316475013</c:v>
                      </c:pt>
                      <c:pt idx="24">
                        <c:v>22.743281897797793</c:v>
                      </c:pt>
                      <c:pt idx="25">
                        <c:v>17.78345055405892</c:v>
                      </c:pt>
                      <c:pt idx="26">
                        <c:v>28.39784375818342</c:v>
                      </c:pt>
                      <c:pt idx="27">
                        <c:v>18.606204431302846</c:v>
                      </c:pt>
                      <c:pt idx="28">
                        <c:v>19.472366189354759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19.787718259071902</c:v>
                </c:pt>
                <c:pt idx="2">
                  <c:v>1.1110787168445149</c:v>
                </c:pt>
                <c:pt idx="3">
                  <c:v>2.4655257042517813</c:v>
                </c:pt>
                <c:pt idx="4">
                  <c:v>7.9835996152760975</c:v>
                </c:pt>
                <c:pt idx="5">
                  <c:v>11.134989960921894</c:v>
                </c:pt>
                <c:pt idx="7">
                  <c:v>24.406413178958765</c:v>
                </c:pt>
                <c:pt idx="8">
                  <c:v>0.62994439192253815</c:v>
                </c:pt>
                <c:pt idx="9">
                  <c:v>0</c:v>
                </c:pt>
                <c:pt idx="10">
                  <c:v>1.198590193414971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23.364322680168197</c:v>
                </c:pt>
                <c:pt idx="4">
                  <c:v>7.9835996152760975</c:v>
                </c:pt>
                <c:pt idx="5">
                  <c:v>11.134989960921894</c:v>
                </c:pt>
                <c:pt idx="6">
                  <c:v>25.036357570881304</c:v>
                </c:pt>
                <c:pt idx="10">
                  <c:v>1.198590193414971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322758.61197255645</c:v>
                </c:pt>
                <c:pt idx="1">
                  <c:v>567717.32637521089</c:v>
                </c:pt>
                <c:pt idx="2">
                  <c:v>1177640.1968251839</c:v>
                </c:pt>
                <c:pt idx="3">
                  <c:v>3092740.538281437</c:v>
                </c:pt>
                <c:pt idx="4">
                  <c:v>854357.7054044907</c:v>
                </c:pt>
                <c:pt idx="5">
                  <c:v>1594097.8601550534</c:v>
                </c:pt>
                <c:pt idx="6">
                  <c:v>412872.95041420095</c:v>
                </c:pt>
                <c:pt idx="7">
                  <c:v>1248298.6727566649</c:v>
                </c:pt>
                <c:pt idx="8">
                  <c:v>561964.24527621455</c:v>
                </c:pt>
                <c:pt idx="9">
                  <c:v>1228308.1886195457</c:v>
                </c:pt>
                <c:pt idx="10">
                  <c:v>737667.63735031616</c:v>
                </c:pt>
                <c:pt idx="11">
                  <c:v>968540.14570589492</c:v>
                </c:pt>
                <c:pt idx="12">
                  <c:v>1708555.8296983573</c:v>
                </c:pt>
                <c:pt idx="13">
                  <c:v>646765.10081187775</c:v>
                </c:pt>
                <c:pt idx="14">
                  <c:v>852005.3872420009</c:v>
                </c:pt>
                <c:pt idx="15">
                  <c:v>4379535.6627423428</c:v>
                </c:pt>
                <c:pt idx="16">
                  <c:v>2415550.2462415714</c:v>
                </c:pt>
                <c:pt idx="17">
                  <c:v>3171063.2261196524</c:v>
                </c:pt>
                <c:pt idx="18">
                  <c:v>225973.7570841008</c:v>
                </c:pt>
                <c:pt idx="19">
                  <c:v>920715.97940669372</c:v>
                </c:pt>
                <c:pt idx="20">
                  <c:v>659732.63104266173</c:v>
                </c:pt>
                <c:pt idx="21">
                  <c:v>705448.90677686525</c:v>
                </c:pt>
                <c:pt idx="22">
                  <c:v>1390207.0437185986</c:v>
                </c:pt>
                <c:pt idx="23">
                  <c:v>485571.19531403022</c:v>
                </c:pt>
                <c:pt idx="24">
                  <c:v>1556975.1483232542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322758.61197255645</c:v>
                </c:pt>
                <c:pt idx="1">
                  <c:v>567717.32637521089</c:v>
                </c:pt>
                <c:pt idx="2">
                  <c:v>1177640.1968251839</c:v>
                </c:pt>
                <c:pt idx="3">
                  <c:v>3092740.538281437</c:v>
                </c:pt>
                <c:pt idx="4">
                  <c:v>854357.7054044907</c:v>
                </c:pt>
                <c:pt idx="5">
                  <c:v>1594097.8601550534</c:v>
                </c:pt>
                <c:pt idx="6">
                  <c:v>412872.95041420095</c:v>
                </c:pt>
                <c:pt idx="7">
                  <c:v>1248298.6727566649</c:v>
                </c:pt>
                <c:pt idx="8">
                  <c:v>561964.24527621455</c:v>
                </c:pt>
                <c:pt idx="9">
                  <c:v>1228308.1886195457</c:v>
                </c:pt>
                <c:pt idx="10">
                  <c:v>737667.63735031616</c:v>
                </c:pt>
                <c:pt idx="11">
                  <c:v>968540.14570589492</c:v>
                </c:pt>
                <c:pt idx="12">
                  <c:v>1708555.8296983573</c:v>
                </c:pt>
                <c:pt idx="13">
                  <c:v>646765.10081187775</c:v>
                </c:pt>
                <c:pt idx="14">
                  <c:v>852005.3872420009</c:v>
                </c:pt>
                <c:pt idx="15">
                  <c:v>4379535.6627423428</c:v>
                </c:pt>
                <c:pt idx="16">
                  <c:v>2415550.2462415714</c:v>
                </c:pt>
                <c:pt idx="17">
                  <c:v>3171063.2261196524</c:v>
                </c:pt>
                <c:pt idx="18">
                  <c:v>225973.7570841008</c:v>
                </c:pt>
                <c:pt idx="19">
                  <c:v>920715.97940669372</c:v>
                </c:pt>
                <c:pt idx="20">
                  <c:v>659732.63104266173</c:v>
                </c:pt>
                <c:pt idx="21">
                  <c:v>705448.90677686525</c:v>
                </c:pt>
                <c:pt idx="22">
                  <c:v>1390207.0437185986</c:v>
                </c:pt>
                <c:pt idx="23">
                  <c:v>485571.19531403022</c:v>
                </c:pt>
                <c:pt idx="24">
                  <c:v>1556975.1483232542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869424.00502744364</c:v>
                </c:pt>
                <c:pt idx="1">
                  <c:v>124258.07462478905</c:v>
                </c:pt>
                <c:pt idx="2">
                  <c:v>4102613.0945253866</c:v>
                </c:pt>
                <c:pt idx="3">
                  <c:v>736275.57032668416</c:v>
                </c:pt>
                <c:pt idx="4">
                  <c:v>1522460.3476362694</c:v>
                </c:pt>
                <c:pt idx="5">
                  <c:v>743310.55625436641</c:v>
                </c:pt>
                <c:pt idx="6">
                  <c:v>296312.70958579896</c:v>
                </c:pt>
                <c:pt idx="7">
                  <c:v>385167.08359676518</c:v>
                </c:pt>
                <c:pt idx="8">
                  <c:v>844685.16724781576</c:v>
                </c:pt>
                <c:pt idx="9">
                  <c:v>60100.87925173423</c:v>
                </c:pt>
                <c:pt idx="10">
                  <c:v>368587.67164968367</c:v>
                </c:pt>
                <c:pt idx="11">
                  <c:v>123583.44508213489</c:v>
                </c:pt>
                <c:pt idx="12">
                  <c:v>1292753.3895552028</c:v>
                </c:pt>
                <c:pt idx="13">
                  <c:v>91480.561040192159</c:v>
                </c:pt>
                <c:pt idx="14">
                  <c:v>165852.30272152892</c:v>
                </c:pt>
                <c:pt idx="15">
                  <c:v>763873.64142186753</c:v>
                </c:pt>
                <c:pt idx="16">
                  <c:v>145090.98308500895</c:v>
                </c:pt>
                <c:pt idx="17">
                  <c:v>525256.36049215787</c:v>
                </c:pt>
                <c:pt idx="18">
                  <c:v>203576.61691589921</c:v>
                </c:pt>
                <c:pt idx="19">
                  <c:v>175315.79859330622</c:v>
                </c:pt>
                <c:pt idx="20">
                  <c:v>84360.953957338279</c:v>
                </c:pt>
                <c:pt idx="21">
                  <c:v>237699.3882231348</c:v>
                </c:pt>
                <c:pt idx="22">
                  <c:v>770434.01937013143</c:v>
                </c:pt>
                <c:pt idx="23">
                  <c:v>48873.684685969783</c:v>
                </c:pt>
                <c:pt idx="24">
                  <c:v>170064.85437583571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869424.00502744364</c:v>
                </c:pt>
                <c:pt idx="1">
                  <c:v>124258.07462478905</c:v>
                </c:pt>
                <c:pt idx="2">
                  <c:v>4102613.0945253866</c:v>
                </c:pt>
                <c:pt idx="3">
                  <c:v>736275.57032668416</c:v>
                </c:pt>
                <c:pt idx="4">
                  <c:v>1522460.3476362694</c:v>
                </c:pt>
                <c:pt idx="5">
                  <c:v>743310.55625436641</c:v>
                </c:pt>
                <c:pt idx="6">
                  <c:v>296312.70958579896</c:v>
                </c:pt>
                <c:pt idx="7">
                  <c:v>385167.08359676518</c:v>
                </c:pt>
                <c:pt idx="8">
                  <c:v>844685.16724781576</c:v>
                </c:pt>
                <c:pt idx="9">
                  <c:v>60100.87925173423</c:v>
                </c:pt>
                <c:pt idx="10">
                  <c:v>368587.67164968367</c:v>
                </c:pt>
                <c:pt idx="11">
                  <c:v>123583.44508213489</c:v>
                </c:pt>
                <c:pt idx="12">
                  <c:v>1292753.3895552028</c:v>
                </c:pt>
                <c:pt idx="13">
                  <c:v>91480.561040192159</c:v>
                </c:pt>
                <c:pt idx="14">
                  <c:v>165852.30272152892</c:v>
                </c:pt>
                <c:pt idx="15">
                  <c:v>763873.64142186753</c:v>
                </c:pt>
                <c:pt idx="16">
                  <c:v>145090.98308500895</c:v>
                </c:pt>
                <c:pt idx="17">
                  <c:v>525256.36049215787</c:v>
                </c:pt>
                <c:pt idx="18">
                  <c:v>203576.61691589921</c:v>
                </c:pt>
                <c:pt idx="19">
                  <c:v>175315.79859330622</c:v>
                </c:pt>
                <c:pt idx="20">
                  <c:v>84360.953957338279</c:v>
                </c:pt>
                <c:pt idx="21">
                  <c:v>237699.3882231348</c:v>
                </c:pt>
                <c:pt idx="22">
                  <c:v>770434.01937013143</c:v>
                </c:pt>
                <c:pt idx="23">
                  <c:v>48873.684685969783</c:v>
                </c:pt>
                <c:pt idx="24">
                  <c:v>170064.85437583571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2588.6143505700002</c:v>
                </c:pt>
                <c:pt idx="3">
                  <c:v>18487.103608120007</c:v>
                </c:pt>
                <c:pt idx="4">
                  <c:v>55.156040760000003</c:v>
                </c:pt>
                <c:pt idx="5">
                  <c:v>17365.903409419996</c:v>
                </c:pt>
                <c:pt idx="6">
                  <c:v>0</c:v>
                </c:pt>
                <c:pt idx="7">
                  <c:v>27422.139353430004</c:v>
                </c:pt>
                <c:pt idx="8">
                  <c:v>2043.9845240299999</c:v>
                </c:pt>
                <c:pt idx="9">
                  <c:v>151684.02787127998</c:v>
                </c:pt>
                <c:pt idx="10">
                  <c:v>0</c:v>
                </c:pt>
                <c:pt idx="11">
                  <c:v>12741.155788030001</c:v>
                </c:pt>
                <c:pt idx="12">
                  <c:v>255.22425356000002</c:v>
                </c:pt>
                <c:pt idx="13">
                  <c:v>4409.5688520699996</c:v>
                </c:pt>
                <c:pt idx="14">
                  <c:v>1064.9479635299999</c:v>
                </c:pt>
                <c:pt idx="15">
                  <c:v>2936.4881642099999</c:v>
                </c:pt>
                <c:pt idx="16">
                  <c:v>213.44432657999999</c:v>
                </c:pt>
                <c:pt idx="17">
                  <c:v>484517.88161181001</c:v>
                </c:pt>
                <c:pt idx="18">
                  <c:v>0</c:v>
                </c:pt>
                <c:pt idx="19">
                  <c:v>0</c:v>
                </c:pt>
                <c:pt idx="20">
                  <c:v>0</c:v>
                </c:pt>
                <c:pt idx="21">
                  <c:v>0</c:v>
                </c:pt>
                <c:pt idx="22">
                  <c:v>15631.49208873</c:v>
                </c:pt>
                <c:pt idx="23">
                  <c:v>0</c:v>
                </c:pt>
                <c:pt idx="24">
                  <c:v>2507.4136990900001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5280253.2913505705</c:v>
                </c:pt>
                <c:pt idx="3">
                  <c:v>3829016.1086081211</c:v>
                </c:pt>
                <c:pt idx="4">
                  <c:v>2376818.0530407601</c:v>
                </c:pt>
                <c:pt idx="5">
                  <c:v>2337408.4164094198</c:v>
                </c:pt>
                <c:pt idx="6">
                  <c:v>709185.65999999992</c:v>
                </c:pt>
                <c:pt idx="7">
                  <c:v>1633465.7563534302</c:v>
                </c:pt>
                <c:pt idx="8">
                  <c:v>1406649.4125240303</c:v>
                </c:pt>
                <c:pt idx="9">
                  <c:v>1288409.0678712798</c:v>
                </c:pt>
                <c:pt idx="10">
                  <c:v>1106255.3089999999</c:v>
                </c:pt>
                <c:pt idx="11">
                  <c:v>1092123.5907880298</c:v>
                </c:pt>
                <c:pt idx="12">
                  <c:v>3001309.2192535601</c:v>
                </c:pt>
                <c:pt idx="13">
                  <c:v>738245.6618520699</c:v>
                </c:pt>
                <c:pt idx="14">
                  <c:v>1017857.6899635298</c:v>
                </c:pt>
                <c:pt idx="15">
                  <c:v>5143409.3041642103</c:v>
                </c:pt>
                <c:pt idx="16">
                  <c:v>2560641.2293265802</c:v>
                </c:pt>
                <c:pt idx="17">
                  <c:v>3696319.5866118101</c:v>
                </c:pt>
                <c:pt idx="18">
                  <c:v>429550.37400000001</c:v>
                </c:pt>
                <c:pt idx="19">
                  <c:v>1096031.7779999999</c:v>
                </c:pt>
                <c:pt idx="20">
                  <c:v>744093.58499999996</c:v>
                </c:pt>
                <c:pt idx="21">
                  <c:v>943148.29500000004</c:v>
                </c:pt>
                <c:pt idx="22">
                  <c:v>2160641.06308873</c:v>
                </c:pt>
                <c:pt idx="23">
                  <c:v>534444.88</c:v>
                </c:pt>
                <c:pt idx="24">
                  <c:v>1727040.0026990899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再エネ比較シート!$CO$13:$CO$42</c:f>
              <c:numCache>
                <c:formatCode>0.0%</c:formatCode>
                <c:ptCount val="30"/>
                <c:pt idx="0">
                  <c:v>5.1080925961354502E-2</c:v>
                </c:pt>
                <c:pt idx="1">
                  <c:v>0.13956197576887233</c:v>
                </c:pt>
                <c:pt idx="2">
                  <c:v>6.100134279685402E-2</c:v>
                </c:pt>
                <c:pt idx="3">
                  <c:v>5.7165028453181582E-2</c:v>
                </c:pt>
                <c:pt idx="4">
                  <c:v>4.987902475339661E-2</c:v>
                </c:pt>
                <c:pt idx="5">
                  <c:v>2.9292734630950088E-2</c:v>
                </c:pt>
                <c:pt idx="6">
                  <c:v>6.8674256334924716E-2</c:v>
                </c:pt>
                <c:pt idx="7">
                  <c:v>5.4671457905544146E-2</c:v>
                </c:pt>
                <c:pt idx="8">
                  <c:v>5.257936507936508E-2</c:v>
                </c:pt>
                <c:pt idx="9">
                  <c:v>1.3506493506493506E-2</c:v>
                </c:pt>
                <c:pt idx="10">
                  <c:v>0.1576530612244898</c:v>
                </c:pt>
                <c:pt idx="11">
                  <c:v>8.9085820895522388E-2</c:v>
                </c:pt>
                <c:pt idx="12">
                  <c:v>0.13864778437642758</c:v>
                </c:pt>
                <c:pt idx="13">
                  <c:v>0.12174643157010916</c:v>
                </c:pt>
                <c:pt idx="14">
                  <c:v>7.8402366863905323E-2</c:v>
                </c:pt>
                <c:pt idx="15">
                  <c:v>4.3541364296081277E-2</c:v>
                </c:pt>
                <c:pt idx="16">
                  <c:v>1.5895953757225433E-2</c:v>
                </c:pt>
                <c:pt idx="17">
                  <c:v>4.041429731925264E-2</c:v>
                </c:pt>
                <c:pt idx="18">
                  <c:v>0.11325611325611326</c:v>
                </c:pt>
                <c:pt idx="19">
                  <c:v>1.7468069120961684E-2</c:v>
                </c:pt>
                <c:pt idx="20">
                  <c:v>0.19039054470709146</c:v>
                </c:pt>
                <c:pt idx="21">
                  <c:v>3.442959917780062E-2</c:v>
                </c:pt>
                <c:pt idx="22">
                  <c:v>5.7884231536926151E-3</c:v>
                </c:pt>
                <c:pt idx="23">
                  <c:v>0.11585365853658537</c:v>
                </c:pt>
                <c:pt idx="24">
                  <c:v>4.1745332494231173E-2</c:v>
                </c:pt>
                <c:pt idx="25">
                  <c:v>3.6640873918980431E-2</c:v>
                </c:pt>
                <c:pt idx="26">
                  <c:v>2.4888709024686363E-2</c:v>
                </c:pt>
                <c:pt idx="27">
                  <c:v>4.8262998367917927E-2</c:v>
                </c:pt>
                <c:pt idx="28">
                  <c:v>2.3522493384298737E-2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再エネ比較シート!$CC$13:$CC$42</c:f>
              <c:numCache>
                <c:formatCode>0.0%</c:formatCode>
                <c:ptCount val="30"/>
                <c:pt idx="0">
                  <c:v>1.70732203267762E-2</c:v>
                </c:pt>
                <c:pt idx="1">
                  <c:v>8.5305711821233157E-2</c:v>
                </c:pt>
                <c:pt idx="2">
                  <c:v>2.3641194883321559E-2</c:v>
                </c:pt>
                <c:pt idx="3">
                  <c:v>2.7817347316146289E-2</c:v>
                </c:pt>
                <c:pt idx="4">
                  <c:v>3.60425817880159E-2</c:v>
                </c:pt>
                <c:pt idx="5">
                  <c:v>1.4941025133843707E-2</c:v>
                </c:pt>
                <c:pt idx="6">
                  <c:v>4.6632760152837564E-2</c:v>
                </c:pt>
                <c:pt idx="7">
                  <c:v>1.7082543565747225E-2</c:v>
                </c:pt>
                <c:pt idx="8">
                  <c:v>2.2907779073136812E-2</c:v>
                </c:pt>
                <c:pt idx="9">
                  <c:v>7.8528087735271878E-3</c:v>
                </c:pt>
                <c:pt idx="10">
                  <c:v>6.6922090603962758E-2</c:v>
                </c:pt>
                <c:pt idx="11">
                  <c:v>2.5346209824005716E-2</c:v>
                </c:pt>
                <c:pt idx="12">
                  <c:v>7.8168358129686491E-2</c:v>
                </c:pt>
                <c:pt idx="13">
                  <c:v>7.1311622174638462E-2</c:v>
                </c:pt>
                <c:pt idx="14">
                  <c:v>2.9604147922632718E-2</c:v>
                </c:pt>
                <c:pt idx="15">
                  <c:v>1.8253137723036918E-2</c:v>
                </c:pt>
                <c:pt idx="16">
                  <c:v>8.9455654652800844E-3</c:v>
                </c:pt>
                <c:pt idx="17">
                  <c:v>2.7450554652552757E-2</c:v>
                </c:pt>
                <c:pt idx="18">
                  <c:v>7.2859210988497417E-2</c:v>
                </c:pt>
                <c:pt idx="19">
                  <c:v>1.123727114578579E-2</c:v>
                </c:pt>
                <c:pt idx="20">
                  <c:v>5.2207580344551793E-2</c:v>
                </c:pt>
                <c:pt idx="21">
                  <c:v>2.7366500242586831E-2</c:v>
                </c:pt>
                <c:pt idx="22">
                  <c:v>3.3121417347677226E-3</c:v>
                </c:pt>
                <c:pt idx="23">
                  <c:v>3.9460172655727765E-2</c:v>
                </c:pt>
                <c:pt idx="24">
                  <c:v>2.1907969733540467E-2</c:v>
                </c:pt>
                <c:pt idx="25">
                  <c:v>2.1534157321129288E-2</c:v>
                </c:pt>
                <c:pt idx="26">
                  <c:v>2.192605410179657E-3</c:v>
                </c:pt>
                <c:pt idx="27">
                  <c:v>1.6213004271828663E-2</c:v>
                </c:pt>
                <c:pt idx="28">
                  <c:v>9.0920147061162929E-3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再エネ比較シート!$CD$13:$CD$42</c:f>
              <c:numCache>
                <c:formatCode>0.0%</c:formatCode>
                <c:ptCount val="30"/>
                <c:pt idx="0">
                  <c:v>0.5373328358980004</c:v>
                </c:pt>
                <c:pt idx="1">
                  <c:v>0.20647819418046601</c:v>
                </c:pt>
                <c:pt idx="2">
                  <c:v>0.10624226203227997</c:v>
                </c:pt>
                <c:pt idx="3">
                  <c:v>0.55040175799349522</c:v>
                </c:pt>
                <c:pt idx="4">
                  <c:v>0.15748999711629166</c:v>
                </c:pt>
                <c:pt idx="5">
                  <c:v>0.1168022182769823</c:v>
                </c:pt>
                <c:pt idx="6">
                  <c:v>0.37986101815297529</c:v>
                </c:pt>
                <c:pt idx="7">
                  <c:v>0.13002957799450685</c:v>
                </c:pt>
                <c:pt idx="8">
                  <c:v>1.2535905845974127</c:v>
                </c:pt>
                <c:pt idx="9">
                  <c:v>5.0055804808766625E-2</c:v>
                </c:pt>
                <c:pt idx="10">
                  <c:v>1.0887109158190162</c:v>
                </c:pt>
                <c:pt idx="11">
                  <c:v>0.36861641485482177</c:v>
                </c:pt>
                <c:pt idx="12">
                  <c:v>0.36263790194603396</c:v>
                </c:pt>
                <c:pt idx="13">
                  <c:v>0.57527787876629843</c:v>
                </c:pt>
                <c:pt idx="14">
                  <c:v>0.13782678719663249</c:v>
                </c:pt>
                <c:pt idx="15">
                  <c:v>0.1121981114863497</c:v>
                </c:pt>
                <c:pt idx="16">
                  <c:v>6.0541642844374799E-2</c:v>
                </c:pt>
                <c:pt idx="17">
                  <c:v>0.21891973568119405</c:v>
                </c:pt>
                <c:pt idx="18">
                  <c:v>0.24371682163167527</c:v>
                </c:pt>
                <c:pt idx="19">
                  <c:v>5.0328392806009502E-2</c:v>
                </c:pt>
                <c:pt idx="20">
                  <c:v>4.8252921530565471E-2</c:v>
                </c:pt>
                <c:pt idx="21">
                  <c:v>0.675237363358835</c:v>
                </c:pt>
                <c:pt idx="22">
                  <c:v>1.0847785500042754E-2</c:v>
                </c:pt>
                <c:pt idx="23">
                  <c:v>0.36885805988561121</c:v>
                </c:pt>
                <c:pt idx="24">
                  <c:v>0.81803089761204295</c:v>
                </c:pt>
                <c:pt idx="25">
                  <c:v>4.9453814092197117E-2</c:v>
                </c:pt>
                <c:pt idx="26">
                  <c:v>0.63457789318108804</c:v>
                </c:pt>
                <c:pt idx="27">
                  <c:v>2.5931650305838518E-2</c:v>
                </c:pt>
                <c:pt idx="28">
                  <c:v>1.9209503031938555E-3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1.4418297930958474E-3</c:v>
                </c:pt>
                <c:pt idx="10">
                  <c:v>0</c:v>
                </c:pt>
                <c:pt idx="11">
                  <c:v>0</c:v>
                </c:pt>
                <c:pt idx="12">
                  <c:v>0</c:v>
                </c:pt>
                <c:pt idx="13">
                  <c:v>0</c:v>
                </c:pt>
                <c:pt idx="14">
                  <c:v>0</c:v>
                </c:pt>
                <c:pt idx="15">
                  <c:v>0</c:v>
                </c:pt>
                <c:pt idx="16">
                  <c:v>5.6511774207001035E-3</c:v>
                </c:pt>
                <c:pt idx="17">
                  <c:v>0</c:v>
                </c:pt>
                <c:pt idx="18">
                  <c:v>4.2419361274187613E-4</c:v>
                </c:pt>
                <c:pt idx="19">
                  <c:v>0</c:v>
                </c:pt>
                <c:pt idx="20">
                  <c:v>0</c:v>
                </c:pt>
                <c:pt idx="21">
                  <c:v>0</c:v>
                </c:pt>
                <c:pt idx="22">
                  <c:v>1.8131796389283319</c:v>
                </c:pt>
                <c:pt idx="23">
                  <c:v>0</c:v>
                </c:pt>
                <c:pt idx="24">
                  <c:v>0</c:v>
                </c:pt>
                <c:pt idx="25">
                  <c:v>0</c:v>
                </c:pt>
                <c:pt idx="26">
                  <c:v>1.1989281670321172</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再エネ比較シート!$CF$13:$CF$42</c:f>
              <c:numCache>
                <c:formatCode>0.0%</c:formatCode>
                <c:ptCount val="30"/>
                <c:pt idx="0">
                  <c:v>0</c:v>
                </c:pt>
                <c:pt idx="1">
                  <c:v>2.6026300449708314E-2</c:v>
                </c:pt>
                <c:pt idx="2">
                  <c:v>0</c:v>
                </c:pt>
                <c:pt idx="3">
                  <c:v>9.8154033792680784E-2</c:v>
                </c:pt>
                <c:pt idx="4">
                  <c:v>0</c:v>
                </c:pt>
                <c:pt idx="5">
                  <c:v>1.8120375099808927</c:v>
                </c:pt>
                <c:pt idx="6">
                  <c:v>0</c:v>
                </c:pt>
                <c:pt idx="7">
                  <c:v>2.3720329308358896E-2</c:v>
                </c:pt>
                <c:pt idx="8">
                  <c:v>0</c:v>
                </c:pt>
                <c:pt idx="9">
                  <c:v>0</c:v>
                </c:pt>
                <c:pt idx="10">
                  <c:v>0</c:v>
                </c:pt>
                <c:pt idx="11">
                  <c:v>0</c:v>
                </c:pt>
                <c:pt idx="12">
                  <c:v>0.77848024321827725</c:v>
                </c:pt>
                <c:pt idx="13">
                  <c:v>0.29463952540006727</c:v>
                </c:pt>
                <c:pt idx="14">
                  <c:v>0</c:v>
                </c:pt>
                <c:pt idx="15">
                  <c:v>0</c:v>
                </c:pt>
                <c:pt idx="16">
                  <c:v>0</c:v>
                </c:pt>
                <c:pt idx="17">
                  <c:v>0</c:v>
                </c:pt>
                <c:pt idx="18">
                  <c:v>2.2578047129809535E-2</c:v>
                </c:pt>
                <c:pt idx="19">
                  <c:v>0</c:v>
                </c:pt>
                <c:pt idx="20">
                  <c:v>0</c:v>
                </c:pt>
                <c:pt idx="21">
                  <c:v>0</c:v>
                </c:pt>
                <c:pt idx="22">
                  <c:v>0</c:v>
                </c:pt>
                <c:pt idx="23">
                  <c:v>0</c:v>
                </c:pt>
                <c:pt idx="24">
                  <c:v>5.5171854035367209E-2</c:v>
                </c:pt>
                <c:pt idx="25">
                  <c:v>0</c:v>
                </c:pt>
                <c:pt idx="26">
                  <c:v>0</c:v>
                </c:pt>
                <c:pt idx="27">
                  <c:v>0</c:v>
                </c:pt>
                <c:pt idx="28">
                  <c:v>9.1173716646964068E-2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0.75296767602239412</c:v>
                </c:pt>
                <c:pt idx="14">
                  <c:v>0</c:v>
                </c:pt>
                <c:pt idx="15">
                  <c:v>0</c:v>
                </c:pt>
                <c:pt idx="16">
                  <c:v>0</c:v>
                </c:pt>
                <c:pt idx="17">
                  <c:v>0</c:v>
                </c:pt>
                <c:pt idx="18">
                  <c:v>0</c:v>
                </c:pt>
                <c:pt idx="19">
                  <c:v>0</c:v>
                </c:pt>
                <c:pt idx="20">
                  <c:v>0</c:v>
                </c:pt>
                <c:pt idx="21">
                  <c:v>0</c:v>
                </c:pt>
                <c:pt idx="22">
                  <c:v>0</c:v>
                </c:pt>
                <c:pt idx="23">
                  <c:v>0.44282671430315496</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再エネ比較シート!$CI$13:$CI$42</c:f>
              <c:numCache>
                <c:formatCode>0.0%</c:formatCode>
                <c:ptCount val="30"/>
                <c:pt idx="0">
                  <c:v>0.55440605622477668</c:v>
                </c:pt>
                <c:pt idx="1">
                  <c:v>0.31781020645140745</c:v>
                </c:pt>
                <c:pt idx="2">
                  <c:v>0.12988345691560155</c:v>
                </c:pt>
                <c:pt idx="3">
                  <c:v>0.67637313910232233</c:v>
                </c:pt>
                <c:pt idx="4">
                  <c:v>0.19353257890430756</c:v>
                </c:pt>
                <c:pt idx="5">
                  <c:v>1.9437807533917189</c:v>
                </c:pt>
                <c:pt idx="6">
                  <c:v>0.42649377830581287</c:v>
                </c:pt>
                <c:pt idx="7">
                  <c:v>0.17083245086861296</c:v>
                </c:pt>
                <c:pt idx="8">
                  <c:v>1.2764983636705494</c:v>
                </c:pt>
                <c:pt idx="9">
                  <c:v>5.935044337538966E-2</c:v>
                </c:pt>
                <c:pt idx="10">
                  <c:v>1.1556330064229789</c:v>
                </c:pt>
                <c:pt idx="11">
                  <c:v>0.39396262467882748</c:v>
                </c:pt>
                <c:pt idx="12">
                  <c:v>1.2192865032939977</c:v>
                </c:pt>
                <c:pt idx="13">
                  <c:v>1.6941967023633984</c:v>
                </c:pt>
                <c:pt idx="14">
                  <c:v>0.16743093511926521</c:v>
                </c:pt>
                <c:pt idx="15">
                  <c:v>0.13045124920938664</c:v>
                </c:pt>
                <c:pt idx="16">
                  <c:v>7.5138385730354987E-2</c:v>
                </c:pt>
                <c:pt idx="17">
                  <c:v>0.24637029033374683</c:v>
                </c:pt>
                <c:pt idx="18">
                  <c:v>0.33957827336272406</c:v>
                </c:pt>
                <c:pt idx="19">
                  <c:v>6.1565663951795281E-2</c:v>
                </c:pt>
                <c:pt idx="20">
                  <c:v>0.10046050187511728</c:v>
                </c:pt>
                <c:pt idx="21">
                  <c:v>0.7026038636014218</c:v>
                </c:pt>
                <c:pt idx="22">
                  <c:v>1.8273395661631424</c:v>
                </c:pt>
                <c:pt idx="23">
                  <c:v>0.85114494684449393</c:v>
                </c:pt>
                <c:pt idx="24">
                  <c:v>0.8951107213809506</c:v>
                </c:pt>
                <c:pt idx="25">
                  <c:v>7.0987971413326412E-2</c:v>
                </c:pt>
                <c:pt idx="26">
                  <c:v>1.8356986656233849</c:v>
                </c:pt>
                <c:pt idx="27">
                  <c:v>4.2144654577667182E-2</c:v>
                </c:pt>
                <c:pt idx="28">
                  <c:v>0.10218668165627422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再エネ比較シート!$BE$13:$BE$42</c:f>
              <c:numCache>
                <c:formatCode>#,##0_);[Red]\(#,##0\)</c:formatCode>
                <c:ptCount val="30"/>
                <c:pt idx="0">
                  <c:v>1534.0000000000005</c:v>
                </c:pt>
                <c:pt idx="1">
                  <c:v>2856.6000000000004</c:v>
                </c:pt>
                <c:pt idx="2">
                  <c:v>1555.1999999999996</c:v>
                </c:pt>
                <c:pt idx="3">
                  <c:v>1084.8</c:v>
                </c:pt>
                <c:pt idx="4">
                  <c:v>1301.5289999999995</c:v>
                </c:pt>
                <c:pt idx="5">
                  <c:v>792.49999999999977</c:v>
                </c:pt>
                <c:pt idx="6">
                  <c:v>1759.1499999999994</c:v>
                </c:pt>
                <c:pt idx="7">
                  <c:v>1062.8999999999996</c:v>
                </c:pt>
                <c:pt idx="8">
                  <c:v>1147.1999999999996</c:v>
                </c:pt>
                <c:pt idx="9">
                  <c:v>374.65000000000003</c:v>
                </c:pt>
                <c:pt idx="10">
                  <c:v>3564.1300000000033</c:v>
                </c:pt>
                <c:pt idx="11">
                  <c:v>1872.9999999999995</c:v>
                </c:pt>
                <c:pt idx="12">
                  <c:v>3166.260000000002</c:v>
                </c:pt>
                <c:pt idx="13">
                  <c:v>3179.9570000000012</c:v>
                </c:pt>
                <c:pt idx="14">
                  <c:v>1481.1999999999996</c:v>
                </c:pt>
                <c:pt idx="15">
                  <c:v>992.39999999999964</c:v>
                </c:pt>
                <c:pt idx="16">
                  <c:v>391.99999999999994</c:v>
                </c:pt>
                <c:pt idx="17">
                  <c:v>1107.1019999999999</c:v>
                </c:pt>
                <c:pt idx="18">
                  <c:v>2798.2980000000007</c:v>
                </c:pt>
                <c:pt idx="19">
                  <c:v>504.07799999999986</c:v>
                </c:pt>
                <c:pt idx="20">
                  <c:v>3897.6860000000047</c:v>
                </c:pt>
                <c:pt idx="21">
                  <c:v>516.79999999999984</c:v>
                </c:pt>
                <c:pt idx="22">
                  <c:v>119.3</c:v>
                </c:pt>
                <c:pt idx="23">
                  <c:v>2237.5000000000023</c:v>
                </c:pt>
                <c:pt idx="24">
                  <c:v>1165.1719999999996</c:v>
                </c:pt>
                <c:pt idx="25">
                  <c:v>719.0899999999998</c:v>
                </c:pt>
                <c:pt idx="26">
                  <c:v>644.29999999999973</c:v>
                </c:pt>
                <c:pt idx="27">
                  <c:v>927.2</c:v>
                </c:pt>
                <c:pt idx="28">
                  <c:v>396.99500000000006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再エネ比較シート!$BF$13:$BF$42</c:f>
              <c:numCache>
                <c:formatCode>#,##0_);[Red]\(#,##0\)</c:formatCode>
                <c:ptCount val="30"/>
                <c:pt idx="0">
                  <c:v>43802.300000000039</c:v>
                </c:pt>
                <c:pt idx="1">
                  <c:v>6273.2000000000007</c:v>
                </c:pt>
                <c:pt idx="2">
                  <c:v>6340.9999999999991</c:v>
                </c:pt>
                <c:pt idx="3">
                  <c:v>19474.100000000006</c:v>
                </c:pt>
                <c:pt idx="4">
                  <c:v>5159.82</c:v>
                </c:pt>
                <c:pt idx="5">
                  <c:v>5620.9999999999991</c:v>
                </c:pt>
                <c:pt idx="6">
                  <c:v>13001.099999999991</c:v>
                </c:pt>
                <c:pt idx="7">
                  <c:v>7340.5</c:v>
                </c:pt>
                <c:pt idx="8">
                  <c:v>56958.100000000013</c:v>
                </c:pt>
                <c:pt idx="9">
                  <c:v>2166.6999999999998</c:v>
                </c:pt>
                <c:pt idx="10">
                  <c:v>52606.600000000013</c:v>
                </c:pt>
                <c:pt idx="11">
                  <c:v>24714.000000000007</c:v>
                </c:pt>
                <c:pt idx="12">
                  <c:v>13327</c:v>
                </c:pt>
                <c:pt idx="13">
                  <c:v>23274.600000000002</c:v>
                </c:pt>
                <c:pt idx="14">
                  <c:v>6256.6</c:v>
                </c:pt>
                <c:pt idx="15">
                  <c:v>5534.4999999999982</c:v>
                </c:pt>
                <c:pt idx="16">
                  <c:v>2407</c:v>
                </c:pt>
                <c:pt idx="17">
                  <c:v>8010.6000000000022</c:v>
                </c:pt>
                <c:pt idx="18">
                  <c:v>8492.56</c:v>
                </c:pt>
                <c:pt idx="19">
                  <c:v>2048.3000000000002</c:v>
                </c:pt>
                <c:pt idx="20">
                  <c:v>3268.4400000000014</c:v>
                </c:pt>
                <c:pt idx="21">
                  <c:v>11569.2</c:v>
                </c:pt>
                <c:pt idx="22">
                  <c:v>354.5</c:v>
                </c:pt>
                <c:pt idx="23">
                  <c:v>18976.099999999995</c:v>
                </c:pt>
                <c:pt idx="24">
                  <c:v>39473.099999999984</c:v>
                </c:pt>
                <c:pt idx="25">
                  <c:v>1498.2999999999997</c:v>
                </c:pt>
                <c:pt idx="26">
                  <c:v>169182.79999999996</c:v>
                </c:pt>
                <c:pt idx="27">
                  <c:v>1345.5</c:v>
                </c:pt>
                <c:pt idx="28">
                  <c:v>76.099999999999994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38</c:v>
                </c:pt>
                <c:pt idx="10">
                  <c:v>0</c:v>
                </c:pt>
                <c:pt idx="11">
                  <c:v>0</c:v>
                </c:pt>
                <c:pt idx="12">
                  <c:v>0</c:v>
                </c:pt>
                <c:pt idx="13">
                  <c:v>0</c:v>
                </c:pt>
                <c:pt idx="14">
                  <c:v>0</c:v>
                </c:pt>
                <c:pt idx="15">
                  <c:v>0</c:v>
                </c:pt>
                <c:pt idx="16">
                  <c:v>136.80000000000001</c:v>
                </c:pt>
                <c:pt idx="17">
                  <c:v>0</c:v>
                </c:pt>
                <c:pt idx="18">
                  <c:v>9</c:v>
                </c:pt>
                <c:pt idx="19">
                  <c:v>0</c:v>
                </c:pt>
                <c:pt idx="20">
                  <c:v>0</c:v>
                </c:pt>
                <c:pt idx="21">
                  <c:v>0</c:v>
                </c:pt>
                <c:pt idx="22">
                  <c:v>36077.9</c:v>
                </c:pt>
                <c:pt idx="23">
                  <c:v>0</c:v>
                </c:pt>
                <c:pt idx="24">
                  <c:v>0</c:v>
                </c:pt>
                <c:pt idx="25">
                  <c:v>0</c:v>
                </c:pt>
                <c:pt idx="26">
                  <c:v>194621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再エネ比較シート!$BH$13:$BH$42</c:f>
              <c:numCache>
                <c:formatCode>#,##0_);[Red]\(#,##0\)</c:formatCode>
                <c:ptCount val="30"/>
                <c:pt idx="0">
                  <c:v>0</c:v>
                </c:pt>
                <c:pt idx="1">
                  <c:v>199</c:v>
                </c:pt>
                <c:pt idx="2">
                  <c:v>0</c:v>
                </c:pt>
                <c:pt idx="3">
                  <c:v>874</c:v>
                </c:pt>
                <c:pt idx="4">
                  <c:v>0</c:v>
                </c:pt>
                <c:pt idx="5">
                  <c:v>21946</c:v>
                </c:pt>
                <c:pt idx="6">
                  <c:v>0</c:v>
                </c:pt>
                <c:pt idx="7">
                  <c:v>337</c:v>
                </c:pt>
                <c:pt idx="8">
                  <c:v>0</c:v>
                </c:pt>
                <c:pt idx="9">
                  <c:v>0</c:v>
                </c:pt>
                <c:pt idx="10">
                  <c:v>0</c:v>
                </c:pt>
                <c:pt idx="11">
                  <c:v>0</c:v>
                </c:pt>
                <c:pt idx="12">
                  <c:v>7200</c:v>
                </c:pt>
                <c:pt idx="13">
                  <c:v>3000</c:v>
                </c:pt>
                <c:pt idx="14">
                  <c:v>0</c:v>
                </c:pt>
                <c:pt idx="15">
                  <c:v>0</c:v>
                </c:pt>
                <c:pt idx="16">
                  <c:v>0</c:v>
                </c:pt>
                <c:pt idx="17">
                  <c:v>0</c:v>
                </c:pt>
                <c:pt idx="18">
                  <c:v>198</c:v>
                </c:pt>
                <c:pt idx="19">
                  <c:v>0</c:v>
                </c:pt>
                <c:pt idx="20">
                  <c:v>0</c:v>
                </c:pt>
                <c:pt idx="21">
                  <c:v>0</c:v>
                </c:pt>
                <c:pt idx="22">
                  <c:v>0</c:v>
                </c:pt>
                <c:pt idx="23">
                  <c:v>0</c:v>
                </c:pt>
                <c:pt idx="24">
                  <c:v>670</c:v>
                </c:pt>
                <c:pt idx="25">
                  <c:v>0</c:v>
                </c:pt>
                <c:pt idx="26">
                  <c:v>0</c:v>
                </c:pt>
                <c:pt idx="27">
                  <c:v>0</c:v>
                </c:pt>
                <c:pt idx="28">
                  <c:v>909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5750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再エネ比較シート!$BK$13:$BK$42</c:f>
              <c:numCache>
                <c:formatCode>#,##0_);[Red]\(#,##0\)</c:formatCode>
                <c:ptCount val="30"/>
                <c:pt idx="0">
                  <c:v>45336.300000000039</c:v>
                </c:pt>
                <c:pt idx="1">
                  <c:v>9328.8000000000011</c:v>
                </c:pt>
                <c:pt idx="2">
                  <c:v>7896.1999999999989</c:v>
                </c:pt>
                <c:pt idx="3">
                  <c:v>21432.900000000005</c:v>
                </c:pt>
                <c:pt idx="4">
                  <c:v>6461.3489999999993</c:v>
                </c:pt>
                <c:pt idx="5">
                  <c:v>28359.5</c:v>
                </c:pt>
                <c:pt idx="6">
                  <c:v>14760.249999999991</c:v>
                </c:pt>
                <c:pt idx="7">
                  <c:v>8740.4</c:v>
                </c:pt>
                <c:pt idx="8">
                  <c:v>58105.30000000001</c:v>
                </c:pt>
                <c:pt idx="9">
                  <c:v>2579.35</c:v>
                </c:pt>
                <c:pt idx="10">
                  <c:v>56170.730000000018</c:v>
                </c:pt>
                <c:pt idx="11">
                  <c:v>26587.000000000007</c:v>
                </c:pt>
                <c:pt idx="12">
                  <c:v>23693.260000000002</c:v>
                </c:pt>
                <c:pt idx="13">
                  <c:v>35204.557000000001</c:v>
                </c:pt>
                <c:pt idx="14">
                  <c:v>7737.8</c:v>
                </c:pt>
                <c:pt idx="15">
                  <c:v>6526.8999999999978</c:v>
                </c:pt>
                <c:pt idx="16">
                  <c:v>2935.8</c:v>
                </c:pt>
                <c:pt idx="17">
                  <c:v>9117.7020000000011</c:v>
                </c:pt>
                <c:pt idx="18">
                  <c:v>11497.858</c:v>
                </c:pt>
                <c:pt idx="19">
                  <c:v>2552.3780000000002</c:v>
                </c:pt>
                <c:pt idx="20">
                  <c:v>7166.1260000000057</c:v>
                </c:pt>
                <c:pt idx="21">
                  <c:v>12086</c:v>
                </c:pt>
                <c:pt idx="22">
                  <c:v>36551.700000000004</c:v>
                </c:pt>
                <c:pt idx="23">
                  <c:v>25513.599999999999</c:v>
                </c:pt>
                <c:pt idx="24">
                  <c:v>41308.271999999983</c:v>
                </c:pt>
                <c:pt idx="25">
                  <c:v>2217.3899999999994</c:v>
                </c:pt>
                <c:pt idx="26">
                  <c:v>364448.1</c:v>
                </c:pt>
                <c:pt idx="27">
                  <c:v>2272.6999999999998</c:v>
                </c:pt>
                <c:pt idx="28">
                  <c:v>1382.095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再エネ比較シート!$BO$13:$BO$42</c:f>
              <c:numCache>
                <c:formatCode>#,##0_);[Red]\(#,##0\)</c:formatCode>
                <c:ptCount val="30"/>
                <c:pt idx="0">
                  <c:v>1840.9840800000006</c:v>
                </c:pt>
                <c:pt idx="1">
                  <c:v>3428.2627920000004</c:v>
                </c:pt>
                <c:pt idx="2">
                  <c:v>1866.4266239999993</c:v>
                </c:pt>
                <c:pt idx="3">
                  <c:v>1301.8901759999997</c:v>
                </c:pt>
                <c:pt idx="4">
                  <c:v>1561.9909834799992</c:v>
                </c:pt>
                <c:pt idx="5">
                  <c:v>951.09509999999966</c:v>
                </c:pt>
                <c:pt idx="6">
                  <c:v>2111.1910979999993</c:v>
                </c:pt>
                <c:pt idx="7">
                  <c:v>1275.6075479999995</c:v>
                </c:pt>
                <c:pt idx="8">
                  <c:v>1376.7776639999997</c:v>
                </c:pt>
                <c:pt idx="9">
                  <c:v>449.62495799999999</c:v>
                </c:pt>
                <c:pt idx="10">
                  <c:v>4277.3836956000041</c:v>
                </c:pt>
                <c:pt idx="11">
                  <c:v>2247.8247599999991</c:v>
                </c:pt>
                <c:pt idx="12">
                  <c:v>3799.8919512000025</c:v>
                </c:pt>
                <c:pt idx="13">
                  <c:v>3816.3299948400017</c:v>
                </c:pt>
                <c:pt idx="14">
                  <c:v>1777.6177439999997</c:v>
                </c:pt>
                <c:pt idx="15">
                  <c:v>1190.9990879999996</c:v>
                </c:pt>
                <c:pt idx="16">
                  <c:v>470.44703999999984</c:v>
                </c:pt>
                <c:pt idx="17">
                  <c:v>1328.6552522399998</c:v>
                </c:pt>
                <c:pt idx="18">
                  <c:v>3358.2933957600007</c:v>
                </c:pt>
                <c:pt idx="19">
                  <c:v>604.9540893599999</c:v>
                </c:pt>
                <c:pt idx="20">
                  <c:v>4677.6909223200055</c:v>
                </c:pt>
                <c:pt idx="21">
                  <c:v>620.22201599999971</c:v>
                </c:pt>
                <c:pt idx="22">
                  <c:v>143.174316</c:v>
                </c:pt>
                <c:pt idx="23">
                  <c:v>2685.2685000000029</c:v>
                </c:pt>
                <c:pt idx="24">
                  <c:v>1398.3462206399993</c:v>
                </c:pt>
                <c:pt idx="25">
                  <c:v>862.99429079999982</c:v>
                </c:pt>
                <c:pt idx="26">
                  <c:v>773.23731599999974</c:v>
                </c:pt>
                <c:pt idx="27">
                  <c:v>1112.751264</c:v>
                </c:pt>
                <c:pt idx="28">
                  <c:v>476.44163940000004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再エネ比較シート!$BP$13:$BP$42</c:f>
              <c:numCache>
                <c:formatCode>#,##0_);[Red]\(#,##0\)</c:formatCode>
                <c:ptCount val="30"/>
                <c:pt idx="0">
                  <c:v>57939.930348000053</c:v>
                </c:pt>
                <c:pt idx="1">
                  <c:v>8297.938032</c:v>
                </c:pt>
                <c:pt idx="2">
                  <c:v>8387.6211599999988</c:v>
                </c:pt>
                <c:pt idx="3">
                  <c:v>25759.560516000009</c:v>
                </c:pt>
                <c:pt idx="4">
                  <c:v>6825.2035031999994</c:v>
                </c:pt>
                <c:pt idx="5">
                  <c:v>7435.2339599999996</c:v>
                </c:pt>
                <c:pt idx="6">
                  <c:v>17197.335035999989</c:v>
                </c:pt>
                <c:pt idx="7">
                  <c:v>9709.7197800000013</c:v>
                </c:pt>
                <c:pt idx="8">
                  <c:v>75341.896356000027</c:v>
                </c:pt>
                <c:pt idx="9">
                  <c:v>2866.0240919999997</c:v>
                </c:pt>
                <c:pt idx="10">
                  <c:v>69585.906216000018</c:v>
                </c:pt>
                <c:pt idx="11">
                  <c:v>32690.690640000008</c:v>
                </c:pt>
                <c:pt idx="12">
                  <c:v>17628.422519999996</c:v>
                </c:pt>
                <c:pt idx="13">
                  <c:v>30786.709896</c:v>
                </c:pt>
                <c:pt idx="14">
                  <c:v>8275.9802160000017</c:v>
                </c:pt>
                <c:pt idx="15">
                  <c:v>7320.8152199999977</c:v>
                </c:pt>
                <c:pt idx="16">
                  <c:v>3183.8833199999999</c:v>
                </c:pt>
                <c:pt idx="17">
                  <c:v>10596.101256000002</c:v>
                </c:pt>
                <c:pt idx="18">
                  <c:v>11233.618665599999</c:v>
                </c:pt>
                <c:pt idx="19">
                  <c:v>2709.4093080000002</c:v>
                </c:pt>
                <c:pt idx="20">
                  <c:v>4323.3616944000014</c:v>
                </c:pt>
                <c:pt idx="21">
                  <c:v>15303.274992000001</c:v>
                </c:pt>
                <c:pt idx="22">
                  <c:v>468.91841999999997</c:v>
                </c:pt>
                <c:pt idx="23">
                  <c:v>25100.826035999995</c:v>
                </c:pt>
                <c:pt idx="24">
                  <c:v>52213.43775599997</c:v>
                </c:pt>
                <c:pt idx="25">
                  <c:v>1981.8913079999995</c:v>
                </c:pt>
                <c:pt idx="26">
                  <c:v>223788.24052799994</c:v>
                </c:pt>
                <c:pt idx="27">
                  <c:v>1779.77358</c:v>
                </c:pt>
                <c:pt idx="28">
                  <c:v>100.66203599999999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82.554239999999993</c:v>
                </c:pt>
                <c:pt idx="10">
                  <c:v>0</c:v>
                </c:pt>
                <c:pt idx="11">
                  <c:v>0</c:v>
                </c:pt>
                <c:pt idx="12">
                  <c:v>0</c:v>
                </c:pt>
                <c:pt idx="13">
                  <c:v>0</c:v>
                </c:pt>
                <c:pt idx="14">
                  <c:v>0</c:v>
                </c:pt>
                <c:pt idx="15">
                  <c:v>0</c:v>
                </c:pt>
                <c:pt idx="16">
                  <c:v>297.19526400000001</c:v>
                </c:pt>
                <c:pt idx="17">
                  <c:v>0</c:v>
                </c:pt>
                <c:pt idx="18">
                  <c:v>19.552320000000002</c:v>
                </c:pt>
                <c:pt idx="19">
                  <c:v>0</c:v>
                </c:pt>
                <c:pt idx="20">
                  <c:v>0</c:v>
                </c:pt>
                <c:pt idx="21">
                  <c:v>0</c:v>
                </c:pt>
                <c:pt idx="22">
                  <c:v>78378.516191999995</c:v>
                </c:pt>
                <c:pt idx="23">
                  <c:v>0</c:v>
                </c:pt>
                <c:pt idx="24">
                  <c:v>0</c:v>
                </c:pt>
                <c:pt idx="25">
                  <c:v>0</c:v>
                </c:pt>
                <c:pt idx="26">
                  <c:v>422810.23008000007</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再エネ比較シート!$BR$13:$BR$42</c:f>
              <c:numCache>
                <c:formatCode>#,##0_);[Red]\(#,##0\)</c:formatCode>
                <c:ptCount val="30"/>
                <c:pt idx="0">
                  <c:v>0</c:v>
                </c:pt>
                <c:pt idx="1">
                  <c:v>1045.944</c:v>
                </c:pt>
                <c:pt idx="2">
                  <c:v>0</c:v>
                </c:pt>
                <c:pt idx="3">
                  <c:v>4593.7439999999997</c:v>
                </c:pt>
                <c:pt idx="4">
                  <c:v>0</c:v>
                </c:pt>
                <c:pt idx="5">
                  <c:v>115348.17600000001</c:v>
                </c:pt>
                <c:pt idx="6">
                  <c:v>0</c:v>
                </c:pt>
                <c:pt idx="7">
                  <c:v>1771.2719999999999</c:v>
                </c:pt>
                <c:pt idx="8">
                  <c:v>0</c:v>
                </c:pt>
                <c:pt idx="9">
                  <c:v>0</c:v>
                </c:pt>
                <c:pt idx="10">
                  <c:v>0</c:v>
                </c:pt>
                <c:pt idx="11">
                  <c:v>0</c:v>
                </c:pt>
                <c:pt idx="12">
                  <c:v>37843.199999999997</c:v>
                </c:pt>
                <c:pt idx="13">
                  <c:v>15768</c:v>
                </c:pt>
                <c:pt idx="14">
                  <c:v>0</c:v>
                </c:pt>
                <c:pt idx="15">
                  <c:v>0</c:v>
                </c:pt>
                <c:pt idx="16">
                  <c:v>0</c:v>
                </c:pt>
                <c:pt idx="17">
                  <c:v>0</c:v>
                </c:pt>
                <c:pt idx="18">
                  <c:v>1040.6880000000001</c:v>
                </c:pt>
                <c:pt idx="19">
                  <c:v>0</c:v>
                </c:pt>
                <c:pt idx="20">
                  <c:v>0</c:v>
                </c:pt>
                <c:pt idx="21">
                  <c:v>0</c:v>
                </c:pt>
                <c:pt idx="22">
                  <c:v>0</c:v>
                </c:pt>
                <c:pt idx="23">
                  <c:v>0</c:v>
                </c:pt>
                <c:pt idx="24">
                  <c:v>3521.52</c:v>
                </c:pt>
                <c:pt idx="25">
                  <c:v>0</c:v>
                </c:pt>
                <c:pt idx="26">
                  <c:v>0</c:v>
                </c:pt>
                <c:pt idx="27">
                  <c:v>0</c:v>
                </c:pt>
                <c:pt idx="28">
                  <c:v>4777.7039999999997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40296</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吉備中央町</c:v>
                </c:pt>
                <c:pt idx="1">
                  <c:v>佐久穂町</c:v>
                </c:pt>
                <c:pt idx="2">
                  <c:v>紀宝町</c:v>
                </c:pt>
                <c:pt idx="3">
                  <c:v>伯耆町</c:v>
                </c:pt>
                <c:pt idx="4">
                  <c:v>黒潮町</c:v>
                </c:pt>
                <c:pt idx="5">
                  <c:v>身延町</c:v>
                </c:pt>
                <c:pt idx="6">
                  <c:v>香春町</c:v>
                </c:pt>
                <c:pt idx="7">
                  <c:v>南部町</c:v>
                </c:pt>
                <c:pt idx="8">
                  <c:v>塩谷町</c:v>
                </c:pt>
                <c:pt idx="9">
                  <c:v>徳之島町</c:v>
                </c:pt>
                <c:pt idx="10">
                  <c:v>錦町</c:v>
                </c:pt>
                <c:pt idx="11">
                  <c:v>八百津町</c:v>
                </c:pt>
                <c:pt idx="12">
                  <c:v>甲佐町</c:v>
                </c:pt>
                <c:pt idx="13">
                  <c:v>都農町</c:v>
                </c:pt>
                <c:pt idx="14">
                  <c:v>村田町</c:v>
                </c:pt>
                <c:pt idx="15">
                  <c:v>木曽町</c:v>
                </c:pt>
                <c:pt idx="16">
                  <c:v>平内町</c:v>
                </c:pt>
                <c:pt idx="17">
                  <c:v>長沼町</c:v>
                </c:pt>
                <c:pt idx="18">
                  <c:v>南阿蘇村</c:v>
                </c:pt>
                <c:pt idx="19">
                  <c:v>上富良野町</c:v>
                </c:pt>
                <c:pt idx="20">
                  <c:v>嘉島町</c:v>
                </c:pt>
                <c:pt idx="21">
                  <c:v>大熊町</c:v>
                </c:pt>
                <c:pt idx="22">
                  <c:v>中泊町</c:v>
                </c:pt>
                <c:pt idx="23">
                  <c:v>川辺町</c:v>
                </c:pt>
                <c:pt idx="24">
                  <c:v>邑南町</c:v>
                </c:pt>
                <c:pt idx="25">
                  <c:v>東神楽町</c:v>
                </c:pt>
                <c:pt idx="26">
                  <c:v>六ヶ所村</c:v>
                </c:pt>
                <c:pt idx="27">
                  <c:v>高浜町</c:v>
                </c:pt>
                <c:pt idx="28">
                  <c:v>南越前町</c:v>
                </c:pt>
              </c:strCache>
            </c:strRef>
          </c:cat>
          <c:val>
            <c:numRef>
              <c:f>再エネ比較シート!$BU$13:$BU$42</c:f>
              <c:numCache>
                <c:formatCode>#,##0_);[Red]\(#,##0\)</c:formatCode>
                <c:ptCount val="30"/>
                <c:pt idx="0">
                  <c:v>59780.914428000055</c:v>
                </c:pt>
                <c:pt idx="1">
                  <c:v>12772.144823999999</c:v>
                </c:pt>
                <c:pt idx="2">
                  <c:v>10254.047783999999</c:v>
                </c:pt>
                <c:pt idx="3">
                  <c:v>31655.194692000008</c:v>
                </c:pt>
                <c:pt idx="4">
                  <c:v>8387.1944866799986</c:v>
                </c:pt>
                <c:pt idx="5">
                  <c:v>123734.50506000001</c:v>
                </c:pt>
                <c:pt idx="6">
                  <c:v>19308.526133999989</c:v>
                </c:pt>
                <c:pt idx="7">
                  <c:v>12756.599328</c:v>
                </c:pt>
                <c:pt idx="8">
                  <c:v>76718.67402000002</c:v>
                </c:pt>
                <c:pt idx="9">
                  <c:v>3398.2032899999995</c:v>
                </c:pt>
                <c:pt idx="10">
                  <c:v>73863.289911600019</c:v>
                </c:pt>
                <c:pt idx="11">
                  <c:v>34938.515400000004</c:v>
                </c:pt>
                <c:pt idx="12">
                  <c:v>59271.514471199996</c:v>
                </c:pt>
                <c:pt idx="13">
                  <c:v>90667.039890840009</c:v>
                </c:pt>
                <c:pt idx="14">
                  <c:v>10053.597960000001</c:v>
                </c:pt>
                <c:pt idx="15">
                  <c:v>8511.8143079999973</c:v>
                </c:pt>
                <c:pt idx="16">
                  <c:v>3951.5256239999999</c:v>
                </c:pt>
                <c:pt idx="17">
                  <c:v>11924.756508240001</c:v>
                </c:pt>
                <c:pt idx="18">
                  <c:v>15652.15238136</c:v>
                </c:pt>
                <c:pt idx="19">
                  <c:v>3314.3633973599999</c:v>
                </c:pt>
                <c:pt idx="20">
                  <c:v>9001.0526167200078</c:v>
                </c:pt>
                <c:pt idx="21">
                  <c:v>15923.497008</c:v>
                </c:pt>
                <c:pt idx="22">
                  <c:v>78990.608928000001</c:v>
                </c:pt>
                <c:pt idx="23">
                  <c:v>57920.494535999998</c:v>
                </c:pt>
                <c:pt idx="24">
                  <c:v>57133.303976639967</c:v>
                </c:pt>
                <c:pt idx="25">
                  <c:v>2844.8855987999996</c:v>
                </c:pt>
                <c:pt idx="26">
                  <c:v>647371.70792399999</c:v>
                </c:pt>
                <c:pt idx="27">
                  <c:v>2892.524844</c:v>
                </c:pt>
                <c:pt idx="28">
                  <c:v>5354.8076753999994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①CO2排出量の現状把握!$AX$43:$AX$45</c:f>
              <c:numCache>
                <c:formatCode>0%</c:formatCode>
                <c:ptCount val="3"/>
                <c:pt idx="0">
                  <c:v>0.44203583680298503</c:v>
                </c:pt>
                <c:pt idx="1">
                  <c:v>0.36408962233240094</c:v>
                </c:pt>
                <c:pt idx="2">
                  <c:v>0.34000364203924399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①CO2排出量の現状把握!$AY$43:$AY$45</c:f>
              <c:numCache>
                <c:formatCode>0%</c:formatCode>
                <c:ptCount val="3"/>
                <c:pt idx="0">
                  <c:v>0.19220740382343474</c:v>
                </c:pt>
                <c:pt idx="1">
                  <c:v>0.19726637770570085</c:v>
                </c:pt>
                <c:pt idx="2">
                  <c:v>0.11617939809062075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①CO2排出量の現状把握!$AZ$43:$AZ$45</c:f>
              <c:numCache>
                <c:formatCode>0%</c:formatCode>
                <c:ptCount val="3"/>
                <c:pt idx="0">
                  <c:v>0.1618007278049024</c:v>
                </c:pt>
                <c:pt idx="1">
                  <c:v>0.17034456377968052</c:v>
                </c:pt>
                <c:pt idx="2">
                  <c:v>0.16203924216460994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①CO2排出量の現状把握!$BA$43:$BA$45</c:f>
              <c:numCache>
                <c:formatCode>0%</c:formatCode>
                <c:ptCount val="3"/>
                <c:pt idx="0">
                  <c:v>0.18830241870300451</c:v>
                </c:pt>
                <c:pt idx="1">
                  <c:v>0.24964818787031623</c:v>
                </c:pt>
                <c:pt idx="2">
                  <c:v>0.36433552446704875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塩谷町</c:v>
                </c:pt>
              </c:strCache>
            </c:strRef>
          </c:cat>
          <c:val>
            <c:numRef>
              <c:f>①CO2排出量の現状把握!$BB$43:$BB$45</c:f>
              <c:numCache>
                <c:formatCode>0%</c:formatCode>
                <c:ptCount val="3"/>
                <c:pt idx="0">
                  <c:v>1.5653612865673284E-2</c:v>
                </c:pt>
                <c:pt idx="1">
                  <c:v>1.8651248311901406E-2</c:v>
                </c:pt>
                <c:pt idx="2">
                  <c:v>1.7442193238476462E-2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1943</c:v>
                </c:pt>
                <c:pt idx="1">
                  <c:v>1993</c:v>
                </c:pt>
                <c:pt idx="2">
                  <c:v>1993</c:v>
                </c:pt>
                <c:pt idx="3">
                  <c:v>1993</c:v>
                </c:pt>
                <c:pt idx="4">
                  <c:v>1993</c:v>
                </c:pt>
                <c:pt idx="5">
                  <c:v>1993</c:v>
                </c:pt>
                <c:pt idx="6">
                  <c:v>2035</c:v>
                </c:pt>
                <c:pt idx="7">
                  <c:v>2035</c:v>
                </c:pt>
                <c:pt idx="8">
                  <c:v>2035</c:v>
                </c:pt>
                <c:pt idx="9">
                  <c:v>2035</c:v>
                </c:pt>
                <c:pt idx="10">
                  <c:v>2035</c:v>
                </c:pt>
                <c:pt idx="11">
                  <c:v>2035</c:v>
                </c:pt>
                <c:pt idx="12">
                  <c:v>1914</c:v>
                </c:pt>
                <c:pt idx="13">
                  <c:v>1914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1.4858354173680892</c:v>
                </c:pt>
                <c:pt idx="1">
                  <c:v>0.93054116424677635</c:v>
                </c:pt>
                <c:pt idx="2">
                  <c:v>1.1522710511293484</c:v>
                </c:pt>
                <c:pt idx="3">
                  <c:v>0.89857939494265204</c:v>
                </c:pt>
                <c:pt idx="4">
                  <c:v>1.4780370026951786</c:v>
                </c:pt>
                <c:pt idx="5">
                  <c:v>1.5151635212150376</c:v>
                </c:pt>
                <c:pt idx="6">
                  <c:v>1.3740427643655804</c:v>
                </c:pt>
                <c:pt idx="7">
                  <c:v>0.96597588122235123</c:v>
                </c:pt>
                <c:pt idx="8">
                  <c:v>1.265401464141475</c:v>
                </c:pt>
                <c:pt idx="9">
                  <c:v>1.439596455636551</c:v>
                </c:pt>
                <c:pt idx="10">
                  <c:v>1.187447194612083</c:v>
                </c:pt>
                <c:pt idx="11">
                  <c:v>1.280041062690368</c:v>
                </c:pt>
                <c:pt idx="12">
                  <c:v>1.0155330915869929</c:v>
                </c:pt>
                <c:pt idx="13">
                  <c:v>1.198590193414971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13363</c:v>
                </c:pt>
                <c:pt idx="1">
                  <c:v>13217</c:v>
                </c:pt>
                <c:pt idx="2">
                  <c:v>13003</c:v>
                </c:pt>
                <c:pt idx="3">
                  <c:v>12783</c:v>
                </c:pt>
                <c:pt idx="4">
                  <c:v>12609</c:v>
                </c:pt>
                <c:pt idx="5">
                  <c:v>12418</c:v>
                </c:pt>
                <c:pt idx="6">
                  <c:v>12253</c:v>
                </c:pt>
                <c:pt idx="7">
                  <c:v>12051</c:v>
                </c:pt>
                <c:pt idx="8">
                  <c:v>11795</c:v>
                </c:pt>
                <c:pt idx="9">
                  <c:v>11537</c:v>
                </c:pt>
                <c:pt idx="10">
                  <c:v>11337</c:v>
                </c:pt>
                <c:pt idx="11">
                  <c:v>11071</c:v>
                </c:pt>
                <c:pt idx="12">
                  <c:v>10804</c:v>
                </c:pt>
                <c:pt idx="13">
                  <c:v>10557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塩谷町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1651</v>
      </c>
      <c r="C23" s="6" t="s">
        <v>1328</v>
      </c>
      <c r="D23" s="6" t="s">
        <v>1329</v>
      </c>
      <c r="E23" s="1101" t="s">
        <v>1652</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1655</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1656</v>
      </c>
    </row>
    <row r="46" spans="2:5" ht="33.6" customHeight="1">
      <c r="B46" s="967" t="s">
        <v>1470</v>
      </c>
      <c r="C46" s="6" t="s">
        <v>8</v>
      </c>
      <c r="D46" s="7" t="s">
        <v>9</v>
      </c>
      <c r="E46" s="1102" t="s">
        <v>1657</v>
      </c>
    </row>
    <row r="47" spans="2:5" ht="21.95" customHeight="1">
      <c r="B47" s="438" t="s">
        <v>1613</v>
      </c>
      <c r="C47" s="442"/>
      <c r="D47" s="440"/>
      <c r="E47" s="441"/>
    </row>
    <row r="48" spans="2:5" ht="33.6" customHeight="1">
      <c r="B48" s="967" t="s">
        <v>1471</v>
      </c>
      <c r="C48" s="6" t="s">
        <v>14</v>
      </c>
      <c r="D48" s="6" t="s">
        <v>9</v>
      </c>
      <c r="E48" s="1102" t="s">
        <v>1658</v>
      </c>
    </row>
    <row r="49" spans="2:5" ht="33.6" customHeight="1">
      <c r="B49" s="967" t="s">
        <v>1472</v>
      </c>
      <c r="C49" s="6" t="s">
        <v>14</v>
      </c>
      <c r="D49" s="6" t="s">
        <v>9</v>
      </c>
      <c r="E49" s="1102" t="s">
        <v>1659</v>
      </c>
    </row>
    <row r="50" spans="2:5" ht="21.6" customHeight="1">
      <c r="B50" s="438" t="s">
        <v>1477</v>
      </c>
      <c r="C50" s="439"/>
      <c r="D50" s="440"/>
      <c r="E50" s="441"/>
    </row>
    <row r="51" spans="2:5" ht="21" customHeight="1">
      <c r="B51" s="967" t="s">
        <v>1473</v>
      </c>
      <c r="C51" s="6" t="s">
        <v>12</v>
      </c>
      <c r="D51" s="6" t="s">
        <v>1401</v>
      </c>
      <c r="E51" s="968" t="s">
        <v>1660</v>
      </c>
    </row>
    <row r="52" spans="2:5" ht="21" customHeight="1">
      <c r="B52" s="967" t="s">
        <v>1474</v>
      </c>
      <c r="C52" s="6" t="s">
        <v>12</v>
      </c>
      <c r="D52" s="6" t="s">
        <v>1401</v>
      </c>
      <c r="E52" s="968" t="s">
        <v>1661</v>
      </c>
    </row>
    <row r="53" spans="2:5" ht="21" customHeight="1">
      <c r="B53" s="969" t="s">
        <v>1475</v>
      </c>
      <c r="C53" s="970" t="s">
        <v>8</v>
      </c>
      <c r="D53" s="970" t="s">
        <v>1401</v>
      </c>
      <c r="E53" s="971" t="s">
        <v>1662</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1663</v>
      </c>
    </row>
    <row r="58" spans="2:5" ht="21.95" customHeight="1">
      <c r="B58" s="967" t="s">
        <v>1479</v>
      </c>
      <c r="C58" s="6" t="s">
        <v>13</v>
      </c>
      <c r="D58" s="7" t="s">
        <v>1409</v>
      </c>
      <c r="E58" s="1102" t="s">
        <v>1664</v>
      </c>
    </row>
    <row r="59" spans="2:5" ht="33.6" customHeight="1">
      <c r="B59" s="979" t="s">
        <v>1612</v>
      </c>
      <c r="C59" s="8" t="s">
        <v>13</v>
      </c>
      <c r="D59" s="7" t="s">
        <v>1409</v>
      </c>
      <c r="E59" s="1103" t="s">
        <v>1665</v>
      </c>
    </row>
    <row r="60" spans="2:5" ht="51" customHeight="1">
      <c r="B60" s="980" t="s">
        <v>1629</v>
      </c>
      <c r="C60" s="494" t="s">
        <v>14</v>
      </c>
      <c r="D60" s="7" t="s">
        <v>1409</v>
      </c>
      <c r="E60" s="977" t="s">
        <v>1666</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1743</v>
      </c>
      <c r="B9" s="80">
        <v>256</v>
      </c>
      <c r="C9" s="80">
        <v>1</v>
      </c>
      <c r="D9" s="80">
        <v>16</v>
      </c>
      <c r="E9" s="80">
        <v>1990</v>
      </c>
      <c r="F9" s="80" t="s">
        <v>562</v>
      </c>
      <c r="G9" s="80" t="s">
        <v>1744</v>
      </c>
      <c r="H9" s="80" t="s">
        <v>1745</v>
      </c>
      <c r="I9" s="177"/>
      <c r="J9" s="81">
        <v>81.610088454261032</v>
      </c>
      <c r="K9" s="81">
        <v>3.3041305179426352</v>
      </c>
      <c r="L9" s="81">
        <v>7.9056518553168136</v>
      </c>
      <c r="M9" s="81">
        <v>8.3379075250261732</v>
      </c>
      <c r="N9" s="81">
        <v>16.494087594832131</v>
      </c>
      <c r="O9" s="81">
        <v>10.464083724058915</v>
      </c>
      <c r="P9" s="81">
        <v>22.803735702935874</v>
      </c>
      <c r="Q9" s="81">
        <v>0.93067495796364974</v>
      </c>
      <c r="R9" s="81">
        <v>0</v>
      </c>
      <c r="S9" s="81">
        <v>0.9283223664128083</v>
      </c>
      <c r="T9" s="82"/>
      <c r="U9" s="81">
        <v>1472006</v>
      </c>
      <c r="V9" s="81">
        <v>737</v>
      </c>
      <c r="W9" s="81">
        <v>86</v>
      </c>
      <c r="X9" s="81">
        <v>2558</v>
      </c>
      <c r="Y9" s="81">
        <v>4430</v>
      </c>
      <c r="Z9" s="81">
        <v>4304</v>
      </c>
      <c r="AA9" s="81">
        <v>5537</v>
      </c>
      <c r="AB9" s="81">
        <v>15111</v>
      </c>
      <c r="AC9" s="81">
        <v>0</v>
      </c>
      <c r="AD9" s="81">
        <v>0.9283223664128083</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1746</v>
      </c>
      <c r="B10" s="80">
        <v>257</v>
      </c>
      <c r="C10" s="80">
        <v>2</v>
      </c>
      <c r="D10" s="80">
        <v>16</v>
      </c>
      <c r="E10" s="80">
        <v>2005</v>
      </c>
      <c r="F10" s="80" t="s">
        <v>565</v>
      </c>
      <c r="G10" s="80" t="s">
        <v>1744</v>
      </c>
      <c r="H10" s="80" t="s">
        <v>1745</v>
      </c>
      <c r="I10" s="177"/>
      <c r="J10" s="81">
        <v>158.2727746901129</v>
      </c>
      <c r="K10" s="81">
        <v>1.9449126230107552</v>
      </c>
      <c r="L10" s="81">
        <v>11.071945564919615</v>
      </c>
      <c r="M10" s="81">
        <v>13.399893883263987</v>
      </c>
      <c r="N10" s="81">
        <v>28.521946738095831</v>
      </c>
      <c r="O10" s="81">
        <v>15.003170776226874</v>
      </c>
      <c r="P10" s="81">
        <v>24.444333312554345</v>
      </c>
      <c r="Q10" s="81">
        <v>0.83523516062207781</v>
      </c>
      <c r="R10" s="81">
        <v>0</v>
      </c>
      <c r="S10" s="81">
        <v>0.5074082662627688</v>
      </c>
      <c r="T10" s="82"/>
      <c r="U10" s="81">
        <v>3227967</v>
      </c>
      <c r="V10" s="81">
        <v>544</v>
      </c>
      <c r="W10" s="81">
        <v>136</v>
      </c>
      <c r="X10" s="81">
        <v>1959</v>
      </c>
      <c r="Y10" s="81">
        <v>5271</v>
      </c>
      <c r="Z10" s="81">
        <v>7141</v>
      </c>
      <c r="AA10" s="81">
        <v>4861</v>
      </c>
      <c r="AB10" s="81">
        <v>14177</v>
      </c>
      <c r="AC10" s="81">
        <v>0</v>
      </c>
      <c r="AD10" s="81">
        <v>0.5074082662627688</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1747</v>
      </c>
      <c r="B11" s="80">
        <v>258</v>
      </c>
      <c r="C11" s="80">
        <v>3</v>
      </c>
      <c r="D11" s="80">
        <v>16</v>
      </c>
      <c r="E11" s="80">
        <v>2006</v>
      </c>
      <c r="F11" s="80" t="s">
        <v>566</v>
      </c>
      <c r="G11" s="80" t="s">
        <v>1744</v>
      </c>
      <c r="H11" s="80" t="s">
        <v>1745</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1748</v>
      </c>
      <c r="B12" s="80">
        <v>259</v>
      </c>
      <c r="C12" s="80">
        <v>4</v>
      </c>
      <c r="D12" s="80">
        <v>16</v>
      </c>
      <c r="E12" s="80">
        <v>2007</v>
      </c>
      <c r="F12" s="80" t="s">
        <v>567</v>
      </c>
      <c r="G12" s="80" t="s">
        <v>1744</v>
      </c>
      <c r="H12" s="80" t="s">
        <v>1745</v>
      </c>
      <c r="I12" s="177"/>
      <c r="J12" s="81">
        <v>160.16092073168349</v>
      </c>
      <c r="K12" s="81">
        <v>1.7741488612230729</v>
      </c>
      <c r="L12" s="81">
        <v>8.012348094926292</v>
      </c>
      <c r="M12" s="81">
        <v>16.720065742057464</v>
      </c>
      <c r="N12" s="81">
        <v>25.943639488152968</v>
      </c>
      <c r="O12" s="81">
        <v>14.454579719140293</v>
      </c>
      <c r="P12" s="81">
        <v>24.072047648568013</v>
      </c>
      <c r="Q12" s="81">
        <v>0.85524976190636004</v>
      </c>
      <c r="R12" s="81">
        <v>0</v>
      </c>
      <c r="S12" s="81">
        <v>0.5738040372708938</v>
      </c>
      <c r="T12" s="82"/>
      <c r="U12" s="81">
        <v>3546206</v>
      </c>
      <c r="V12" s="81">
        <v>516</v>
      </c>
      <c r="W12" s="81">
        <v>155</v>
      </c>
      <c r="X12" s="81">
        <v>2734</v>
      </c>
      <c r="Y12" s="81">
        <v>5361</v>
      </c>
      <c r="Z12" s="81">
        <v>7152</v>
      </c>
      <c r="AA12" s="81">
        <v>4714</v>
      </c>
      <c r="AB12" s="81">
        <v>13749</v>
      </c>
      <c r="AC12" s="81">
        <v>0</v>
      </c>
      <c r="AD12" s="81">
        <v>0.5738040372708938</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1749</v>
      </c>
      <c r="B13" s="80">
        <v>260</v>
      </c>
      <c r="C13" s="80">
        <v>5</v>
      </c>
      <c r="D13" s="80">
        <v>16</v>
      </c>
      <c r="E13" s="80">
        <v>2008</v>
      </c>
      <c r="F13" s="80" t="s">
        <v>84</v>
      </c>
      <c r="G13" s="80" t="s">
        <v>1744</v>
      </c>
      <c r="H13" s="80" t="s">
        <v>1745</v>
      </c>
      <c r="I13" s="177"/>
      <c r="J13" s="81">
        <v>153.57122060448219</v>
      </c>
      <c r="K13" s="81">
        <v>1.3464119437591833</v>
      </c>
      <c r="L13" s="81">
        <v>7.2205776920930305</v>
      </c>
      <c r="M13" s="81">
        <v>17.040788738013131</v>
      </c>
      <c r="N13" s="81">
        <v>26.384989647185783</v>
      </c>
      <c r="O13" s="81">
        <v>14.140179092428573</v>
      </c>
      <c r="P13" s="81">
        <v>23.289713081273845</v>
      </c>
      <c r="Q13" s="81">
        <v>0.82899998271308817</v>
      </c>
      <c r="R13" s="81">
        <v>0</v>
      </c>
      <c r="S13" s="81">
        <v>0.60493312359929519</v>
      </c>
      <c r="T13" s="82"/>
      <c r="U13" s="81">
        <v>3902276</v>
      </c>
      <c r="V13" s="81">
        <v>516</v>
      </c>
      <c r="W13" s="81">
        <v>155</v>
      </c>
      <c r="X13" s="81">
        <v>2734</v>
      </c>
      <c r="Y13" s="81">
        <v>5400</v>
      </c>
      <c r="Z13" s="81">
        <v>7242</v>
      </c>
      <c r="AA13" s="81">
        <v>4566</v>
      </c>
      <c r="AB13" s="81">
        <v>13546</v>
      </c>
      <c r="AC13" s="81">
        <v>0</v>
      </c>
      <c r="AD13" s="81">
        <v>0.60493312359929519</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1750</v>
      </c>
      <c r="B14" s="80">
        <v>261</v>
      </c>
      <c r="C14" s="80">
        <v>6</v>
      </c>
      <c r="D14" s="80">
        <v>16</v>
      </c>
      <c r="E14" s="80">
        <v>2009</v>
      </c>
      <c r="F14" s="80" t="s">
        <v>85</v>
      </c>
      <c r="G14" s="80" t="s">
        <v>1744</v>
      </c>
      <c r="H14" s="80" t="s">
        <v>1745</v>
      </c>
      <c r="I14" s="177"/>
      <c r="J14" s="81">
        <v>150.81619328909198</v>
      </c>
      <c r="K14" s="81">
        <v>1.1148201390845129</v>
      </c>
      <c r="L14" s="81">
        <v>4.8049961505561507</v>
      </c>
      <c r="M14" s="81">
        <v>18.108458312916369</v>
      </c>
      <c r="N14" s="81">
        <v>24.294433425030842</v>
      </c>
      <c r="O14" s="81">
        <v>14.290110736061372</v>
      </c>
      <c r="P14" s="81">
        <v>22.382898237097269</v>
      </c>
      <c r="Q14" s="81">
        <v>0.7756577859362882</v>
      </c>
      <c r="R14" s="81">
        <v>0</v>
      </c>
      <c r="S14" s="81">
        <v>0.70132911198733516</v>
      </c>
      <c r="T14" s="82"/>
      <c r="U14" s="81">
        <v>3255227</v>
      </c>
      <c r="V14" s="81">
        <v>438</v>
      </c>
      <c r="W14" s="81">
        <v>150</v>
      </c>
      <c r="X14" s="81">
        <v>3289</v>
      </c>
      <c r="Y14" s="81">
        <v>5400</v>
      </c>
      <c r="Z14" s="81">
        <v>7224</v>
      </c>
      <c r="AA14" s="81">
        <v>4505</v>
      </c>
      <c r="AB14" s="81">
        <v>13305</v>
      </c>
      <c r="AC14" s="81">
        <v>0</v>
      </c>
      <c r="AD14" s="81">
        <v>0.70132911198733516</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16.864000000000001</v>
      </c>
      <c r="BJ14" s="81">
        <v>0</v>
      </c>
      <c r="BK14" s="81">
        <v>0</v>
      </c>
      <c r="BL14" s="81">
        <v>0</v>
      </c>
      <c r="BM14" s="82"/>
      <c r="BN14" s="81">
        <v>0</v>
      </c>
      <c r="BO14" s="81">
        <v>0</v>
      </c>
      <c r="BP14" s="81">
        <v>3</v>
      </c>
      <c r="BQ14" s="81">
        <v>0</v>
      </c>
      <c r="BR14" s="81">
        <v>0</v>
      </c>
      <c r="BS14" s="81">
        <v>0</v>
      </c>
      <c r="BT14"/>
      <c r="BU14" s="80"/>
      <c r="BV14" s="80"/>
      <c r="BW14" s="80"/>
      <c r="BX14" s="80"/>
      <c r="BY14" s="80"/>
      <c r="BZ14" s="80"/>
      <c r="CA14" s="80"/>
      <c r="CB14" s="80"/>
      <c r="CC14" s="80"/>
    </row>
    <row r="15" spans="1:81">
      <c r="A15" s="80" t="s">
        <v>1751</v>
      </c>
      <c r="B15" s="80">
        <v>262</v>
      </c>
      <c r="C15" s="80">
        <v>7</v>
      </c>
      <c r="D15" s="80">
        <v>16</v>
      </c>
      <c r="E15" s="80">
        <v>2010</v>
      </c>
      <c r="F15" s="80" t="s">
        <v>86</v>
      </c>
      <c r="G15" s="80" t="s">
        <v>1744</v>
      </c>
      <c r="H15" s="80" t="s">
        <v>1745</v>
      </c>
      <c r="I15" s="177"/>
      <c r="J15" s="81">
        <v>184.94125221695117</v>
      </c>
      <c r="K15" s="81">
        <v>1.2178333615782275</v>
      </c>
      <c r="L15" s="81">
        <v>4.5522976691357284</v>
      </c>
      <c r="M15" s="81">
        <v>20.468602742235863</v>
      </c>
      <c r="N15" s="81">
        <v>25.981008176093187</v>
      </c>
      <c r="O15" s="81">
        <v>14.257487494255148</v>
      </c>
      <c r="P15" s="81">
        <v>22.28866047216156</v>
      </c>
      <c r="Q15" s="81">
        <v>0.79197085819740731</v>
      </c>
      <c r="R15" s="81">
        <v>0</v>
      </c>
      <c r="S15" s="81">
        <v>0.79936618545689064</v>
      </c>
      <c r="T15" s="82"/>
      <c r="U15" s="81">
        <v>4159833</v>
      </c>
      <c r="V15" s="81">
        <v>438</v>
      </c>
      <c r="W15" s="81">
        <v>150</v>
      </c>
      <c r="X15" s="81">
        <v>3289</v>
      </c>
      <c r="Y15" s="81">
        <v>5366</v>
      </c>
      <c r="Z15" s="81">
        <v>7241</v>
      </c>
      <c r="AA15" s="81">
        <v>4374</v>
      </c>
      <c r="AB15" s="81">
        <v>13017</v>
      </c>
      <c r="AC15" s="81">
        <v>0</v>
      </c>
      <c r="AD15" s="81">
        <v>0.79936618545689064</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18.754999999999999</v>
      </c>
      <c r="BJ15" s="81">
        <v>0</v>
      </c>
      <c r="BK15" s="81">
        <v>0</v>
      </c>
      <c r="BL15" s="81">
        <v>0</v>
      </c>
      <c r="BM15" s="82"/>
      <c r="BN15" s="81">
        <v>0</v>
      </c>
      <c r="BO15" s="81">
        <v>0</v>
      </c>
      <c r="BP15" s="81">
        <v>3</v>
      </c>
      <c r="BQ15" s="81">
        <v>0</v>
      </c>
      <c r="BR15" s="81">
        <v>0</v>
      </c>
      <c r="BS15" s="81">
        <v>0</v>
      </c>
      <c r="BT15"/>
      <c r="BU15" s="80">
        <v>18.754999999999999</v>
      </c>
      <c r="BV15" s="80">
        <v>0</v>
      </c>
      <c r="BW15" s="80">
        <v>0</v>
      </c>
      <c r="BX15" s="80">
        <v>0</v>
      </c>
      <c r="BY15" s="80">
        <v>0</v>
      </c>
      <c r="BZ15" s="80">
        <v>0</v>
      </c>
      <c r="CA15" s="80">
        <v>0</v>
      </c>
      <c r="CB15" s="80">
        <v>0</v>
      </c>
      <c r="CC15" s="80">
        <v>0</v>
      </c>
    </row>
    <row r="16" spans="1:81">
      <c r="A16" s="80" t="s">
        <v>1752</v>
      </c>
      <c r="B16" s="80">
        <v>263</v>
      </c>
      <c r="C16" s="80">
        <v>8</v>
      </c>
      <c r="D16" s="80">
        <v>16</v>
      </c>
      <c r="E16" s="80">
        <v>2011</v>
      </c>
      <c r="F16" s="80" t="s">
        <v>87</v>
      </c>
      <c r="G16" s="80" t="s">
        <v>1744</v>
      </c>
      <c r="H16" s="80" t="s">
        <v>1745</v>
      </c>
      <c r="I16" s="177"/>
      <c r="J16" s="81">
        <v>181.77268282790575</v>
      </c>
      <c r="K16" s="81">
        <v>1.447585653606696</v>
      </c>
      <c r="L16" s="81">
        <v>6.107752710649577</v>
      </c>
      <c r="M16" s="81">
        <v>19.462776235331926</v>
      </c>
      <c r="N16" s="81">
        <v>22.819913716163228</v>
      </c>
      <c r="O16" s="81">
        <v>14.095009930856152</v>
      </c>
      <c r="P16" s="81">
        <v>21.337748668752699</v>
      </c>
      <c r="Q16" s="81">
        <v>0.89828244186999051</v>
      </c>
      <c r="R16" s="81">
        <v>0</v>
      </c>
      <c r="S16" s="81">
        <v>0.95097584088733145</v>
      </c>
      <c r="T16" s="82"/>
      <c r="U16" s="81">
        <v>4104546</v>
      </c>
      <c r="V16" s="81">
        <v>438</v>
      </c>
      <c r="W16" s="81">
        <v>150</v>
      </c>
      <c r="X16" s="81">
        <v>3289</v>
      </c>
      <c r="Y16" s="81">
        <v>5365</v>
      </c>
      <c r="Z16" s="81">
        <v>7314</v>
      </c>
      <c r="AA16" s="81">
        <v>4312</v>
      </c>
      <c r="AB16" s="81">
        <v>12800</v>
      </c>
      <c r="AC16" s="81">
        <v>0</v>
      </c>
      <c r="AD16" s="81">
        <v>0.95097584088733145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26.565000000000001</v>
      </c>
      <c r="BJ16" s="81">
        <v>0</v>
      </c>
      <c r="BK16" s="81">
        <v>0</v>
      </c>
      <c r="BL16" s="81">
        <v>0</v>
      </c>
      <c r="BM16" s="82"/>
      <c r="BN16" s="81">
        <v>0</v>
      </c>
      <c r="BO16" s="81">
        <v>0</v>
      </c>
      <c r="BP16" s="81">
        <v>4</v>
      </c>
      <c r="BQ16" s="81">
        <v>0</v>
      </c>
      <c r="BR16" s="81">
        <v>0</v>
      </c>
      <c r="BS16" s="81">
        <v>0</v>
      </c>
      <c r="BT16"/>
      <c r="BU16" s="80">
        <v>26.565000000000001</v>
      </c>
      <c r="BV16" s="80">
        <v>0</v>
      </c>
      <c r="BW16" s="80">
        <v>0</v>
      </c>
      <c r="BX16" s="80">
        <v>0</v>
      </c>
      <c r="BY16" s="80">
        <v>0</v>
      </c>
      <c r="BZ16" s="80">
        <v>0</v>
      </c>
      <c r="CA16" s="80">
        <v>0</v>
      </c>
      <c r="CB16" s="80">
        <v>0</v>
      </c>
      <c r="CC16" s="80">
        <v>0</v>
      </c>
    </row>
    <row r="17" spans="1:81">
      <c r="A17" s="80" t="s">
        <v>1753</v>
      </c>
      <c r="B17" s="80">
        <v>264</v>
      </c>
      <c r="C17" s="80">
        <v>9</v>
      </c>
      <c r="D17" s="80">
        <v>16</v>
      </c>
      <c r="E17" s="80">
        <v>2012</v>
      </c>
      <c r="F17" s="80" t="s">
        <v>88</v>
      </c>
      <c r="G17" s="80" t="s">
        <v>1744</v>
      </c>
      <c r="H17" s="80" t="s">
        <v>1745</v>
      </c>
      <c r="I17" s="177"/>
      <c r="J17" s="81">
        <v>231.18954739425089</v>
      </c>
      <c r="K17" s="81">
        <v>1.3093407028514503</v>
      </c>
      <c r="L17" s="81">
        <v>6.0608362739359825</v>
      </c>
      <c r="M17" s="81">
        <v>18.801829058193125</v>
      </c>
      <c r="N17" s="81">
        <v>25.764334095813712</v>
      </c>
      <c r="O17" s="81">
        <v>14.060572089038299</v>
      </c>
      <c r="P17" s="81">
        <v>21.294924246030707</v>
      </c>
      <c r="Q17" s="81">
        <v>0.96688900197211036</v>
      </c>
      <c r="R17" s="81">
        <v>0</v>
      </c>
      <c r="S17" s="81">
        <v>1.3893103880104911</v>
      </c>
      <c r="T17" s="82"/>
      <c r="U17" s="81">
        <v>5184865</v>
      </c>
      <c r="V17" s="81">
        <v>438</v>
      </c>
      <c r="W17" s="81">
        <v>150</v>
      </c>
      <c r="X17" s="81">
        <v>3289</v>
      </c>
      <c r="Y17" s="81">
        <v>5472</v>
      </c>
      <c r="Z17" s="81">
        <v>7354</v>
      </c>
      <c r="AA17" s="81">
        <v>4279</v>
      </c>
      <c r="AB17" s="81">
        <v>12681</v>
      </c>
      <c r="AC17" s="81">
        <v>0</v>
      </c>
      <c r="AD17" s="81">
        <v>1.3893103880104911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25.355</v>
      </c>
      <c r="BJ17" s="81">
        <v>0</v>
      </c>
      <c r="BK17" s="81">
        <v>0</v>
      </c>
      <c r="BL17" s="81">
        <v>0</v>
      </c>
      <c r="BM17" s="82"/>
      <c r="BN17" s="81">
        <v>0</v>
      </c>
      <c r="BO17" s="81">
        <v>0</v>
      </c>
      <c r="BP17" s="81">
        <v>4</v>
      </c>
      <c r="BQ17" s="81">
        <v>0</v>
      </c>
      <c r="BR17" s="81">
        <v>0</v>
      </c>
      <c r="BS17" s="81">
        <v>0</v>
      </c>
      <c r="BT17"/>
      <c r="BU17" s="80">
        <v>25.355</v>
      </c>
      <c r="BV17" s="80">
        <v>0</v>
      </c>
      <c r="BW17" s="80">
        <v>0</v>
      </c>
      <c r="BX17" s="80">
        <v>0</v>
      </c>
      <c r="BY17" s="80">
        <v>0</v>
      </c>
      <c r="BZ17" s="80">
        <v>0</v>
      </c>
      <c r="CA17" s="80">
        <v>0</v>
      </c>
      <c r="CB17" s="80">
        <v>0</v>
      </c>
      <c r="CC17" s="80">
        <v>0</v>
      </c>
    </row>
    <row r="18" spans="1:81">
      <c r="A18" s="80" t="s">
        <v>1754</v>
      </c>
      <c r="B18" s="80">
        <v>265</v>
      </c>
      <c r="C18" s="80">
        <v>10</v>
      </c>
      <c r="D18" s="80">
        <v>16</v>
      </c>
      <c r="E18" s="80">
        <v>2013</v>
      </c>
      <c r="F18" s="80" t="s">
        <v>89</v>
      </c>
      <c r="G18" s="80" t="s">
        <v>1744</v>
      </c>
      <c r="H18" s="80" t="s">
        <v>1745</v>
      </c>
      <c r="I18" s="177"/>
      <c r="J18" s="81">
        <v>223.08703931611791</v>
      </c>
      <c r="K18" s="81">
        <v>1.0976957689338418</v>
      </c>
      <c r="L18" s="81">
        <v>5.6289877276248408</v>
      </c>
      <c r="M18" s="81">
        <v>18.582026622243912</v>
      </c>
      <c r="N18" s="81">
        <v>26.234634250753967</v>
      </c>
      <c r="O18" s="81">
        <v>13.481587548422814</v>
      </c>
      <c r="P18" s="81">
        <v>21.060453317683336</v>
      </c>
      <c r="Q18" s="81">
        <v>0.97468831694848501</v>
      </c>
      <c r="R18" s="81">
        <v>0</v>
      </c>
      <c r="S18" s="81">
        <v>1.0858655775965194</v>
      </c>
      <c r="T18" s="82"/>
      <c r="U18" s="81">
        <v>4786356</v>
      </c>
      <c r="V18" s="81">
        <v>438</v>
      </c>
      <c r="W18" s="81">
        <v>150</v>
      </c>
      <c r="X18" s="81">
        <v>3289</v>
      </c>
      <c r="Y18" s="81">
        <v>5550</v>
      </c>
      <c r="Z18" s="81">
        <v>7366</v>
      </c>
      <c r="AA18" s="81">
        <v>4216</v>
      </c>
      <c r="AB18" s="81">
        <v>12600</v>
      </c>
      <c r="AC18" s="81">
        <v>0</v>
      </c>
      <c r="AD18" s="81">
        <v>1.0858655775965194</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28.58</v>
      </c>
      <c r="BJ18" s="81">
        <v>0</v>
      </c>
      <c r="BK18" s="81">
        <v>0</v>
      </c>
      <c r="BL18" s="81">
        <v>0</v>
      </c>
      <c r="BM18" s="82"/>
      <c r="BN18" s="81">
        <v>0</v>
      </c>
      <c r="BO18" s="81">
        <v>0</v>
      </c>
      <c r="BP18" s="81">
        <v>4</v>
      </c>
      <c r="BQ18" s="81">
        <v>0</v>
      </c>
      <c r="BR18" s="81">
        <v>0</v>
      </c>
      <c r="BS18" s="81">
        <v>0</v>
      </c>
      <c r="BT18"/>
      <c r="BU18" s="80">
        <v>28.58</v>
      </c>
      <c r="BV18" s="80">
        <v>0</v>
      </c>
      <c r="BW18" s="80">
        <v>0</v>
      </c>
      <c r="BX18" s="80">
        <v>0</v>
      </c>
      <c r="BY18" s="80">
        <v>0</v>
      </c>
      <c r="BZ18" s="80">
        <v>0</v>
      </c>
      <c r="CA18" s="80">
        <v>0</v>
      </c>
      <c r="CB18" s="80">
        <v>0</v>
      </c>
      <c r="CC18" s="80">
        <v>0</v>
      </c>
    </row>
    <row r="19" spans="1:81">
      <c r="A19" s="80" t="s">
        <v>1755</v>
      </c>
      <c r="B19" s="80">
        <v>266</v>
      </c>
      <c r="C19" s="80">
        <v>11</v>
      </c>
      <c r="D19" s="80">
        <v>16</v>
      </c>
      <c r="E19" s="80">
        <v>2014</v>
      </c>
      <c r="F19" s="80" t="s">
        <v>90</v>
      </c>
      <c r="G19" s="80" t="s">
        <v>1744</v>
      </c>
      <c r="H19" s="80" t="s">
        <v>1745</v>
      </c>
      <c r="I19" s="177"/>
      <c r="J19" s="81">
        <v>222.70344723137978</v>
      </c>
      <c r="K19" s="81">
        <v>0.98311793359615085</v>
      </c>
      <c r="L19" s="81">
        <v>4.3131802284472016</v>
      </c>
      <c r="M19" s="81">
        <v>18.092655751852096</v>
      </c>
      <c r="N19" s="81">
        <v>24.249442820457045</v>
      </c>
      <c r="O19" s="81">
        <v>12.805672800049573</v>
      </c>
      <c r="P19" s="81">
        <v>20.999264792743507</v>
      </c>
      <c r="Q19" s="81">
        <v>0.92359113916560576</v>
      </c>
      <c r="R19" s="81">
        <v>0</v>
      </c>
      <c r="S19" s="81">
        <v>1.1982734885415345</v>
      </c>
      <c r="T19" s="82"/>
      <c r="U19" s="81">
        <v>5101713</v>
      </c>
      <c r="V19" s="81">
        <v>341</v>
      </c>
      <c r="W19" s="81">
        <v>117</v>
      </c>
      <c r="X19" s="81">
        <v>3160</v>
      </c>
      <c r="Y19" s="81">
        <v>5582</v>
      </c>
      <c r="Z19" s="81">
        <v>7369</v>
      </c>
      <c r="AA19" s="81">
        <v>4182</v>
      </c>
      <c r="AB19" s="81">
        <v>12444</v>
      </c>
      <c r="AC19" s="81">
        <v>0</v>
      </c>
      <c r="AD19" s="81">
        <v>1.1982734885415345</v>
      </c>
      <c r="AE19" s="82"/>
      <c r="AF19" s="81">
        <v>63962637.144113407</v>
      </c>
      <c r="AG19" s="81">
        <v>746871.19719319185</v>
      </c>
      <c r="AH19" s="81">
        <v>1058795.4070677354</v>
      </c>
      <c r="AI19" s="81">
        <v>19140375.576795455</v>
      </c>
      <c r="AJ19" s="81">
        <v>29350569.432238027</v>
      </c>
      <c r="AK19" s="81">
        <v>0</v>
      </c>
      <c r="AL19" s="81">
        <v>0</v>
      </c>
      <c r="AM19" s="81">
        <v>1708375.2466329441</v>
      </c>
      <c r="AN19" s="81">
        <v>0</v>
      </c>
      <c r="AO19" s="81">
        <v>0</v>
      </c>
      <c r="AP19" s="82"/>
      <c r="AQ19" s="81">
        <v>92</v>
      </c>
      <c r="AR19" s="81">
        <v>95</v>
      </c>
      <c r="AS19" s="81">
        <v>0</v>
      </c>
      <c r="AT19" s="81">
        <v>0</v>
      </c>
      <c r="AU19" s="81">
        <v>0</v>
      </c>
      <c r="AV19" s="81">
        <v>0</v>
      </c>
      <c r="AW19" s="81" t="s">
        <v>564</v>
      </c>
      <c r="AX19" s="82"/>
      <c r="AY19" s="81">
        <v>514.20000000000005</v>
      </c>
      <c r="AZ19" s="81">
        <v>6828.3</v>
      </c>
      <c r="BA19" s="81">
        <v>0</v>
      </c>
      <c r="BB19" s="81">
        <v>0</v>
      </c>
      <c r="BC19" s="81">
        <v>0</v>
      </c>
      <c r="BD19" s="81">
        <v>0</v>
      </c>
      <c r="BE19" s="81" t="s">
        <v>564</v>
      </c>
      <c r="BF19" s="82"/>
      <c r="BG19" s="81">
        <v>0</v>
      </c>
      <c r="BH19" s="81">
        <v>0</v>
      </c>
      <c r="BI19" s="81">
        <v>29.253</v>
      </c>
      <c r="BJ19" s="81">
        <v>0</v>
      </c>
      <c r="BK19" s="81">
        <v>0</v>
      </c>
      <c r="BL19" s="81">
        <v>0</v>
      </c>
      <c r="BM19" s="82"/>
      <c r="BN19" s="81">
        <v>0</v>
      </c>
      <c r="BO19" s="81">
        <v>0</v>
      </c>
      <c r="BP19" s="81">
        <v>4</v>
      </c>
      <c r="BQ19" s="81">
        <v>0</v>
      </c>
      <c r="BR19" s="81">
        <v>0</v>
      </c>
      <c r="BS19" s="81">
        <v>0</v>
      </c>
      <c r="BT19"/>
      <c r="BU19" s="80">
        <v>29.253</v>
      </c>
      <c r="BV19" s="80">
        <v>0</v>
      </c>
      <c r="BW19" s="80">
        <v>0</v>
      </c>
      <c r="BX19" s="80">
        <v>0</v>
      </c>
      <c r="BY19" s="80">
        <v>0</v>
      </c>
      <c r="BZ19" s="80">
        <v>0</v>
      </c>
      <c r="CA19" s="80">
        <v>0</v>
      </c>
      <c r="CB19" s="80">
        <v>0</v>
      </c>
      <c r="CC19" s="80">
        <v>0</v>
      </c>
    </row>
    <row r="20" spans="1:81">
      <c r="A20" s="80" t="s">
        <v>1756</v>
      </c>
      <c r="B20" s="80">
        <v>267</v>
      </c>
      <c r="C20" s="80">
        <v>12</v>
      </c>
      <c r="D20" s="80">
        <v>16</v>
      </c>
      <c r="E20" s="80">
        <v>2015</v>
      </c>
      <c r="F20" s="80" t="s">
        <v>91</v>
      </c>
      <c r="G20" s="80" t="s">
        <v>1744</v>
      </c>
      <c r="H20" s="80" t="s">
        <v>1745</v>
      </c>
      <c r="I20" s="177"/>
      <c r="J20" s="81">
        <v>231.7962808311643</v>
      </c>
      <c r="K20" s="81">
        <v>0.88937130618165605</v>
      </c>
      <c r="L20" s="81">
        <v>6.5678204162541096</v>
      </c>
      <c r="M20" s="81">
        <v>16.460032205056354</v>
      </c>
      <c r="N20" s="81">
        <v>25.699435743802802</v>
      </c>
      <c r="O20" s="81">
        <v>12.659373894913029</v>
      </c>
      <c r="P20" s="81">
        <v>20.679092542786051</v>
      </c>
      <c r="Q20" s="81">
        <v>0.89128949827010862</v>
      </c>
      <c r="R20" s="81">
        <v>0</v>
      </c>
      <c r="S20" s="81">
        <v>1.8684012248178057</v>
      </c>
      <c r="T20" s="82"/>
      <c r="U20" s="81">
        <v>5196724</v>
      </c>
      <c r="V20" s="81">
        <v>341</v>
      </c>
      <c r="W20" s="81">
        <v>117</v>
      </c>
      <c r="X20" s="81">
        <v>3160</v>
      </c>
      <c r="Y20" s="81">
        <v>5578</v>
      </c>
      <c r="Z20" s="81">
        <v>7355</v>
      </c>
      <c r="AA20" s="81">
        <v>4115</v>
      </c>
      <c r="AB20" s="81">
        <v>12267</v>
      </c>
      <c r="AC20" s="81">
        <v>0</v>
      </c>
      <c r="AD20" s="81">
        <v>1.8684012248178057</v>
      </c>
      <c r="AE20" s="82"/>
      <c r="AF20" s="81">
        <v>65822301.339192651</v>
      </c>
      <c r="AG20" s="81">
        <v>637644.23906076571</v>
      </c>
      <c r="AH20" s="81">
        <v>1319909.1360039862</v>
      </c>
      <c r="AI20" s="81">
        <v>19051949.601688165</v>
      </c>
      <c r="AJ20" s="81">
        <v>30795851.139052495</v>
      </c>
      <c r="AK20" s="81">
        <v>0</v>
      </c>
      <c r="AL20" s="81">
        <v>0</v>
      </c>
      <c r="AM20" s="81">
        <v>1681140.8918703774</v>
      </c>
      <c r="AN20" s="81">
        <v>0</v>
      </c>
      <c r="AO20" s="81">
        <v>0</v>
      </c>
      <c r="AP20" s="82"/>
      <c r="AQ20" s="81">
        <v>109</v>
      </c>
      <c r="AR20" s="81">
        <v>167</v>
      </c>
      <c r="AS20" s="81">
        <v>0</v>
      </c>
      <c r="AT20" s="81">
        <v>0</v>
      </c>
      <c r="AU20" s="81">
        <v>0</v>
      </c>
      <c r="AV20" s="81">
        <v>0</v>
      </c>
      <c r="AW20" s="81" t="s">
        <v>564</v>
      </c>
      <c r="AX20" s="82"/>
      <c r="AY20" s="81">
        <v>619</v>
      </c>
      <c r="AZ20" s="81">
        <v>13926.1</v>
      </c>
      <c r="BA20" s="81">
        <v>0</v>
      </c>
      <c r="BB20" s="81">
        <v>0</v>
      </c>
      <c r="BC20" s="81">
        <v>0</v>
      </c>
      <c r="BD20" s="81">
        <v>0</v>
      </c>
      <c r="BE20" s="81" t="s">
        <v>564</v>
      </c>
      <c r="BF20" s="82"/>
      <c r="BG20" s="81">
        <v>0</v>
      </c>
      <c r="BH20" s="81">
        <v>0</v>
      </c>
      <c r="BI20" s="81">
        <v>27.576000000000001</v>
      </c>
      <c r="BJ20" s="81">
        <v>0</v>
      </c>
      <c r="BK20" s="81">
        <v>0</v>
      </c>
      <c r="BL20" s="81">
        <v>0</v>
      </c>
      <c r="BM20" s="82"/>
      <c r="BN20" s="81">
        <v>0</v>
      </c>
      <c r="BO20" s="81">
        <v>0</v>
      </c>
      <c r="BP20" s="81">
        <v>4</v>
      </c>
      <c r="BQ20" s="81">
        <v>0</v>
      </c>
      <c r="BR20" s="81">
        <v>0</v>
      </c>
      <c r="BS20" s="81">
        <v>0</v>
      </c>
      <c r="BT20"/>
      <c r="BU20" s="80">
        <v>27.576000000000001</v>
      </c>
      <c r="BV20" s="80">
        <v>0</v>
      </c>
      <c r="BW20" s="80">
        <v>0</v>
      </c>
      <c r="BX20" s="80">
        <v>0</v>
      </c>
      <c r="BY20" s="80">
        <v>0</v>
      </c>
      <c r="BZ20" s="80">
        <v>0</v>
      </c>
      <c r="CA20" s="80">
        <v>0</v>
      </c>
      <c r="CB20" s="80">
        <v>0</v>
      </c>
      <c r="CC20" s="80">
        <v>0</v>
      </c>
    </row>
    <row r="21" spans="1:81">
      <c r="A21" s="80" t="s">
        <v>1757</v>
      </c>
      <c r="B21" s="80">
        <v>268</v>
      </c>
      <c r="C21" s="80">
        <v>13</v>
      </c>
      <c r="D21" s="80">
        <v>16</v>
      </c>
      <c r="E21" s="80">
        <v>2016</v>
      </c>
      <c r="F21" s="80" t="s">
        <v>92</v>
      </c>
      <c r="G21" s="80" t="s">
        <v>1744</v>
      </c>
      <c r="H21" s="80" t="s">
        <v>1745</v>
      </c>
      <c r="I21" s="177"/>
      <c r="J21" s="81">
        <v>233.37431602796266</v>
      </c>
      <c r="K21" s="81">
        <v>0.88224855939056401</v>
      </c>
      <c r="L21" s="81">
        <v>5.132117766845707</v>
      </c>
      <c r="M21" s="81">
        <v>16.444670849971367</v>
      </c>
      <c r="N21" s="81">
        <v>22.476320191292285</v>
      </c>
      <c r="O21" s="81">
        <v>12.493743419815704</v>
      </c>
      <c r="P21" s="81">
        <v>19.979064592857675</v>
      </c>
      <c r="Q21" s="81">
        <v>0.85697839391989661</v>
      </c>
      <c r="R21" s="81">
        <v>0</v>
      </c>
      <c r="S21" s="81">
        <v>1.4056767642024912</v>
      </c>
      <c r="T21" s="82"/>
      <c r="U21" s="81">
        <v>5028335</v>
      </c>
      <c r="V21" s="81">
        <v>341</v>
      </c>
      <c r="W21" s="81">
        <v>117</v>
      </c>
      <c r="X21" s="81">
        <v>3160</v>
      </c>
      <c r="Y21" s="81">
        <v>5632</v>
      </c>
      <c r="Z21" s="81">
        <v>7348</v>
      </c>
      <c r="AA21" s="81">
        <v>4112</v>
      </c>
      <c r="AB21" s="81">
        <v>12133</v>
      </c>
      <c r="AC21" s="81">
        <v>0</v>
      </c>
      <c r="AD21" s="81">
        <v>1.405676764202491</v>
      </c>
      <c r="AE21" s="82"/>
      <c r="AF21" s="81">
        <v>68381322.493341044</v>
      </c>
      <c r="AG21" s="81">
        <v>627293.69422739011</v>
      </c>
      <c r="AH21" s="81">
        <v>817917.31568702753</v>
      </c>
      <c r="AI21" s="81">
        <v>19642097.104949839</v>
      </c>
      <c r="AJ21" s="81">
        <v>27332076.888754949</v>
      </c>
      <c r="AK21" s="81">
        <v>0</v>
      </c>
      <c r="AL21" s="81">
        <v>0</v>
      </c>
      <c r="AM21" s="81">
        <v>1664068.568366885</v>
      </c>
      <c r="AN21" s="81">
        <v>0</v>
      </c>
      <c r="AO21" s="81">
        <v>0</v>
      </c>
      <c r="AP21" s="82"/>
      <c r="AQ21" s="81">
        <v>131</v>
      </c>
      <c r="AR21" s="81">
        <v>225</v>
      </c>
      <c r="AS21" s="81">
        <v>0</v>
      </c>
      <c r="AT21" s="81">
        <v>0</v>
      </c>
      <c r="AU21" s="81">
        <v>0</v>
      </c>
      <c r="AV21" s="81">
        <v>0</v>
      </c>
      <c r="AW21" s="81" t="s">
        <v>564</v>
      </c>
      <c r="AX21" s="82"/>
      <c r="AY21" s="81">
        <v>739.19999999999993</v>
      </c>
      <c r="AZ21" s="81">
        <v>17352.2</v>
      </c>
      <c r="BA21" s="81">
        <v>0</v>
      </c>
      <c r="BB21" s="81">
        <v>0</v>
      </c>
      <c r="BC21" s="81">
        <v>0</v>
      </c>
      <c r="BD21" s="81">
        <v>0</v>
      </c>
      <c r="BE21" s="81" t="s">
        <v>564</v>
      </c>
      <c r="BF21" s="82"/>
      <c r="BG21" s="81">
        <v>0</v>
      </c>
      <c r="BH21" s="81">
        <v>0</v>
      </c>
      <c r="BI21" s="81">
        <v>37.558</v>
      </c>
      <c r="BJ21" s="81">
        <v>0</v>
      </c>
      <c r="BK21" s="81">
        <v>0</v>
      </c>
      <c r="BL21" s="81">
        <v>0</v>
      </c>
      <c r="BM21" s="82"/>
      <c r="BN21" s="81">
        <v>0</v>
      </c>
      <c r="BO21" s="81">
        <v>0</v>
      </c>
      <c r="BP21" s="81">
        <v>6</v>
      </c>
      <c r="BQ21" s="81">
        <v>0</v>
      </c>
      <c r="BR21" s="81">
        <v>0</v>
      </c>
      <c r="BS21" s="81">
        <v>0</v>
      </c>
      <c r="BT21"/>
      <c r="BU21" s="80">
        <v>37.558</v>
      </c>
      <c r="BV21" s="80">
        <v>0</v>
      </c>
      <c r="BW21" s="80">
        <v>0</v>
      </c>
      <c r="BX21" s="80">
        <v>0</v>
      </c>
      <c r="BY21" s="80">
        <v>0</v>
      </c>
      <c r="BZ21" s="80">
        <v>0</v>
      </c>
      <c r="CA21" s="80">
        <v>0</v>
      </c>
      <c r="CB21" s="80">
        <v>0</v>
      </c>
      <c r="CC21" s="80">
        <v>0</v>
      </c>
    </row>
    <row r="22" spans="1:81">
      <c r="A22" s="80" t="s">
        <v>1758</v>
      </c>
      <c r="B22" s="80">
        <v>269</v>
      </c>
      <c r="C22" s="80">
        <v>14</v>
      </c>
      <c r="D22" s="80">
        <v>16</v>
      </c>
      <c r="E22" s="80">
        <v>2017</v>
      </c>
      <c r="F22" s="80" t="s">
        <v>71</v>
      </c>
      <c r="G22" s="80" t="s">
        <v>1744</v>
      </c>
      <c r="H22" s="80" t="s">
        <v>1745</v>
      </c>
      <c r="I22" s="177"/>
      <c r="J22" s="81">
        <v>241.01690049136695</v>
      </c>
      <c r="K22" s="81">
        <v>0.91773258480481723</v>
      </c>
      <c r="L22" s="81">
        <v>4.8603393412724074</v>
      </c>
      <c r="M22" s="81">
        <v>15.556520330245142</v>
      </c>
      <c r="N22" s="81">
        <v>22.137513344072428</v>
      </c>
      <c r="O22" s="81">
        <v>12.233008698869144</v>
      </c>
      <c r="P22" s="81">
        <v>19.538688014664366</v>
      </c>
      <c r="Q22" s="81">
        <v>0.80847489899032809</v>
      </c>
      <c r="R22" s="81">
        <v>0</v>
      </c>
      <c r="S22" s="81">
        <v>2.1503036000055586</v>
      </c>
      <c r="T22" s="82"/>
      <c r="U22" s="81">
        <v>5708449</v>
      </c>
      <c r="V22" s="81">
        <v>341</v>
      </c>
      <c r="W22" s="81">
        <v>117</v>
      </c>
      <c r="X22" s="81">
        <v>3160</v>
      </c>
      <c r="Y22" s="81">
        <v>5537</v>
      </c>
      <c r="Z22" s="81">
        <v>7314</v>
      </c>
      <c r="AA22" s="81">
        <v>4047</v>
      </c>
      <c r="AB22" s="81">
        <v>11837</v>
      </c>
      <c r="AC22" s="81">
        <v>0</v>
      </c>
      <c r="AD22" s="81">
        <v>2.1503036000055591</v>
      </c>
      <c r="AE22" s="82"/>
      <c r="AF22" s="81">
        <v>75328214.050942153</v>
      </c>
      <c r="AG22" s="81">
        <v>643655.65503009153</v>
      </c>
      <c r="AH22" s="81">
        <v>1032466.7955752281</v>
      </c>
      <c r="AI22" s="81">
        <v>19326253.073068541</v>
      </c>
      <c r="AJ22" s="81">
        <v>27656899.712628119</v>
      </c>
      <c r="AK22" s="81">
        <v>0</v>
      </c>
      <c r="AL22" s="81">
        <v>0</v>
      </c>
      <c r="AM22" s="81">
        <v>1626011.7843105539</v>
      </c>
      <c r="AN22" s="81">
        <v>0</v>
      </c>
      <c r="AO22" s="81">
        <v>0</v>
      </c>
      <c r="AP22" s="82"/>
      <c r="AQ22" s="81">
        <v>150</v>
      </c>
      <c r="AR22" s="81">
        <v>286</v>
      </c>
      <c r="AS22" s="81">
        <v>0</v>
      </c>
      <c r="AT22" s="81">
        <v>0</v>
      </c>
      <c r="AU22" s="81">
        <v>0</v>
      </c>
      <c r="AV22" s="81">
        <v>0</v>
      </c>
      <c r="AW22" s="81" t="s">
        <v>564</v>
      </c>
      <c r="AX22" s="82"/>
      <c r="AY22" s="81">
        <v>854.19999999999993</v>
      </c>
      <c r="AZ22" s="81">
        <v>20869.899999999991</v>
      </c>
      <c r="BA22" s="81">
        <v>0</v>
      </c>
      <c r="BB22" s="81">
        <v>0</v>
      </c>
      <c r="BC22" s="81">
        <v>0</v>
      </c>
      <c r="BD22" s="81">
        <v>0</v>
      </c>
      <c r="BE22" s="81" t="s">
        <v>564</v>
      </c>
      <c r="BF22" s="82"/>
      <c r="BG22" s="81">
        <v>0</v>
      </c>
      <c r="BH22" s="81">
        <v>0</v>
      </c>
      <c r="BI22" s="81">
        <v>43.100999999999999</v>
      </c>
      <c r="BJ22" s="81">
        <v>0</v>
      </c>
      <c r="BK22" s="81">
        <v>0</v>
      </c>
      <c r="BL22" s="81">
        <v>0</v>
      </c>
      <c r="BM22" s="82"/>
      <c r="BN22" s="81">
        <v>0</v>
      </c>
      <c r="BO22" s="81">
        <v>0</v>
      </c>
      <c r="BP22" s="81">
        <v>6</v>
      </c>
      <c r="BQ22" s="81">
        <v>0</v>
      </c>
      <c r="BR22" s="81">
        <v>0</v>
      </c>
      <c r="BS22" s="81">
        <v>0</v>
      </c>
      <c r="BT22"/>
      <c r="BU22" s="80">
        <v>43.100999999999999</v>
      </c>
      <c r="BV22" s="80">
        <v>0</v>
      </c>
      <c r="BW22" s="80">
        <v>0</v>
      </c>
      <c r="BX22" s="80">
        <v>0</v>
      </c>
      <c r="BY22" s="80">
        <v>0</v>
      </c>
      <c r="BZ22" s="80">
        <v>0</v>
      </c>
      <c r="CA22" s="80">
        <v>0</v>
      </c>
      <c r="CB22" s="80">
        <v>0</v>
      </c>
      <c r="CC22" s="80">
        <v>0</v>
      </c>
    </row>
    <row r="23" spans="1:81">
      <c r="A23" s="80" t="s">
        <v>1759</v>
      </c>
      <c r="B23" s="80">
        <v>270</v>
      </c>
      <c r="C23" s="80">
        <v>15</v>
      </c>
      <c r="D23" s="80">
        <v>16</v>
      </c>
      <c r="E23" s="80">
        <v>2018</v>
      </c>
      <c r="F23" s="80" t="s">
        <v>93</v>
      </c>
      <c r="G23" s="80" t="s">
        <v>1744</v>
      </c>
      <c r="H23" s="80" t="s">
        <v>1745</v>
      </c>
      <c r="I23" s="177"/>
      <c r="J23" s="81">
        <v>217.83801539301567</v>
      </c>
      <c r="K23" s="81">
        <v>0.85158883215746917</v>
      </c>
      <c r="L23" s="81">
        <v>4.4278625392348827</v>
      </c>
      <c r="M23" s="81">
        <v>14.465317511300173</v>
      </c>
      <c r="N23" s="81">
        <v>17.477180899188706</v>
      </c>
      <c r="O23" s="81">
        <v>11.968713570099581</v>
      </c>
      <c r="P23" s="81">
        <v>19.100421132935516</v>
      </c>
      <c r="Q23" s="81">
        <v>0.73082975910553793</v>
      </c>
      <c r="R23" s="81">
        <v>0</v>
      </c>
      <c r="S23" s="81">
        <v>1.0891711816370044</v>
      </c>
      <c r="T23" s="82"/>
      <c r="U23" s="81">
        <v>5928223</v>
      </c>
      <c r="V23" s="81">
        <v>341</v>
      </c>
      <c r="W23" s="81">
        <v>117</v>
      </c>
      <c r="X23" s="81">
        <v>3160</v>
      </c>
      <c r="Y23" s="81">
        <v>5454</v>
      </c>
      <c r="Z23" s="81">
        <v>7293</v>
      </c>
      <c r="AA23" s="81">
        <v>3996</v>
      </c>
      <c r="AB23" s="81">
        <v>11531</v>
      </c>
      <c r="AC23" s="81">
        <v>0</v>
      </c>
      <c r="AD23" s="81">
        <v>1.089171181637004</v>
      </c>
      <c r="AE23" s="82"/>
      <c r="AF23" s="81">
        <v>72355424.983179033</v>
      </c>
      <c r="AG23" s="81">
        <v>594725.18050491984</v>
      </c>
      <c r="AH23" s="81">
        <v>967360.92922976031</v>
      </c>
      <c r="AI23" s="81">
        <v>18662911.242703691</v>
      </c>
      <c r="AJ23" s="81">
        <v>23197253.523533829</v>
      </c>
      <c r="AK23" s="81">
        <v>0</v>
      </c>
      <c r="AL23" s="81">
        <v>0</v>
      </c>
      <c r="AM23" s="81">
        <v>1587254.957616023</v>
      </c>
      <c r="AN23" s="81">
        <v>0</v>
      </c>
      <c r="AO23" s="81">
        <v>0</v>
      </c>
      <c r="AP23" s="82"/>
      <c r="AQ23" s="81">
        <v>162</v>
      </c>
      <c r="AR23" s="81">
        <v>354</v>
      </c>
      <c r="AS23" s="81">
        <v>0</v>
      </c>
      <c r="AT23" s="81">
        <v>0</v>
      </c>
      <c r="AU23" s="81">
        <v>0</v>
      </c>
      <c r="AV23" s="81">
        <v>0</v>
      </c>
      <c r="AW23" s="81" t="s">
        <v>564</v>
      </c>
      <c r="AX23" s="82"/>
      <c r="AY23" s="81">
        <v>929</v>
      </c>
      <c r="AZ23" s="81">
        <v>27594</v>
      </c>
      <c r="BA23" s="81">
        <v>0</v>
      </c>
      <c r="BB23" s="81">
        <v>0</v>
      </c>
      <c r="BC23" s="81">
        <v>0</v>
      </c>
      <c r="BD23" s="81">
        <v>0</v>
      </c>
      <c r="BE23" s="81" t="s">
        <v>564</v>
      </c>
      <c r="BF23" s="82"/>
      <c r="BG23" s="81">
        <v>0</v>
      </c>
      <c r="BH23" s="81">
        <v>0</v>
      </c>
      <c r="BI23" s="81">
        <v>42.386000000000003</v>
      </c>
      <c r="BJ23" s="81">
        <v>0</v>
      </c>
      <c r="BK23" s="81">
        <v>0</v>
      </c>
      <c r="BL23" s="81">
        <v>0</v>
      </c>
      <c r="BM23" s="82"/>
      <c r="BN23" s="81">
        <v>0</v>
      </c>
      <c r="BO23" s="81">
        <v>0</v>
      </c>
      <c r="BP23" s="81">
        <v>6</v>
      </c>
      <c r="BQ23" s="81">
        <v>0</v>
      </c>
      <c r="BR23" s="81">
        <v>0</v>
      </c>
      <c r="BS23" s="81">
        <v>0</v>
      </c>
      <c r="BT23"/>
      <c r="BU23" s="80">
        <v>42.386000000000003</v>
      </c>
      <c r="BV23" s="80">
        <v>0</v>
      </c>
      <c r="BW23" s="80">
        <v>0</v>
      </c>
      <c r="BX23" s="80">
        <v>0</v>
      </c>
      <c r="BY23" s="80">
        <v>0</v>
      </c>
      <c r="BZ23" s="80">
        <v>0</v>
      </c>
      <c r="CA23" s="80">
        <v>0</v>
      </c>
      <c r="CB23" s="80">
        <v>0</v>
      </c>
      <c r="CC23" s="80">
        <v>0</v>
      </c>
    </row>
    <row r="24" spans="1:81">
      <c r="A24" s="80" t="s">
        <v>1760</v>
      </c>
      <c r="B24" s="80">
        <v>271</v>
      </c>
      <c r="C24" s="80">
        <v>16</v>
      </c>
      <c r="D24" s="80">
        <v>16</v>
      </c>
      <c r="E24" s="80">
        <v>2019</v>
      </c>
      <c r="F24" s="80" t="s">
        <v>73</v>
      </c>
      <c r="G24" s="80" t="s">
        <v>1744</v>
      </c>
      <c r="H24" s="80" t="s">
        <v>1745</v>
      </c>
      <c r="I24" s="177"/>
      <c r="J24" s="81">
        <v>236.4047012197484</v>
      </c>
      <c r="K24" s="81">
        <v>0.75860951574518642</v>
      </c>
      <c r="L24" s="81">
        <v>4.4166773662361214</v>
      </c>
      <c r="M24" s="81">
        <v>13.13682451345621</v>
      </c>
      <c r="N24" s="81">
        <v>14.922714012276305</v>
      </c>
      <c r="O24" s="81">
        <v>11.498741343837839</v>
      </c>
      <c r="P24" s="81">
        <v>18.868812744999449</v>
      </c>
      <c r="Q24" s="81">
        <v>0.69082990316326243</v>
      </c>
      <c r="R24" s="81">
        <v>0</v>
      </c>
      <c r="S24" s="81">
        <v>1.8630665267467525</v>
      </c>
      <c r="T24" s="82"/>
      <c r="U24" s="81">
        <v>6282502</v>
      </c>
      <c r="V24" s="81">
        <v>341</v>
      </c>
      <c r="W24" s="81">
        <v>117</v>
      </c>
      <c r="X24" s="81">
        <v>3160</v>
      </c>
      <c r="Y24" s="81">
        <v>5348</v>
      </c>
      <c r="Z24" s="81">
        <v>7199</v>
      </c>
      <c r="AA24" s="81">
        <v>3918</v>
      </c>
      <c r="AB24" s="81">
        <v>11195</v>
      </c>
      <c r="AC24" s="81">
        <v>0</v>
      </c>
      <c r="AD24" s="81">
        <v>1.863066526746753</v>
      </c>
      <c r="AE24" s="82"/>
      <c r="AF24" s="81">
        <v>80957103.913722396</v>
      </c>
      <c r="AG24" s="81">
        <v>586452.63078295765</v>
      </c>
      <c r="AH24" s="81">
        <v>1039672.122551373</v>
      </c>
      <c r="AI24" s="81">
        <v>18468832.516473249</v>
      </c>
      <c r="AJ24" s="81">
        <v>20972694.656044688</v>
      </c>
      <c r="AK24" s="81">
        <v>0</v>
      </c>
      <c r="AL24" s="81">
        <v>0</v>
      </c>
      <c r="AM24" s="81">
        <v>1524674.7240851209</v>
      </c>
      <c r="AN24" s="81">
        <v>0</v>
      </c>
      <c r="AO24" s="81">
        <v>0</v>
      </c>
      <c r="AP24" s="82"/>
      <c r="AQ24" s="81">
        <v>174</v>
      </c>
      <c r="AR24" s="81">
        <v>432</v>
      </c>
      <c r="AS24" s="81">
        <v>0</v>
      </c>
      <c r="AT24" s="81">
        <v>0</v>
      </c>
      <c r="AU24" s="81">
        <v>0</v>
      </c>
      <c r="AV24" s="81">
        <v>0</v>
      </c>
      <c r="AW24" s="81" t="s">
        <v>564</v>
      </c>
      <c r="AX24" s="82"/>
      <c r="AY24" s="81">
        <v>997.99999999999955</v>
      </c>
      <c r="AZ24" s="81">
        <v>33908</v>
      </c>
      <c r="BA24" s="81">
        <v>0</v>
      </c>
      <c r="BB24" s="81">
        <v>0</v>
      </c>
      <c r="BC24" s="81">
        <v>0</v>
      </c>
      <c r="BD24" s="81">
        <v>0</v>
      </c>
      <c r="BE24" s="81" t="s">
        <v>564</v>
      </c>
      <c r="BF24" s="82"/>
      <c r="BG24" s="81">
        <v>0</v>
      </c>
      <c r="BH24" s="81">
        <v>0</v>
      </c>
      <c r="BI24" s="81">
        <v>36.701000000000001</v>
      </c>
      <c r="BJ24" s="81">
        <v>0</v>
      </c>
      <c r="BK24" s="81">
        <v>0</v>
      </c>
      <c r="BL24" s="81">
        <v>0</v>
      </c>
      <c r="BM24" s="82"/>
      <c r="BN24" s="81">
        <v>0</v>
      </c>
      <c r="BO24" s="81">
        <v>0</v>
      </c>
      <c r="BP24" s="81">
        <v>6</v>
      </c>
      <c r="BQ24" s="81">
        <v>0</v>
      </c>
      <c r="BR24" s="81">
        <v>0</v>
      </c>
      <c r="BS24" s="81">
        <v>0</v>
      </c>
      <c r="BT24"/>
      <c r="BU24" s="80">
        <v>36.701000000000001</v>
      </c>
      <c r="BV24" s="80">
        <v>0</v>
      </c>
      <c r="BW24" s="80">
        <v>0</v>
      </c>
      <c r="BX24" s="80">
        <v>0</v>
      </c>
      <c r="BY24" s="80">
        <v>0</v>
      </c>
      <c r="BZ24" s="80">
        <v>0</v>
      </c>
      <c r="CA24" s="80">
        <v>0</v>
      </c>
      <c r="CB24" s="80">
        <v>0</v>
      </c>
      <c r="CC24" s="80">
        <v>0</v>
      </c>
    </row>
    <row r="25" spans="1:81">
      <c r="A25" s="80" t="s">
        <v>1761</v>
      </c>
      <c r="B25" s="80">
        <v>272</v>
      </c>
      <c r="C25" s="80">
        <v>17</v>
      </c>
      <c r="D25" s="80">
        <v>16</v>
      </c>
      <c r="E25" s="80">
        <v>2020</v>
      </c>
      <c r="F25" s="80" t="s">
        <v>218</v>
      </c>
      <c r="G25" s="80" t="s">
        <v>1744</v>
      </c>
      <c r="H25" s="80" t="s">
        <v>1745</v>
      </c>
      <c r="I25" s="177"/>
      <c r="J25" s="81">
        <v>176.62273049605449</v>
      </c>
      <c r="K25" s="81">
        <v>0.58796861302804382</v>
      </c>
      <c r="L25" s="81">
        <v>6.7697633245254583</v>
      </c>
      <c r="M25" s="81">
        <v>11.06776158780924</v>
      </c>
      <c r="N25" s="81">
        <v>16.397455675151541</v>
      </c>
      <c r="O25" s="81">
        <v>10.067527337122124</v>
      </c>
      <c r="P25" s="81">
        <v>17.517579979721891</v>
      </c>
      <c r="Q25" s="81">
        <v>0.64423160691631587</v>
      </c>
      <c r="R25" s="81">
        <v>0</v>
      </c>
      <c r="S25" s="81">
        <v>1.6060306692358779</v>
      </c>
      <c r="T25" s="82"/>
      <c r="U25" s="81">
        <v>4908295</v>
      </c>
      <c r="V25" s="81">
        <v>255</v>
      </c>
      <c r="W25" s="81">
        <v>212</v>
      </c>
      <c r="X25" s="81">
        <v>2976</v>
      </c>
      <c r="Y25" s="81">
        <v>5293</v>
      </c>
      <c r="Z25" s="81">
        <v>7194</v>
      </c>
      <c r="AA25" s="81">
        <v>3952</v>
      </c>
      <c r="AB25" s="81">
        <v>10926</v>
      </c>
      <c r="AC25" s="81">
        <v>0</v>
      </c>
      <c r="AD25" s="81">
        <v>1.6060306692358779</v>
      </c>
      <c r="AE25" s="82"/>
      <c r="AF25" s="81">
        <v>64896067.47720214</v>
      </c>
      <c r="AG25" s="81">
        <v>431833.10247024609</v>
      </c>
      <c r="AH25" s="81">
        <v>1726361.1610162137</v>
      </c>
      <c r="AI25" s="81">
        <v>16039812.330963673</v>
      </c>
      <c r="AJ25" s="81">
        <v>24496478.199220583</v>
      </c>
      <c r="AK25" s="81"/>
      <c r="AL25" s="81"/>
      <c r="AM25" s="81">
        <v>1425964.390391845</v>
      </c>
      <c r="AN25" s="81"/>
      <c r="AO25" s="81"/>
      <c r="AP25" s="82"/>
      <c r="AQ25" s="81">
        <v>204</v>
      </c>
      <c r="AR25" s="81">
        <v>457</v>
      </c>
      <c r="AS25" s="81">
        <v>0</v>
      </c>
      <c r="AT25" s="81">
        <v>0</v>
      </c>
      <c r="AU25" s="81">
        <v>0</v>
      </c>
      <c r="AV25" s="81">
        <v>0</v>
      </c>
      <c r="AW25" s="81">
        <v>0</v>
      </c>
      <c r="AX25" s="82"/>
      <c r="AY25" s="81">
        <v>1163.5</v>
      </c>
      <c r="AZ25" s="81">
        <v>36822.100000000028</v>
      </c>
      <c r="BA25" s="81">
        <v>0</v>
      </c>
      <c r="BB25" s="81">
        <v>0</v>
      </c>
      <c r="BC25" s="81">
        <v>0</v>
      </c>
      <c r="BD25" s="81">
        <v>0</v>
      </c>
      <c r="BE25" s="81">
        <v>0</v>
      </c>
      <c r="BF25" s="82"/>
      <c r="BG25" s="81">
        <v>0</v>
      </c>
      <c r="BH25" s="81">
        <v>0</v>
      </c>
      <c r="BI25" s="81">
        <v>31.324000000000002</v>
      </c>
      <c r="BJ25" s="81">
        <v>0</v>
      </c>
      <c r="BK25" s="81">
        <v>0</v>
      </c>
      <c r="BL25" s="81">
        <v>0</v>
      </c>
      <c r="BM25" s="82"/>
      <c r="BN25" s="81">
        <v>0</v>
      </c>
      <c r="BO25" s="81">
        <v>0</v>
      </c>
      <c r="BP25" s="81">
        <v>6</v>
      </c>
      <c r="BQ25" s="81">
        <v>0</v>
      </c>
      <c r="BR25" s="81">
        <v>0</v>
      </c>
      <c r="BS25" s="81">
        <v>0</v>
      </c>
      <c r="BT25"/>
      <c r="BU25" s="80">
        <v>31.324000000000002</v>
      </c>
      <c r="BV25" s="80">
        <v>0</v>
      </c>
      <c r="BW25" s="80">
        <v>0</v>
      </c>
      <c r="BX25" s="80">
        <v>0</v>
      </c>
      <c r="BY25" s="80">
        <v>0</v>
      </c>
      <c r="BZ25" s="80">
        <v>0</v>
      </c>
      <c r="CA25" s="80">
        <v>0</v>
      </c>
      <c r="CB25" s="80">
        <v>0</v>
      </c>
      <c r="CC25" s="80">
        <v>0</v>
      </c>
    </row>
    <row r="26" spans="1:81">
      <c r="A26" s="80" t="s">
        <v>1762</v>
      </c>
      <c r="B26" s="80">
        <v>272</v>
      </c>
      <c r="C26" s="80">
        <v>18</v>
      </c>
      <c r="D26" s="80">
        <v>16</v>
      </c>
      <c r="E26" s="80">
        <v>2021</v>
      </c>
      <c r="F26" s="80" t="s">
        <v>75</v>
      </c>
      <c r="G26" s="174" t="s">
        <v>1744</v>
      </c>
      <c r="H26" s="80" t="s">
        <v>1745</v>
      </c>
      <c r="I26" s="177"/>
      <c r="J26" s="81">
        <v>178.37398837429853</v>
      </c>
      <c r="K26" s="81">
        <v>0.64842916199735234</v>
      </c>
      <c r="L26" s="81">
        <v>6.0143715728833964</v>
      </c>
      <c r="M26" s="81">
        <v>12.488665989998234</v>
      </c>
      <c r="N26" s="81">
        <v>15.552474548762367</v>
      </c>
      <c r="O26" s="81">
        <v>9.6617631485373874</v>
      </c>
      <c r="P26" s="81">
        <v>17.867542505209599</v>
      </c>
      <c r="Q26" s="81">
        <v>0.63728389748344294</v>
      </c>
      <c r="R26" s="81">
        <v>0</v>
      </c>
      <c r="S26" s="81">
        <v>1.635044295365107</v>
      </c>
      <c r="T26" s="82"/>
      <c r="U26" s="81">
        <v>5431911</v>
      </c>
      <c r="V26" s="81">
        <v>255</v>
      </c>
      <c r="W26" s="81">
        <v>212</v>
      </c>
      <c r="X26" s="81">
        <v>2976</v>
      </c>
      <c r="Y26" s="81">
        <v>5227</v>
      </c>
      <c r="Z26" s="81">
        <v>7109</v>
      </c>
      <c r="AA26" s="81">
        <v>3931</v>
      </c>
      <c r="AB26" s="81">
        <v>10680</v>
      </c>
      <c r="AC26" s="81">
        <v>0</v>
      </c>
      <c r="AD26" s="81">
        <v>1.635044295365107</v>
      </c>
      <c r="AE26" s="82"/>
      <c r="AF26" s="81">
        <v>63199590.670773409</v>
      </c>
      <c r="AG26" s="81">
        <v>461680.8681389243</v>
      </c>
      <c r="AH26" s="81">
        <v>1517532.2763917064</v>
      </c>
      <c r="AI26" s="81">
        <v>18372840.530254897</v>
      </c>
      <c r="AJ26" s="81">
        <v>22875211.648718901</v>
      </c>
      <c r="AK26" s="81">
        <v>0</v>
      </c>
      <c r="AL26" s="81">
        <v>0</v>
      </c>
      <c r="AM26" s="81">
        <v>1401898.321787335</v>
      </c>
      <c r="AN26" s="81">
        <v>0</v>
      </c>
      <c r="AO26" s="81">
        <v>0</v>
      </c>
      <c r="AP26" s="82"/>
      <c r="AQ26" s="81">
        <v>227</v>
      </c>
      <c r="AR26" s="81">
        <v>484</v>
      </c>
      <c r="AS26" s="81">
        <v>0</v>
      </c>
      <c r="AT26" s="81">
        <v>0</v>
      </c>
      <c r="AU26" s="81">
        <v>0</v>
      </c>
      <c r="AV26" s="81">
        <v>0</v>
      </c>
      <c r="AW26" s="81"/>
      <c r="AX26" s="82"/>
      <c r="AY26" s="81">
        <v>1300.7</v>
      </c>
      <c r="AZ26" s="81">
        <v>43490.600000000028</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1763</v>
      </c>
      <c r="B27" s="80">
        <v>272</v>
      </c>
      <c r="C27" s="80">
        <v>19</v>
      </c>
      <c r="D27" s="80">
        <v>16</v>
      </c>
      <c r="E27" s="80">
        <v>2022</v>
      </c>
      <c r="F27" s="80" t="s">
        <v>568</v>
      </c>
      <c r="G27" s="174" t="s">
        <v>1744</v>
      </c>
      <c r="H27" s="80" t="s">
        <v>1745</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267</v>
      </c>
      <c r="AR27" s="81">
        <v>493</v>
      </c>
      <c r="AS27" s="81">
        <v>0</v>
      </c>
      <c r="AT27" s="81">
        <v>0</v>
      </c>
      <c r="AU27" s="81">
        <v>0</v>
      </c>
      <c r="AV27" s="81">
        <v>0</v>
      </c>
      <c r="AW27" s="81"/>
      <c r="AX27" s="82"/>
      <c r="AY27" s="81">
        <v>1534.0000000000005</v>
      </c>
      <c r="AZ27" s="81">
        <v>43802.300000000039</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1764</v>
      </c>
      <c r="B28" s="80">
        <v>18</v>
      </c>
      <c r="C28" s="80">
        <v>1</v>
      </c>
      <c r="D28" s="80">
        <v>2</v>
      </c>
      <c r="E28" s="80">
        <v>1990</v>
      </c>
      <c r="F28" s="80" t="s">
        <v>562</v>
      </c>
      <c r="G28" s="80" t="s">
        <v>1765</v>
      </c>
      <c r="H28" s="80" t="s">
        <v>1766</v>
      </c>
      <c r="I28" s="177"/>
      <c r="J28" s="81">
        <v>10.590603852558917</v>
      </c>
      <c r="K28" s="81">
        <v>3.827063933233068</v>
      </c>
      <c r="L28" s="81">
        <v>2.3885996243949243</v>
      </c>
      <c r="M28" s="81">
        <v>6.5060680207730703</v>
      </c>
      <c r="N28" s="81">
        <v>15.87680279841074</v>
      </c>
      <c r="O28" s="81">
        <v>11.536263306380006</v>
      </c>
      <c r="P28" s="81">
        <v>19.96613882749379</v>
      </c>
      <c r="Q28" s="81">
        <v>0.85251821640744097</v>
      </c>
      <c r="R28" s="81">
        <v>0</v>
      </c>
      <c r="S28" s="81">
        <v>0.76853407373060134</v>
      </c>
      <c r="T28" s="82"/>
      <c r="U28" s="81">
        <v>1576699</v>
      </c>
      <c r="V28" s="81">
        <v>1116</v>
      </c>
      <c r="W28" s="81">
        <v>34</v>
      </c>
      <c r="X28" s="81">
        <v>2239</v>
      </c>
      <c r="Y28" s="81">
        <v>3946</v>
      </c>
      <c r="Z28" s="81">
        <v>4745</v>
      </c>
      <c r="AA28" s="81">
        <v>4848</v>
      </c>
      <c r="AB28" s="81">
        <v>13842</v>
      </c>
      <c r="AC28" s="81">
        <v>0</v>
      </c>
      <c r="AD28" s="81">
        <v>0.76853407373060134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1767</v>
      </c>
      <c r="B29" s="80">
        <v>19</v>
      </c>
      <c r="C29" s="80">
        <v>2</v>
      </c>
      <c r="D29" s="80">
        <v>2</v>
      </c>
      <c r="E29" s="80">
        <v>2005</v>
      </c>
      <c r="F29" s="80" t="s">
        <v>565</v>
      </c>
      <c r="G29" s="80" t="s">
        <v>1765</v>
      </c>
      <c r="H29" s="80" t="s">
        <v>1766</v>
      </c>
      <c r="I29" s="177"/>
      <c r="J29" s="81">
        <v>5.706756933066961</v>
      </c>
      <c r="K29" s="81">
        <v>1.8144382035130016</v>
      </c>
      <c r="L29" s="81">
        <v>0</v>
      </c>
      <c r="M29" s="81">
        <v>8.5873380958656451</v>
      </c>
      <c r="N29" s="81">
        <v>23.23132954017489</v>
      </c>
      <c r="O29" s="81">
        <v>15.755325255696025</v>
      </c>
      <c r="P29" s="81">
        <v>21.633310411563219</v>
      </c>
      <c r="Q29" s="81">
        <v>0.78327230446995311</v>
      </c>
      <c r="R29" s="81">
        <v>0</v>
      </c>
      <c r="S29" s="81">
        <v>0.55247992800000012</v>
      </c>
      <c r="T29" s="82"/>
      <c r="U29" s="81">
        <v>1028282</v>
      </c>
      <c r="V29" s="81">
        <v>697</v>
      </c>
      <c r="W29" s="81">
        <v>0</v>
      </c>
      <c r="X29" s="81">
        <v>1576</v>
      </c>
      <c r="Y29" s="81">
        <v>4341</v>
      </c>
      <c r="Z29" s="81">
        <v>7499</v>
      </c>
      <c r="AA29" s="81">
        <v>4302</v>
      </c>
      <c r="AB29" s="81">
        <v>13295</v>
      </c>
      <c r="AC29" s="81">
        <v>0</v>
      </c>
      <c r="AD29" s="81">
        <v>0.55247992800000012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1768</v>
      </c>
      <c r="B30" s="80">
        <v>20</v>
      </c>
      <c r="C30" s="80">
        <v>3</v>
      </c>
      <c r="D30" s="80">
        <v>2</v>
      </c>
      <c r="E30" s="80">
        <v>2006</v>
      </c>
      <c r="F30" s="80" t="s">
        <v>566</v>
      </c>
      <c r="G30" s="80" t="s">
        <v>1765</v>
      </c>
      <c r="H30" s="80" t="s">
        <v>1766</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1769</v>
      </c>
      <c r="B31" s="80">
        <v>21</v>
      </c>
      <c r="C31" s="80">
        <v>4</v>
      </c>
      <c r="D31" s="80">
        <v>2</v>
      </c>
      <c r="E31" s="80">
        <v>2007</v>
      </c>
      <c r="F31" s="80" t="s">
        <v>567</v>
      </c>
      <c r="G31" s="80" t="s">
        <v>1765</v>
      </c>
      <c r="H31" s="80" t="s">
        <v>1766</v>
      </c>
      <c r="I31" s="177"/>
      <c r="J31" s="81">
        <v>5.4126729727877079</v>
      </c>
      <c r="K31" s="81">
        <v>1.5145499596858671</v>
      </c>
      <c r="L31" s="81">
        <v>0.24562659337566842</v>
      </c>
      <c r="M31" s="81">
        <v>10.446492218915118</v>
      </c>
      <c r="N31" s="81">
        <v>20.407529480324381</v>
      </c>
      <c r="O31" s="81">
        <v>15.081106524639941</v>
      </c>
      <c r="P31" s="81">
        <v>21.243045867213183</v>
      </c>
      <c r="Q31" s="81">
        <v>0.80598379264097075</v>
      </c>
      <c r="R31" s="81">
        <v>0</v>
      </c>
      <c r="S31" s="81">
        <v>0</v>
      </c>
      <c r="T31" s="82"/>
      <c r="U31" s="81">
        <v>997750</v>
      </c>
      <c r="V31" s="81">
        <v>566</v>
      </c>
      <c r="W31" s="81">
        <v>4</v>
      </c>
      <c r="X31" s="81">
        <v>2237</v>
      </c>
      <c r="Y31" s="81">
        <v>4344</v>
      </c>
      <c r="Z31" s="81">
        <v>7462</v>
      </c>
      <c r="AA31" s="81">
        <v>4160</v>
      </c>
      <c r="AB31" s="81">
        <v>12957</v>
      </c>
      <c r="AC31" s="81">
        <v>0</v>
      </c>
      <c r="AD31" s="81">
        <v>0</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1770</v>
      </c>
      <c r="B32" s="80">
        <v>22</v>
      </c>
      <c r="C32" s="80">
        <v>5</v>
      </c>
      <c r="D32" s="80">
        <v>2</v>
      </c>
      <c r="E32" s="80">
        <v>2008</v>
      </c>
      <c r="F32" s="80" t="s">
        <v>84</v>
      </c>
      <c r="G32" s="80" t="s">
        <v>1765</v>
      </c>
      <c r="H32" s="80" t="s">
        <v>1766</v>
      </c>
      <c r="I32" s="177"/>
      <c r="J32" s="81">
        <v>4.7041867228191387</v>
      </c>
      <c r="K32" s="81">
        <v>1.1227141499300923</v>
      </c>
      <c r="L32" s="81">
        <v>0.22315745782709764</v>
      </c>
      <c r="M32" s="81">
        <v>11.301056200155402</v>
      </c>
      <c r="N32" s="81">
        <v>18.530237099231893</v>
      </c>
      <c r="O32" s="81">
        <v>14.583402049343968</v>
      </c>
      <c r="P32" s="81">
        <v>20.815882410135469</v>
      </c>
      <c r="Q32" s="81">
        <v>0.78212164322111821</v>
      </c>
      <c r="R32" s="81">
        <v>0</v>
      </c>
      <c r="S32" s="81">
        <v>0</v>
      </c>
      <c r="T32" s="82"/>
      <c r="U32" s="81">
        <v>1006256</v>
      </c>
      <c r="V32" s="81">
        <v>566</v>
      </c>
      <c r="W32" s="81">
        <v>4</v>
      </c>
      <c r="X32" s="81">
        <v>2237</v>
      </c>
      <c r="Y32" s="81">
        <v>4340</v>
      </c>
      <c r="Z32" s="81">
        <v>7469</v>
      </c>
      <c r="AA32" s="81">
        <v>4081</v>
      </c>
      <c r="AB32" s="81">
        <v>12780</v>
      </c>
      <c r="AC32" s="81">
        <v>0</v>
      </c>
      <c r="AD32" s="81">
        <v>0</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1771</v>
      </c>
      <c r="B33" s="80">
        <v>23</v>
      </c>
      <c r="C33" s="80">
        <v>6</v>
      </c>
      <c r="D33" s="80">
        <v>2</v>
      </c>
      <c r="E33" s="80">
        <v>2009</v>
      </c>
      <c r="F33" s="80" t="s">
        <v>85</v>
      </c>
      <c r="G33" s="80" t="s">
        <v>1765</v>
      </c>
      <c r="H33" s="80" t="s">
        <v>1766</v>
      </c>
      <c r="I33" s="177"/>
      <c r="J33" s="81">
        <v>3.7025858331215282</v>
      </c>
      <c r="K33" s="81">
        <v>1.1986307341157443</v>
      </c>
      <c r="L33" s="81">
        <v>2.3628606320601184</v>
      </c>
      <c r="M33" s="81">
        <v>10.915037944178536</v>
      </c>
      <c r="N33" s="81">
        <v>18.656750266013468</v>
      </c>
      <c r="O33" s="81">
        <v>14.840034709569826</v>
      </c>
      <c r="P33" s="81">
        <v>19.719805350286144</v>
      </c>
      <c r="Q33" s="81">
        <v>0.73315838526379262</v>
      </c>
      <c r="R33" s="81">
        <v>0</v>
      </c>
      <c r="S33" s="81">
        <v>0</v>
      </c>
      <c r="T33" s="82"/>
      <c r="U33" s="81">
        <v>588349</v>
      </c>
      <c r="V33" s="81">
        <v>579</v>
      </c>
      <c r="W33" s="81">
        <v>59</v>
      </c>
      <c r="X33" s="81">
        <v>2203</v>
      </c>
      <c r="Y33" s="81">
        <v>4336</v>
      </c>
      <c r="Z33" s="81">
        <v>7502</v>
      </c>
      <c r="AA33" s="81">
        <v>3969</v>
      </c>
      <c r="AB33" s="81">
        <v>12576</v>
      </c>
      <c r="AC33" s="81">
        <v>0</v>
      </c>
      <c r="AD33" s="81">
        <v>0</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1772</v>
      </c>
      <c r="B34" s="80">
        <v>24</v>
      </c>
      <c r="C34" s="80">
        <v>7</v>
      </c>
      <c r="D34" s="80">
        <v>2</v>
      </c>
      <c r="E34" s="80">
        <v>2010</v>
      </c>
      <c r="F34" s="80" t="s">
        <v>86</v>
      </c>
      <c r="G34" s="80" t="s">
        <v>1765</v>
      </c>
      <c r="H34" s="80" t="s">
        <v>1766</v>
      </c>
      <c r="I34" s="177"/>
      <c r="J34" s="81">
        <v>3.7424270500624126</v>
      </c>
      <c r="K34" s="81">
        <v>1.2840795837998973</v>
      </c>
      <c r="L34" s="81">
        <v>2.4062054796471841</v>
      </c>
      <c r="M34" s="81">
        <v>11.277387835218956</v>
      </c>
      <c r="N34" s="81">
        <v>19.81452161436297</v>
      </c>
      <c r="O34" s="81">
        <v>14.923007556823613</v>
      </c>
      <c r="P34" s="81">
        <v>19.888578377422625</v>
      </c>
      <c r="Q34" s="81">
        <v>0.75753469735084267</v>
      </c>
      <c r="R34" s="81">
        <v>0</v>
      </c>
      <c r="S34" s="81">
        <v>0</v>
      </c>
      <c r="T34" s="82"/>
      <c r="U34" s="81">
        <v>694437</v>
      </c>
      <c r="V34" s="81">
        <v>579</v>
      </c>
      <c r="W34" s="81">
        <v>59</v>
      </c>
      <c r="X34" s="81">
        <v>2203</v>
      </c>
      <c r="Y34" s="81">
        <v>4327</v>
      </c>
      <c r="Z34" s="81">
        <v>7579</v>
      </c>
      <c r="AA34" s="81">
        <v>3903</v>
      </c>
      <c r="AB34" s="81">
        <v>12451</v>
      </c>
      <c r="AC34" s="81">
        <v>0</v>
      </c>
      <c r="AD34" s="81">
        <v>0</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1773</v>
      </c>
      <c r="B35" s="80">
        <v>25</v>
      </c>
      <c r="C35" s="80">
        <v>8</v>
      </c>
      <c r="D35" s="80">
        <v>2</v>
      </c>
      <c r="E35" s="80">
        <v>2011</v>
      </c>
      <c r="F35" s="80" t="s">
        <v>87</v>
      </c>
      <c r="G35" s="80" t="s">
        <v>1765</v>
      </c>
      <c r="H35" s="80" t="s">
        <v>1766</v>
      </c>
      <c r="I35" s="177"/>
      <c r="J35" s="81">
        <v>4.0612088053134325</v>
      </c>
      <c r="K35" s="81">
        <v>1.6116868767677712</v>
      </c>
      <c r="L35" s="81">
        <v>2.1469642652922372</v>
      </c>
      <c r="M35" s="81">
        <v>12.410901122653227</v>
      </c>
      <c r="N35" s="81">
        <v>18.542620311385871</v>
      </c>
      <c r="O35" s="81">
        <v>14.729034851180417</v>
      </c>
      <c r="P35" s="81">
        <v>19.17032429098979</v>
      </c>
      <c r="Q35" s="81">
        <v>0.86178971766902213</v>
      </c>
      <c r="R35" s="81">
        <v>0</v>
      </c>
      <c r="S35" s="81">
        <v>0</v>
      </c>
      <c r="T35" s="82"/>
      <c r="U35" s="81">
        <v>714593</v>
      </c>
      <c r="V35" s="81">
        <v>579</v>
      </c>
      <c r="W35" s="81">
        <v>59</v>
      </c>
      <c r="X35" s="81">
        <v>2203</v>
      </c>
      <c r="Y35" s="81">
        <v>4312</v>
      </c>
      <c r="Z35" s="81">
        <v>7643</v>
      </c>
      <c r="AA35" s="81">
        <v>3874</v>
      </c>
      <c r="AB35" s="81">
        <v>12280</v>
      </c>
      <c r="AC35" s="81">
        <v>0</v>
      </c>
      <c r="AD35" s="81">
        <v>0</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1774</v>
      </c>
      <c r="B36" s="80">
        <v>26</v>
      </c>
      <c r="C36" s="80">
        <v>9</v>
      </c>
      <c r="D36" s="80">
        <v>2</v>
      </c>
      <c r="E36" s="80">
        <v>2012</v>
      </c>
      <c r="F36" s="80" t="s">
        <v>88</v>
      </c>
      <c r="G36" s="80" t="s">
        <v>1765</v>
      </c>
      <c r="H36" s="80" t="s">
        <v>1766</v>
      </c>
      <c r="I36" s="177"/>
      <c r="J36" s="81">
        <v>3.9869337974931383</v>
      </c>
      <c r="K36" s="81">
        <v>1.4547513132337422</v>
      </c>
      <c r="L36" s="81">
        <v>2.1829533105617833</v>
      </c>
      <c r="M36" s="81">
        <v>11.17364419079586</v>
      </c>
      <c r="N36" s="81">
        <v>18.01034538366449</v>
      </c>
      <c r="O36" s="81">
        <v>14.722111107641405</v>
      </c>
      <c r="P36" s="81">
        <v>19.169910772542718</v>
      </c>
      <c r="Q36" s="81">
        <v>0.92922295300324165</v>
      </c>
      <c r="R36" s="81">
        <v>0</v>
      </c>
      <c r="S36" s="81">
        <v>0</v>
      </c>
      <c r="T36" s="82"/>
      <c r="U36" s="81">
        <v>719821</v>
      </c>
      <c r="V36" s="81">
        <v>579</v>
      </c>
      <c r="W36" s="81">
        <v>59</v>
      </c>
      <c r="X36" s="81">
        <v>2203</v>
      </c>
      <c r="Y36" s="81">
        <v>4324</v>
      </c>
      <c r="Z36" s="81">
        <v>7700</v>
      </c>
      <c r="AA36" s="81">
        <v>3852</v>
      </c>
      <c r="AB36" s="81">
        <v>12187</v>
      </c>
      <c r="AC36" s="81">
        <v>0</v>
      </c>
      <c r="AD36" s="81">
        <v>0</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1775</v>
      </c>
      <c r="B37" s="80">
        <v>27</v>
      </c>
      <c r="C37" s="80">
        <v>10</v>
      </c>
      <c r="D37" s="80">
        <v>2</v>
      </c>
      <c r="E37" s="80">
        <v>2013</v>
      </c>
      <c r="F37" s="80" t="s">
        <v>89</v>
      </c>
      <c r="G37" s="80" t="s">
        <v>1765</v>
      </c>
      <c r="H37" s="80" t="s">
        <v>1766</v>
      </c>
      <c r="I37" s="177"/>
      <c r="J37" s="81">
        <v>3.9215604758161002</v>
      </c>
      <c r="K37" s="81">
        <v>1.1966568159581703</v>
      </c>
      <c r="L37" s="81">
        <v>2.2190513249965202</v>
      </c>
      <c r="M37" s="81">
        <v>10.771601694125614</v>
      </c>
      <c r="N37" s="81">
        <v>19.271354722745148</v>
      </c>
      <c r="O37" s="81">
        <v>14.182571533088295</v>
      </c>
      <c r="P37" s="81">
        <v>19.017349568410928</v>
      </c>
      <c r="Q37" s="81">
        <v>0.93415365995792898</v>
      </c>
      <c r="R37" s="81">
        <v>0</v>
      </c>
      <c r="S37" s="81">
        <v>0</v>
      </c>
      <c r="T37" s="82"/>
      <c r="U37" s="81">
        <v>703090</v>
      </c>
      <c r="V37" s="81">
        <v>579</v>
      </c>
      <c r="W37" s="81">
        <v>59</v>
      </c>
      <c r="X37" s="81">
        <v>2203</v>
      </c>
      <c r="Y37" s="81">
        <v>4323</v>
      </c>
      <c r="Z37" s="81">
        <v>7749</v>
      </c>
      <c r="AA37" s="81">
        <v>3807</v>
      </c>
      <c r="AB37" s="81">
        <v>12076</v>
      </c>
      <c r="AC37" s="81">
        <v>0</v>
      </c>
      <c r="AD37" s="81">
        <v>0</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1776</v>
      </c>
      <c r="B38" s="80">
        <v>28</v>
      </c>
      <c r="C38" s="80">
        <v>11</v>
      </c>
      <c r="D38" s="80">
        <v>2</v>
      </c>
      <c r="E38" s="80">
        <v>2014</v>
      </c>
      <c r="F38" s="80" t="s">
        <v>90</v>
      </c>
      <c r="G38" s="80" t="s">
        <v>1765</v>
      </c>
      <c r="H38" s="80" t="s">
        <v>1766</v>
      </c>
      <c r="I38" s="177"/>
      <c r="J38" s="81">
        <v>3.6722575695502639</v>
      </c>
      <c r="K38" s="81">
        <v>1.3202984156382527</v>
      </c>
      <c r="L38" s="81">
        <v>2.2210434754888362</v>
      </c>
      <c r="M38" s="81">
        <v>10.076029674537509</v>
      </c>
      <c r="N38" s="81">
        <v>19.317516633839471</v>
      </c>
      <c r="O38" s="81">
        <v>13.415632245404083</v>
      </c>
      <c r="P38" s="81">
        <v>18.724595507446324</v>
      </c>
      <c r="Q38" s="81">
        <v>0.88611014227725549</v>
      </c>
      <c r="R38" s="81">
        <v>0</v>
      </c>
      <c r="S38" s="81">
        <v>0</v>
      </c>
      <c r="T38" s="82"/>
      <c r="U38" s="81">
        <v>720717</v>
      </c>
      <c r="V38" s="81">
        <v>544</v>
      </c>
      <c r="W38" s="81">
        <v>82</v>
      </c>
      <c r="X38" s="81">
        <v>2070</v>
      </c>
      <c r="Y38" s="81">
        <v>4371</v>
      </c>
      <c r="Z38" s="81">
        <v>7720</v>
      </c>
      <c r="AA38" s="81">
        <v>3729</v>
      </c>
      <c r="AB38" s="81">
        <v>11939</v>
      </c>
      <c r="AC38" s="81">
        <v>0</v>
      </c>
      <c r="AD38" s="81">
        <v>0</v>
      </c>
      <c r="AE38" s="82"/>
      <c r="AF38" s="81">
        <v>5119918.3048991337</v>
      </c>
      <c r="AG38" s="81">
        <v>1088194.0245267949</v>
      </c>
      <c r="AH38" s="81">
        <v>567877.15079695312</v>
      </c>
      <c r="AI38" s="81">
        <v>12527151.722790295</v>
      </c>
      <c r="AJ38" s="81">
        <v>23994310.206598025</v>
      </c>
      <c r="AK38" s="81">
        <v>0</v>
      </c>
      <c r="AL38" s="81">
        <v>0</v>
      </c>
      <c r="AM38" s="81">
        <v>1639046.2929565026</v>
      </c>
      <c r="AN38" s="81">
        <v>0</v>
      </c>
      <c r="AO38" s="81">
        <v>0</v>
      </c>
      <c r="AP38" s="82"/>
      <c r="AQ38" s="81">
        <v>438</v>
      </c>
      <c r="AR38" s="81">
        <v>80</v>
      </c>
      <c r="AS38" s="81">
        <v>0</v>
      </c>
      <c r="AT38" s="81">
        <v>0</v>
      </c>
      <c r="AU38" s="81">
        <v>0</v>
      </c>
      <c r="AV38" s="81">
        <v>0</v>
      </c>
      <c r="AW38" s="81" t="s">
        <v>564</v>
      </c>
      <c r="AX38" s="82"/>
      <c r="AY38" s="81">
        <v>2004</v>
      </c>
      <c r="AZ38" s="81">
        <v>1717</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1777</v>
      </c>
      <c r="B39" s="80">
        <v>29</v>
      </c>
      <c r="C39" s="80">
        <v>12</v>
      </c>
      <c r="D39" s="80">
        <v>2</v>
      </c>
      <c r="E39" s="80">
        <v>2015</v>
      </c>
      <c r="F39" s="80" t="s">
        <v>91</v>
      </c>
      <c r="G39" s="80" t="s">
        <v>1765</v>
      </c>
      <c r="H39" s="80" t="s">
        <v>1766</v>
      </c>
      <c r="I39" s="177"/>
      <c r="J39" s="81">
        <v>3.1291946254134788</v>
      </c>
      <c r="K39" s="81">
        <v>1.2286678576160865</v>
      </c>
      <c r="L39" s="81">
        <v>2.3961695589952274</v>
      </c>
      <c r="M39" s="81">
        <v>10.74154174654999</v>
      </c>
      <c r="N39" s="81">
        <v>16.560665300177618</v>
      </c>
      <c r="O39" s="81">
        <v>13.294494080803295</v>
      </c>
      <c r="P39" s="81">
        <v>18.347355254850999</v>
      </c>
      <c r="Q39" s="81">
        <v>0.85866628275504553</v>
      </c>
      <c r="R39" s="81">
        <v>0</v>
      </c>
      <c r="S39" s="81">
        <v>0</v>
      </c>
      <c r="T39" s="82"/>
      <c r="U39" s="81">
        <v>662923</v>
      </c>
      <c r="V39" s="81">
        <v>544</v>
      </c>
      <c r="W39" s="81">
        <v>82</v>
      </c>
      <c r="X39" s="81">
        <v>2070</v>
      </c>
      <c r="Y39" s="81">
        <v>4372</v>
      </c>
      <c r="Z39" s="81">
        <v>7724</v>
      </c>
      <c r="AA39" s="81">
        <v>3651</v>
      </c>
      <c r="AB39" s="81">
        <v>11818</v>
      </c>
      <c r="AC39" s="81">
        <v>0</v>
      </c>
      <c r="AD39" s="81">
        <v>0</v>
      </c>
      <c r="AE39" s="82"/>
      <c r="AF39" s="81">
        <v>4502498.4147626096</v>
      </c>
      <c r="AG39" s="81">
        <v>944623.63902717677</v>
      </c>
      <c r="AH39" s="81">
        <v>503899.35417512903</v>
      </c>
      <c r="AI39" s="81">
        <v>13442636.132064492</v>
      </c>
      <c r="AJ39" s="81">
        <v>20759326.701127242</v>
      </c>
      <c r="AK39" s="81">
        <v>0</v>
      </c>
      <c r="AL39" s="81">
        <v>0</v>
      </c>
      <c r="AM39" s="81">
        <v>1619607.3253545382</v>
      </c>
      <c r="AN39" s="81">
        <v>0</v>
      </c>
      <c r="AO39" s="81">
        <v>0</v>
      </c>
      <c r="AP39" s="82"/>
      <c r="AQ39" s="81">
        <v>461</v>
      </c>
      <c r="AR39" s="81">
        <v>99</v>
      </c>
      <c r="AS39" s="81">
        <v>0</v>
      </c>
      <c r="AT39" s="81">
        <v>0</v>
      </c>
      <c r="AU39" s="81">
        <v>0</v>
      </c>
      <c r="AV39" s="81">
        <v>0</v>
      </c>
      <c r="AW39" s="81" t="s">
        <v>564</v>
      </c>
      <c r="AX39" s="82"/>
      <c r="AY39" s="81">
        <v>2118.1999999999998</v>
      </c>
      <c r="AZ39" s="81">
        <v>2724.4</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1778</v>
      </c>
      <c r="B40" s="80">
        <v>30</v>
      </c>
      <c r="C40" s="80">
        <v>13</v>
      </c>
      <c r="D40" s="80">
        <v>2</v>
      </c>
      <c r="E40" s="80">
        <v>2016</v>
      </c>
      <c r="F40" s="80" t="s">
        <v>92</v>
      </c>
      <c r="G40" s="80" t="s">
        <v>1765</v>
      </c>
      <c r="H40" s="80" t="s">
        <v>1766</v>
      </c>
      <c r="I40" s="177"/>
      <c r="J40" s="81">
        <v>3.8063205581876036</v>
      </c>
      <c r="K40" s="81">
        <v>1.236051142998515</v>
      </c>
      <c r="L40" s="81">
        <v>2.3027850353283412</v>
      </c>
      <c r="M40" s="81">
        <v>8.683315845690716</v>
      </c>
      <c r="N40" s="81">
        <v>17.602995958621978</v>
      </c>
      <c r="O40" s="81">
        <v>13.071842598195852</v>
      </c>
      <c r="P40" s="81">
        <v>18.074445594705871</v>
      </c>
      <c r="Q40" s="81">
        <v>0.81869583482448882</v>
      </c>
      <c r="R40" s="81">
        <v>0</v>
      </c>
      <c r="S40" s="81">
        <v>0</v>
      </c>
      <c r="T40" s="82"/>
      <c r="U40" s="81">
        <v>800238</v>
      </c>
      <c r="V40" s="81">
        <v>544</v>
      </c>
      <c r="W40" s="81">
        <v>82</v>
      </c>
      <c r="X40" s="81">
        <v>2070</v>
      </c>
      <c r="Y40" s="81">
        <v>4365</v>
      </c>
      <c r="Z40" s="81">
        <v>7688</v>
      </c>
      <c r="AA40" s="81">
        <v>3720</v>
      </c>
      <c r="AB40" s="81">
        <v>11591</v>
      </c>
      <c r="AC40" s="81">
        <v>0</v>
      </c>
      <c r="AD40" s="81">
        <v>0</v>
      </c>
      <c r="AE40" s="82"/>
      <c r="AF40" s="81">
        <v>5591155.3109049182</v>
      </c>
      <c r="AG40" s="81">
        <v>913406.73331264954</v>
      </c>
      <c r="AH40" s="81">
        <v>376074.47706883837</v>
      </c>
      <c r="AI40" s="81">
        <v>13077469.493384629</v>
      </c>
      <c r="AJ40" s="81">
        <v>21698337.350436389</v>
      </c>
      <c r="AK40" s="81">
        <v>0</v>
      </c>
      <c r="AL40" s="81">
        <v>0</v>
      </c>
      <c r="AM40" s="81">
        <v>1589732.034611437</v>
      </c>
      <c r="AN40" s="81">
        <v>0</v>
      </c>
      <c r="AO40" s="81">
        <v>0</v>
      </c>
      <c r="AP40" s="82"/>
      <c r="AQ40" s="81">
        <v>486</v>
      </c>
      <c r="AR40" s="81">
        <v>112</v>
      </c>
      <c r="AS40" s="81">
        <v>0</v>
      </c>
      <c r="AT40" s="81">
        <v>0</v>
      </c>
      <c r="AU40" s="81">
        <v>0</v>
      </c>
      <c r="AV40" s="81">
        <v>0</v>
      </c>
      <c r="AW40" s="81" t="s">
        <v>564</v>
      </c>
      <c r="AX40" s="82"/>
      <c r="AY40" s="81">
        <v>2257.6</v>
      </c>
      <c r="AZ40" s="81">
        <v>3067.4</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1779</v>
      </c>
      <c r="B41" s="80">
        <v>31</v>
      </c>
      <c r="C41" s="80">
        <v>14</v>
      </c>
      <c r="D41" s="80">
        <v>2</v>
      </c>
      <c r="E41" s="80">
        <v>2017</v>
      </c>
      <c r="F41" s="80" t="s">
        <v>71</v>
      </c>
      <c r="G41" s="80" t="s">
        <v>1765</v>
      </c>
      <c r="H41" s="80" t="s">
        <v>1766</v>
      </c>
      <c r="I41" s="177"/>
      <c r="J41" s="81">
        <v>4.040611918552214</v>
      </c>
      <c r="K41" s="81">
        <v>1.2189664420855078</v>
      </c>
      <c r="L41" s="81">
        <v>2.2645238795829679</v>
      </c>
      <c r="M41" s="81">
        <v>8.2491298523984486</v>
      </c>
      <c r="N41" s="81">
        <v>18.048609086650227</v>
      </c>
      <c r="O41" s="81">
        <v>12.994017580190645</v>
      </c>
      <c r="P41" s="81">
        <v>17.819940069712423</v>
      </c>
      <c r="Q41" s="81">
        <v>0.77780790315974113</v>
      </c>
      <c r="R41" s="81">
        <v>0</v>
      </c>
      <c r="S41" s="81">
        <v>0</v>
      </c>
      <c r="T41" s="82"/>
      <c r="U41" s="81">
        <v>901845.00000000012</v>
      </c>
      <c r="V41" s="81">
        <v>544</v>
      </c>
      <c r="W41" s="81">
        <v>82</v>
      </c>
      <c r="X41" s="81">
        <v>2070</v>
      </c>
      <c r="Y41" s="81">
        <v>4344</v>
      </c>
      <c r="Z41" s="81">
        <v>7769</v>
      </c>
      <c r="AA41" s="81">
        <v>3691</v>
      </c>
      <c r="AB41" s="81">
        <v>11388</v>
      </c>
      <c r="AC41" s="81">
        <v>0</v>
      </c>
      <c r="AD41" s="81">
        <v>0</v>
      </c>
      <c r="AE41" s="82"/>
      <c r="AF41" s="81">
        <v>6016206.9821629282</v>
      </c>
      <c r="AG41" s="81">
        <v>910957.89817704621</v>
      </c>
      <c r="AH41" s="81">
        <v>485020.52184614749</v>
      </c>
      <c r="AI41" s="81">
        <v>12953046.630504331</v>
      </c>
      <c r="AJ41" s="81">
        <v>21316785.480300572</v>
      </c>
      <c r="AK41" s="81">
        <v>0</v>
      </c>
      <c r="AL41" s="81">
        <v>0</v>
      </c>
      <c r="AM41" s="81">
        <v>1564334.054213786</v>
      </c>
      <c r="AN41" s="81">
        <v>0</v>
      </c>
      <c r="AO41" s="81">
        <v>0</v>
      </c>
      <c r="AP41" s="82"/>
      <c r="AQ41" s="81">
        <v>504</v>
      </c>
      <c r="AR41" s="81">
        <v>133</v>
      </c>
      <c r="AS41" s="81">
        <v>0</v>
      </c>
      <c r="AT41" s="81">
        <v>0</v>
      </c>
      <c r="AU41" s="81">
        <v>0</v>
      </c>
      <c r="AV41" s="81">
        <v>0</v>
      </c>
      <c r="AW41" s="81" t="s">
        <v>564</v>
      </c>
      <c r="AX41" s="82"/>
      <c r="AY41" s="81">
        <v>2362.5</v>
      </c>
      <c r="AZ41" s="81">
        <v>3881.099999999999</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1780</v>
      </c>
      <c r="B42" s="80">
        <v>32</v>
      </c>
      <c r="C42" s="80">
        <v>15</v>
      </c>
      <c r="D42" s="80">
        <v>2</v>
      </c>
      <c r="E42" s="80">
        <v>2018</v>
      </c>
      <c r="F42" s="80" t="s">
        <v>93</v>
      </c>
      <c r="G42" s="80" t="s">
        <v>1765</v>
      </c>
      <c r="H42" s="80" t="s">
        <v>1766</v>
      </c>
      <c r="I42" s="177"/>
      <c r="J42" s="81">
        <v>3.3898527903049671</v>
      </c>
      <c r="K42" s="81">
        <v>1.1438251777134665</v>
      </c>
      <c r="L42" s="81">
        <v>2.0301443676380115</v>
      </c>
      <c r="M42" s="81">
        <v>8.028198580461634</v>
      </c>
      <c r="N42" s="81">
        <v>17.448716471181008</v>
      </c>
      <c r="O42" s="81">
        <v>12.69737239707397</v>
      </c>
      <c r="P42" s="81">
        <v>17.350983161300281</v>
      </c>
      <c r="Q42" s="81">
        <v>0.70756945890679257</v>
      </c>
      <c r="R42" s="81">
        <v>0</v>
      </c>
      <c r="S42" s="81">
        <v>0</v>
      </c>
      <c r="T42" s="82"/>
      <c r="U42" s="81">
        <v>813410</v>
      </c>
      <c r="V42" s="81">
        <v>544</v>
      </c>
      <c r="W42" s="81">
        <v>82</v>
      </c>
      <c r="X42" s="81">
        <v>2070</v>
      </c>
      <c r="Y42" s="81">
        <v>4333</v>
      </c>
      <c r="Z42" s="81">
        <v>7737</v>
      </c>
      <c r="AA42" s="81">
        <v>3630</v>
      </c>
      <c r="AB42" s="81">
        <v>11164</v>
      </c>
      <c r="AC42" s="81">
        <v>0</v>
      </c>
      <c r="AD42" s="81">
        <v>0</v>
      </c>
      <c r="AE42" s="82"/>
      <c r="AF42" s="81">
        <v>5188442.9461093368</v>
      </c>
      <c r="AG42" s="81">
        <v>809198.4165033293</v>
      </c>
      <c r="AH42" s="81">
        <v>458308.96040451678</v>
      </c>
      <c r="AI42" s="81">
        <v>12372493.037319381</v>
      </c>
      <c r="AJ42" s="81">
        <v>21213835.215972751</v>
      </c>
      <c r="AK42" s="81">
        <v>0</v>
      </c>
      <c r="AL42" s="81">
        <v>0</v>
      </c>
      <c r="AM42" s="81">
        <v>1536736.9999848481</v>
      </c>
      <c r="AN42" s="81">
        <v>0</v>
      </c>
      <c r="AO42" s="81">
        <v>0</v>
      </c>
      <c r="AP42" s="82"/>
      <c r="AQ42" s="81">
        <v>524</v>
      </c>
      <c r="AR42" s="81">
        <v>145</v>
      </c>
      <c r="AS42" s="81">
        <v>0</v>
      </c>
      <c r="AT42" s="81">
        <v>0</v>
      </c>
      <c r="AU42" s="81">
        <v>0</v>
      </c>
      <c r="AV42" s="81">
        <v>0</v>
      </c>
      <c r="AW42" s="81" t="s">
        <v>564</v>
      </c>
      <c r="AX42" s="82"/>
      <c r="AY42" s="81">
        <v>2452.1999999999998</v>
      </c>
      <c r="AZ42" s="81">
        <v>4224.8</v>
      </c>
      <c r="BA42" s="81">
        <v>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1781</v>
      </c>
      <c r="B43" s="80">
        <v>33</v>
      </c>
      <c r="C43" s="80">
        <v>16</v>
      </c>
      <c r="D43" s="80">
        <v>2</v>
      </c>
      <c r="E43" s="80">
        <v>2019</v>
      </c>
      <c r="F43" s="80" t="s">
        <v>73</v>
      </c>
      <c r="G43" s="80" t="s">
        <v>1765</v>
      </c>
      <c r="H43" s="80" t="s">
        <v>1766</v>
      </c>
      <c r="I43" s="177"/>
      <c r="J43" s="81">
        <v>3.4354798041471448</v>
      </c>
      <c r="K43" s="81">
        <v>1.0382715511318374</v>
      </c>
      <c r="L43" s="81">
        <v>2.0411949183299027</v>
      </c>
      <c r="M43" s="81">
        <v>7.6878536562762063</v>
      </c>
      <c r="N43" s="81">
        <v>15.408516480770203</v>
      </c>
      <c r="O43" s="81">
        <v>12.246263353688665</v>
      </c>
      <c r="P43" s="81">
        <v>16.94725677632799</v>
      </c>
      <c r="Q43" s="81">
        <v>0.67688371664116365</v>
      </c>
      <c r="R43" s="81">
        <v>0</v>
      </c>
      <c r="S43" s="81">
        <v>0</v>
      </c>
      <c r="T43" s="82"/>
      <c r="U43" s="81">
        <v>835622</v>
      </c>
      <c r="V43" s="81">
        <v>544</v>
      </c>
      <c r="W43" s="81">
        <v>82</v>
      </c>
      <c r="X43" s="81">
        <v>2070</v>
      </c>
      <c r="Y43" s="81">
        <v>4311</v>
      </c>
      <c r="Z43" s="81">
        <v>7667</v>
      </c>
      <c r="AA43" s="81">
        <v>3519</v>
      </c>
      <c r="AB43" s="81">
        <v>10969</v>
      </c>
      <c r="AC43" s="81">
        <v>0</v>
      </c>
      <c r="AD43" s="81">
        <v>0</v>
      </c>
      <c r="AE43" s="82"/>
      <c r="AF43" s="81">
        <v>5580346.140019998</v>
      </c>
      <c r="AG43" s="81">
        <v>783518.41852084023</v>
      </c>
      <c r="AH43" s="81">
        <v>484089.9035174094</v>
      </c>
      <c r="AI43" s="81">
        <v>12678707.557202799</v>
      </c>
      <c r="AJ43" s="81">
        <v>19465962.483382575</v>
      </c>
      <c r="AK43" s="81">
        <v>0</v>
      </c>
      <c r="AL43" s="81">
        <v>0</v>
      </c>
      <c r="AM43" s="81">
        <v>1493895.2254122102</v>
      </c>
      <c r="AN43" s="81">
        <v>0</v>
      </c>
      <c r="AO43" s="81">
        <v>0</v>
      </c>
      <c r="AP43" s="82"/>
      <c r="AQ43" s="81">
        <v>543</v>
      </c>
      <c r="AR43" s="81">
        <v>162</v>
      </c>
      <c r="AS43" s="81">
        <v>0</v>
      </c>
      <c r="AT43" s="81">
        <v>0</v>
      </c>
      <c r="AU43" s="81">
        <v>0</v>
      </c>
      <c r="AV43" s="81">
        <v>0</v>
      </c>
      <c r="AW43" s="81" t="s">
        <v>564</v>
      </c>
      <c r="AX43" s="82"/>
      <c r="AY43" s="81">
        <v>2539.9</v>
      </c>
      <c r="AZ43" s="81">
        <v>4697.2000000000016</v>
      </c>
      <c r="BA43" s="81">
        <v>0</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1782</v>
      </c>
      <c r="B44" s="80">
        <v>34</v>
      </c>
      <c r="C44" s="80">
        <v>17</v>
      </c>
      <c r="D44" s="80">
        <v>2</v>
      </c>
      <c r="E44" s="80">
        <v>2020</v>
      </c>
      <c r="F44" s="80" t="s">
        <v>218</v>
      </c>
      <c r="G44" s="80" t="s">
        <v>1765</v>
      </c>
      <c r="H44" s="80" t="s">
        <v>1766</v>
      </c>
      <c r="I44" s="177"/>
      <c r="J44" s="81">
        <v>3.2350235628485891</v>
      </c>
      <c r="K44" s="81">
        <v>0.93365369738728587</v>
      </c>
      <c r="L44" s="81">
        <v>1.8904155539602736</v>
      </c>
      <c r="M44" s="81">
        <v>6.0901532499673108</v>
      </c>
      <c r="N44" s="81">
        <v>15.000664613398438</v>
      </c>
      <c r="O44" s="81">
        <v>10.715465223845444</v>
      </c>
      <c r="P44" s="81">
        <v>16.06812434880867</v>
      </c>
      <c r="Q44" s="81">
        <v>0.63420786783744221</v>
      </c>
      <c r="R44" s="81">
        <v>0</v>
      </c>
      <c r="S44" s="81">
        <v>0</v>
      </c>
      <c r="T44" s="82"/>
      <c r="U44" s="81">
        <v>800562</v>
      </c>
      <c r="V44" s="81">
        <v>428</v>
      </c>
      <c r="W44" s="81">
        <v>85</v>
      </c>
      <c r="X44" s="81">
        <v>1822</v>
      </c>
      <c r="Y44" s="81">
        <v>4281</v>
      </c>
      <c r="Z44" s="81">
        <v>7657</v>
      </c>
      <c r="AA44" s="81">
        <v>3625</v>
      </c>
      <c r="AB44" s="81">
        <v>10756</v>
      </c>
      <c r="AC44" s="81">
        <v>0</v>
      </c>
      <c r="AD44" s="81">
        <v>0</v>
      </c>
      <c r="AE44" s="82"/>
      <c r="AF44" s="81">
        <v>5397057.4207994454</v>
      </c>
      <c r="AG44" s="81">
        <v>673238.48546886269</v>
      </c>
      <c r="AH44" s="81">
        <v>486426.7979811905</v>
      </c>
      <c r="AI44" s="81">
        <v>10528006.707661919</v>
      </c>
      <c r="AJ44" s="81">
        <v>19533167.506583076</v>
      </c>
      <c r="AK44" s="81"/>
      <c r="AL44" s="81"/>
      <c r="AM44" s="81">
        <v>1403777.5016524515</v>
      </c>
      <c r="AN44" s="81"/>
      <c r="AO44" s="81"/>
      <c r="AP44" s="82"/>
      <c r="AQ44" s="81">
        <v>558</v>
      </c>
      <c r="AR44" s="81">
        <v>170</v>
      </c>
      <c r="AS44" s="81">
        <v>0</v>
      </c>
      <c r="AT44" s="81">
        <v>0</v>
      </c>
      <c r="AU44" s="81">
        <v>0</v>
      </c>
      <c r="AV44" s="81">
        <v>0</v>
      </c>
      <c r="AW44" s="81">
        <v>0</v>
      </c>
      <c r="AX44" s="82"/>
      <c r="AY44" s="81">
        <v>2615.1999999999998</v>
      </c>
      <c r="AZ44" s="81">
        <v>5405.0000000000009</v>
      </c>
      <c r="BA44" s="81">
        <v>0</v>
      </c>
      <c r="BB44" s="81">
        <v>0</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1783</v>
      </c>
      <c r="B45" s="80">
        <v>34</v>
      </c>
      <c r="C45" s="80">
        <v>18</v>
      </c>
      <c r="D45" s="80">
        <v>2</v>
      </c>
      <c r="E45" s="80">
        <v>2021</v>
      </c>
      <c r="F45" s="80" t="s">
        <v>75</v>
      </c>
      <c r="G45" s="174" t="s">
        <v>1765</v>
      </c>
      <c r="H45" s="80" t="s">
        <v>1766</v>
      </c>
      <c r="I45" s="177"/>
      <c r="J45" s="81">
        <v>3.4136031857333453</v>
      </c>
      <c r="K45" s="81">
        <v>1.0011697176200542</v>
      </c>
      <c r="L45" s="81">
        <v>2.480075886601063</v>
      </c>
      <c r="M45" s="81">
        <v>7.565027201420838</v>
      </c>
      <c r="N45" s="81">
        <v>15.996768014964195</v>
      </c>
      <c r="O45" s="81">
        <v>10.339948520758538</v>
      </c>
      <c r="P45" s="81">
        <v>16.253963876527482</v>
      </c>
      <c r="Q45" s="81">
        <v>0.63280858921459859</v>
      </c>
      <c r="R45" s="81">
        <v>0</v>
      </c>
      <c r="S45" s="81">
        <v>0</v>
      </c>
      <c r="T45" s="82"/>
      <c r="U45" s="81">
        <v>893499</v>
      </c>
      <c r="V45" s="81">
        <v>428</v>
      </c>
      <c r="W45" s="81">
        <v>85</v>
      </c>
      <c r="X45" s="81">
        <v>1822</v>
      </c>
      <c r="Y45" s="81">
        <v>4292</v>
      </c>
      <c r="Z45" s="81">
        <v>7608</v>
      </c>
      <c r="AA45" s="81">
        <v>3576</v>
      </c>
      <c r="AB45" s="81">
        <v>10605</v>
      </c>
      <c r="AC45" s="81">
        <v>0</v>
      </c>
      <c r="AD45" s="81">
        <v>0</v>
      </c>
      <c r="AE45" s="82"/>
      <c r="AF45" s="81">
        <v>5391598.273874687</v>
      </c>
      <c r="AG45" s="81">
        <v>693296.34557895164</v>
      </c>
      <c r="AH45" s="81">
        <v>582672.12600482325</v>
      </c>
      <c r="AI45" s="81">
        <v>12274028.259772876</v>
      </c>
      <c r="AJ45" s="81">
        <v>19854314.483787425</v>
      </c>
      <c r="AK45" s="81">
        <v>0</v>
      </c>
      <c r="AL45" s="81">
        <v>0</v>
      </c>
      <c r="AM45" s="81">
        <v>1392053.5302017501</v>
      </c>
      <c r="AN45" s="81">
        <v>0</v>
      </c>
      <c r="AO45" s="81">
        <v>0</v>
      </c>
      <c r="AP45" s="82"/>
      <c r="AQ45" s="81">
        <v>579</v>
      </c>
      <c r="AR45" s="81">
        <v>177</v>
      </c>
      <c r="AS45" s="81">
        <v>0</v>
      </c>
      <c r="AT45" s="81">
        <v>0</v>
      </c>
      <c r="AU45" s="81">
        <v>0</v>
      </c>
      <c r="AV45" s="81">
        <v>0</v>
      </c>
      <c r="AW45" s="81"/>
      <c r="AX45" s="82"/>
      <c r="AY45" s="81">
        <v>2736.7</v>
      </c>
      <c r="AZ45" s="81">
        <v>5714.2000000000016</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1784</v>
      </c>
      <c r="B46" s="80">
        <v>34</v>
      </c>
      <c r="C46" s="80">
        <v>19</v>
      </c>
      <c r="D46" s="80">
        <v>2</v>
      </c>
      <c r="E46" s="80">
        <v>2022</v>
      </c>
      <c r="F46" s="80" t="s">
        <v>568</v>
      </c>
      <c r="G46" s="174" t="s">
        <v>1765</v>
      </c>
      <c r="H46" s="80" t="s">
        <v>1766</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599</v>
      </c>
      <c r="AR46" s="81">
        <v>190</v>
      </c>
      <c r="AS46" s="81">
        <v>0</v>
      </c>
      <c r="AT46" s="81">
        <v>1</v>
      </c>
      <c r="AU46" s="81">
        <v>0</v>
      </c>
      <c r="AV46" s="81">
        <v>0</v>
      </c>
      <c r="AW46" s="81"/>
      <c r="AX46" s="82"/>
      <c r="AY46" s="81">
        <v>2856.6000000000004</v>
      </c>
      <c r="AZ46" s="81">
        <v>6273.2000000000007</v>
      </c>
      <c r="BA46" s="81">
        <v>0</v>
      </c>
      <c r="BB46" s="81">
        <v>199</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1785</v>
      </c>
      <c r="B47" s="80">
        <v>103</v>
      </c>
      <c r="C47" s="80">
        <v>1</v>
      </c>
      <c r="D47" s="80">
        <v>7</v>
      </c>
      <c r="E47" s="80">
        <v>1990</v>
      </c>
      <c r="F47" s="80" t="s">
        <v>562</v>
      </c>
      <c r="G47" s="80" t="s">
        <v>1786</v>
      </c>
      <c r="H47" s="80" t="s">
        <v>1787</v>
      </c>
      <c r="I47" s="177"/>
      <c r="J47" s="81">
        <v>93.005492857334787</v>
      </c>
      <c r="K47" s="81">
        <v>1.5902474017152619</v>
      </c>
      <c r="L47" s="81">
        <v>9.8096634162763792</v>
      </c>
      <c r="M47" s="81">
        <v>5.95577093935833</v>
      </c>
      <c r="N47" s="81">
        <v>15.744037721052797</v>
      </c>
      <c r="O47" s="81">
        <v>9.4453915585429566</v>
      </c>
      <c r="P47" s="81">
        <v>13.702009876046171</v>
      </c>
      <c r="Q47" s="81">
        <v>0.79567135079957596</v>
      </c>
      <c r="R47" s="81">
        <v>1.8690163739202994</v>
      </c>
      <c r="S47" s="81">
        <v>0.85080388391945616</v>
      </c>
      <c r="T47" s="82"/>
      <c r="U47" s="81">
        <v>5594125</v>
      </c>
      <c r="V47" s="81">
        <v>426</v>
      </c>
      <c r="W47" s="81">
        <v>96</v>
      </c>
      <c r="X47" s="81">
        <v>1820</v>
      </c>
      <c r="Y47" s="81">
        <v>4630</v>
      </c>
      <c r="Z47" s="81">
        <v>3885</v>
      </c>
      <c r="AA47" s="81">
        <v>3327</v>
      </c>
      <c r="AB47" s="81">
        <v>12919</v>
      </c>
      <c r="AC47" s="81">
        <v>323717</v>
      </c>
      <c r="AD47" s="81">
        <v>0.85080388391945616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1788</v>
      </c>
      <c r="B48" s="80">
        <v>104</v>
      </c>
      <c r="C48" s="80">
        <v>2</v>
      </c>
      <c r="D48" s="80">
        <v>7</v>
      </c>
      <c r="E48" s="80">
        <v>2005</v>
      </c>
      <c r="F48" s="80" t="s">
        <v>565</v>
      </c>
      <c r="G48" s="80" t="s">
        <v>1786</v>
      </c>
      <c r="H48" s="80" t="s">
        <v>1787</v>
      </c>
      <c r="I48" s="177"/>
      <c r="J48" s="81">
        <v>57.042724280659243</v>
      </c>
      <c r="K48" s="81">
        <v>1.7367507282837402</v>
      </c>
      <c r="L48" s="81">
        <v>8.9429874250859847</v>
      </c>
      <c r="M48" s="81">
        <v>8.9362901362599523</v>
      </c>
      <c r="N48" s="81">
        <v>22.661496777707235</v>
      </c>
      <c r="O48" s="81">
        <v>13.887544998019834</v>
      </c>
      <c r="P48" s="81">
        <v>14.698783433984026</v>
      </c>
      <c r="Q48" s="81">
        <v>0.76170948661090809</v>
      </c>
      <c r="R48" s="81">
        <v>1.8605684179622726</v>
      </c>
      <c r="S48" s="81">
        <v>0</v>
      </c>
      <c r="T48" s="82"/>
      <c r="U48" s="81">
        <v>4322925</v>
      </c>
      <c r="V48" s="81">
        <v>598</v>
      </c>
      <c r="W48" s="81">
        <v>99</v>
      </c>
      <c r="X48" s="81">
        <v>1514</v>
      </c>
      <c r="Y48" s="81">
        <v>5463</v>
      </c>
      <c r="Z48" s="81">
        <v>6610</v>
      </c>
      <c r="AA48" s="81">
        <v>2923</v>
      </c>
      <c r="AB48" s="81">
        <v>12929</v>
      </c>
      <c r="AC48" s="81">
        <v>329003</v>
      </c>
      <c r="AD48" s="81">
        <v>0</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1789</v>
      </c>
      <c r="B49" s="80">
        <v>105</v>
      </c>
      <c r="C49" s="80">
        <v>3</v>
      </c>
      <c r="D49" s="80">
        <v>7</v>
      </c>
      <c r="E49" s="80">
        <v>2006</v>
      </c>
      <c r="F49" s="80" t="s">
        <v>566</v>
      </c>
      <c r="G49" s="80" t="s">
        <v>1786</v>
      </c>
      <c r="H49" s="80" t="s">
        <v>1787</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1790</v>
      </c>
      <c r="B50" s="80">
        <v>106</v>
      </c>
      <c r="C50" s="80">
        <v>4</v>
      </c>
      <c r="D50" s="80">
        <v>7</v>
      </c>
      <c r="E50" s="80">
        <v>2007</v>
      </c>
      <c r="F50" s="80" t="s">
        <v>567</v>
      </c>
      <c r="G50" s="80" t="s">
        <v>1786</v>
      </c>
      <c r="H50" s="80" t="s">
        <v>1787</v>
      </c>
      <c r="I50" s="177"/>
      <c r="J50" s="81">
        <v>48.628852119916715</v>
      </c>
      <c r="K50" s="81">
        <v>1.2584628385539238</v>
      </c>
      <c r="L50" s="81">
        <v>7.8979874735617397</v>
      </c>
      <c r="M50" s="81">
        <v>10.067303186146765</v>
      </c>
      <c r="N50" s="81">
        <v>22.355979021884679</v>
      </c>
      <c r="O50" s="81">
        <v>13.296515656071586</v>
      </c>
      <c r="P50" s="81">
        <v>14.119476399722224</v>
      </c>
      <c r="Q50" s="81">
        <v>0.78234608011464757</v>
      </c>
      <c r="R50" s="81">
        <v>1.9334482437347367</v>
      </c>
      <c r="S50" s="81">
        <v>0</v>
      </c>
      <c r="T50" s="82"/>
      <c r="U50" s="81">
        <v>4348351</v>
      </c>
      <c r="V50" s="81">
        <v>470</v>
      </c>
      <c r="W50" s="81">
        <v>102</v>
      </c>
      <c r="X50" s="81">
        <v>2101</v>
      </c>
      <c r="Y50" s="81">
        <v>5443</v>
      </c>
      <c r="Z50" s="81">
        <v>6579</v>
      </c>
      <c r="AA50" s="81">
        <v>2765</v>
      </c>
      <c r="AB50" s="81">
        <v>12577</v>
      </c>
      <c r="AC50" s="81">
        <v>351700</v>
      </c>
      <c r="AD50" s="81">
        <v>0</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1791</v>
      </c>
      <c r="B51" s="80">
        <v>107</v>
      </c>
      <c r="C51" s="80">
        <v>5</v>
      </c>
      <c r="D51" s="80">
        <v>7</v>
      </c>
      <c r="E51" s="80">
        <v>2008</v>
      </c>
      <c r="F51" s="80" t="s">
        <v>84</v>
      </c>
      <c r="G51" s="80" t="s">
        <v>1786</v>
      </c>
      <c r="H51" s="80" t="s">
        <v>1787</v>
      </c>
      <c r="I51" s="177"/>
      <c r="J51" s="81">
        <v>48.685541271910246</v>
      </c>
      <c r="K51" s="81">
        <v>0.94901222495959692</v>
      </c>
      <c r="L51" s="81">
        <v>6.7542752963123682</v>
      </c>
      <c r="M51" s="81">
        <v>10.627800379290168</v>
      </c>
      <c r="N51" s="81">
        <v>19.386950772923459</v>
      </c>
      <c r="O51" s="81">
        <v>12.894468755371209</v>
      </c>
      <c r="P51" s="81">
        <v>13.629021759343782</v>
      </c>
      <c r="Q51" s="81">
        <v>0.75819288246216221</v>
      </c>
      <c r="R51" s="81">
        <v>1.9342594684181478</v>
      </c>
      <c r="S51" s="81">
        <v>0</v>
      </c>
      <c r="T51" s="82"/>
      <c r="U51" s="81">
        <v>4633571</v>
      </c>
      <c r="V51" s="81">
        <v>470</v>
      </c>
      <c r="W51" s="81">
        <v>102</v>
      </c>
      <c r="X51" s="81">
        <v>2101</v>
      </c>
      <c r="Y51" s="81">
        <v>5439</v>
      </c>
      <c r="Z51" s="81">
        <v>6604</v>
      </c>
      <c r="AA51" s="81">
        <v>2672</v>
      </c>
      <c r="AB51" s="81">
        <v>12389</v>
      </c>
      <c r="AC51" s="81">
        <v>365355</v>
      </c>
      <c r="AD51" s="81">
        <v>0</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1792</v>
      </c>
      <c r="B52" s="80">
        <v>108</v>
      </c>
      <c r="C52" s="80">
        <v>6</v>
      </c>
      <c r="D52" s="80">
        <v>7</v>
      </c>
      <c r="E52" s="80">
        <v>2009</v>
      </c>
      <c r="F52" s="80" t="s">
        <v>85</v>
      </c>
      <c r="G52" s="80" t="s">
        <v>1786</v>
      </c>
      <c r="H52" s="80" t="s">
        <v>1787</v>
      </c>
      <c r="I52" s="177"/>
      <c r="J52" s="81">
        <v>49.762564338523347</v>
      </c>
      <c r="K52" s="81">
        <v>0.91812514167522974</v>
      </c>
      <c r="L52" s="81">
        <v>6.0095238619605738</v>
      </c>
      <c r="M52" s="81">
        <v>10.872774961957521</v>
      </c>
      <c r="N52" s="81">
        <v>20.064949129861244</v>
      </c>
      <c r="O52" s="81">
        <v>13.174437638727678</v>
      </c>
      <c r="P52" s="81">
        <v>13.235969124001583</v>
      </c>
      <c r="Q52" s="81">
        <v>0.71934170767890715</v>
      </c>
      <c r="R52" s="81">
        <v>1.6339122291967623</v>
      </c>
      <c r="S52" s="81">
        <v>0</v>
      </c>
      <c r="T52" s="82"/>
      <c r="U52" s="81">
        <v>4043069</v>
      </c>
      <c r="V52" s="81">
        <v>441</v>
      </c>
      <c r="W52" s="81">
        <v>113</v>
      </c>
      <c r="X52" s="81">
        <v>2252</v>
      </c>
      <c r="Y52" s="81">
        <v>5450</v>
      </c>
      <c r="Z52" s="81">
        <v>6660</v>
      </c>
      <c r="AA52" s="81">
        <v>2664</v>
      </c>
      <c r="AB52" s="81">
        <v>12339</v>
      </c>
      <c r="AC52" s="81">
        <v>301087</v>
      </c>
      <c r="AD52" s="81">
        <v>0</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292.13499999999999</v>
      </c>
      <c r="BJ52" s="81">
        <v>0</v>
      </c>
      <c r="BK52" s="81">
        <v>0</v>
      </c>
      <c r="BL52" s="81">
        <v>0</v>
      </c>
      <c r="BM52" s="82"/>
      <c r="BN52" s="81">
        <v>0</v>
      </c>
      <c r="BO52" s="81">
        <v>0</v>
      </c>
      <c r="BP52" s="81">
        <v>1</v>
      </c>
      <c r="BQ52" s="81">
        <v>0</v>
      </c>
      <c r="BR52" s="81">
        <v>0</v>
      </c>
      <c r="BS52" s="81">
        <v>0</v>
      </c>
      <c r="BT52"/>
      <c r="BU52" s="80"/>
      <c r="BV52" s="80"/>
      <c r="BW52" s="80"/>
      <c r="BX52" s="80"/>
      <c r="BY52" s="80"/>
      <c r="BZ52" s="80"/>
      <c r="CA52" s="80"/>
      <c r="CB52" s="80"/>
      <c r="CC52" s="80"/>
    </row>
    <row r="53" spans="1:81">
      <c r="A53" s="80" t="s">
        <v>1793</v>
      </c>
      <c r="B53" s="80">
        <v>109</v>
      </c>
      <c r="C53" s="80">
        <v>7</v>
      </c>
      <c r="D53" s="80">
        <v>7</v>
      </c>
      <c r="E53" s="80">
        <v>2010</v>
      </c>
      <c r="F53" s="80" t="s">
        <v>86</v>
      </c>
      <c r="G53" s="80" t="s">
        <v>1786</v>
      </c>
      <c r="H53" s="80" t="s">
        <v>1787</v>
      </c>
      <c r="I53" s="177"/>
      <c r="J53" s="81">
        <v>53.119120914010729</v>
      </c>
      <c r="K53" s="81">
        <v>0.95994068854492609</v>
      </c>
      <c r="L53" s="81">
        <v>5.5785191650439812</v>
      </c>
      <c r="M53" s="81">
        <v>11.223350797813795</v>
      </c>
      <c r="N53" s="81">
        <v>22.780730303211342</v>
      </c>
      <c r="O53" s="81">
        <v>13.121377801645671</v>
      </c>
      <c r="P53" s="81">
        <v>13.253956535915</v>
      </c>
      <c r="Q53" s="81">
        <v>0.73982988673891614</v>
      </c>
      <c r="R53" s="81">
        <v>1.8587165183510599</v>
      </c>
      <c r="S53" s="81">
        <v>0</v>
      </c>
      <c r="T53" s="82"/>
      <c r="U53" s="81">
        <v>4329803</v>
      </c>
      <c r="V53" s="81">
        <v>441</v>
      </c>
      <c r="W53" s="81">
        <v>113</v>
      </c>
      <c r="X53" s="81">
        <v>2252</v>
      </c>
      <c r="Y53" s="81">
        <v>5447</v>
      </c>
      <c r="Z53" s="81">
        <v>6664</v>
      </c>
      <c r="AA53" s="81">
        <v>2601</v>
      </c>
      <c r="AB53" s="81">
        <v>12160</v>
      </c>
      <c r="AC53" s="81">
        <v>324585</v>
      </c>
      <c r="AD53" s="81">
        <v>0</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1794</v>
      </c>
      <c r="B54" s="80">
        <v>110</v>
      </c>
      <c r="C54" s="80">
        <v>8</v>
      </c>
      <c r="D54" s="80">
        <v>7</v>
      </c>
      <c r="E54" s="80">
        <v>2011</v>
      </c>
      <c r="F54" s="80" t="s">
        <v>87</v>
      </c>
      <c r="G54" s="80" t="s">
        <v>1786</v>
      </c>
      <c r="H54" s="80" t="s">
        <v>1787</v>
      </c>
      <c r="I54" s="177"/>
      <c r="J54" s="81">
        <v>49.147645441626302</v>
      </c>
      <c r="K54" s="81">
        <v>1.3251465198223322</v>
      </c>
      <c r="L54" s="81">
        <v>5.5482531782939777</v>
      </c>
      <c r="M54" s="81">
        <v>13.071223536716873</v>
      </c>
      <c r="N54" s="81">
        <v>23.411732128033421</v>
      </c>
      <c r="O54" s="81">
        <v>12.823105835372823</v>
      </c>
      <c r="P54" s="81">
        <v>12.697741902601908</v>
      </c>
      <c r="Q54" s="81">
        <v>0.84220996756888711</v>
      </c>
      <c r="R54" s="81">
        <v>1.6567936847248008</v>
      </c>
      <c r="S54" s="81">
        <v>0</v>
      </c>
      <c r="T54" s="82"/>
      <c r="U54" s="81">
        <v>3715352</v>
      </c>
      <c r="V54" s="81">
        <v>441</v>
      </c>
      <c r="W54" s="81">
        <v>113</v>
      </c>
      <c r="X54" s="81">
        <v>2252</v>
      </c>
      <c r="Y54" s="81">
        <v>5429</v>
      </c>
      <c r="Z54" s="81">
        <v>6654</v>
      </c>
      <c r="AA54" s="81">
        <v>2566</v>
      </c>
      <c r="AB54" s="81">
        <v>12001</v>
      </c>
      <c r="AC54" s="81">
        <v>288845</v>
      </c>
      <c r="AD54" s="81">
        <v>0</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16.71</v>
      </c>
      <c r="BJ54" s="81">
        <v>0</v>
      </c>
      <c r="BK54" s="81">
        <v>0</v>
      </c>
      <c r="BL54" s="81">
        <v>0</v>
      </c>
      <c r="BM54" s="82"/>
      <c r="BN54" s="81">
        <v>0</v>
      </c>
      <c r="BO54" s="81">
        <v>0</v>
      </c>
      <c r="BP54" s="81">
        <v>1</v>
      </c>
      <c r="BQ54" s="81">
        <v>0</v>
      </c>
      <c r="BR54" s="81">
        <v>0</v>
      </c>
      <c r="BS54" s="81">
        <v>0</v>
      </c>
      <c r="BT54"/>
      <c r="BU54" s="80">
        <v>0</v>
      </c>
      <c r="BV54" s="80">
        <v>0</v>
      </c>
      <c r="BW54" s="80">
        <v>3.6539999999999999</v>
      </c>
      <c r="BX54" s="80">
        <v>0</v>
      </c>
      <c r="BY54" s="80">
        <v>13.055999999999999</v>
      </c>
      <c r="BZ54" s="80">
        <v>0</v>
      </c>
      <c r="CA54" s="80">
        <v>0</v>
      </c>
      <c r="CB54" s="80">
        <v>0</v>
      </c>
      <c r="CC54" s="80">
        <v>0</v>
      </c>
    </row>
    <row r="55" spans="1:81">
      <c r="A55" s="80" t="s">
        <v>1795</v>
      </c>
      <c r="B55" s="80">
        <v>111</v>
      </c>
      <c r="C55" s="80">
        <v>9</v>
      </c>
      <c r="D55" s="80">
        <v>7</v>
      </c>
      <c r="E55" s="80">
        <v>2012</v>
      </c>
      <c r="F55" s="80" t="s">
        <v>88</v>
      </c>
      <c r="G55" s="80" t="s">
        <v>1786</v>
      </c>
      <c r="H55" s="80" t="s">
        <v>1787</v>
      </c>
      <c r="I55" s="177"/>
      <c r="J55" s="81">
        <v>46.512829688471534</v>
      </c>
      <c r="K55" s="81">
        <v>1.237372545605818</v>
      </c>
      <c r="L55" s="81">
        <v>5.6299909253132299</v>
      </c>
      <c r="M55" s="81">
        <v>12.343392771383551</v>
      </c>
      <c r="N55" s="81">
        <v>21.823626629034852</v>
      </c>
      <c r="O55" s="81">
        <v>12.89618693779757</v>
      </c>
      <c r="P55" s="81">
        <v>12.61571230747554</v>
      </c>
      <c r="Q55" s="81">
        <v>0.90360393993939592</v>
      </c>
      <c r="R55" s="81">
        <v>1.4731527268335929</v>
      </c>
      <c r="S55" s="81">
        <v>0</v>
      </c>
      <c r="T55" s="82"/>
      <c r="U55" s="81">
        <v>3698050</v>
      </c>
      <c r="V55" s="81">
        <v>441</v>
      </c>
      <c r="W55" s="81">
        <v>113</v>
      </c>
      <c r="X55" s="81">
        <v>2252</v>
      </c>
      <c r="Y55" s="81">
        <v>5390</v>
      </c>
      <c r="Z55" s="81">
        <v>6745</v>
      </c>
      <c r="AA55" s="81">
        <v>2535</v>
      </c>
      <c r="AB55" s="81">
        <v>11851</v>
      </c>
      <c r="AC55" s="81">
        <v>250177</v>
      </c>
      <c r="AD55" s="81">
        <v>0</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120.197</v>
      </c>
      <c r="BJ55" s="81">
        <v>0</v>
      </c>
      <c r="BK55" s="81">
        <v>0</v>
      </c>
      <c r="BL55" s="81">
        <v>0</v>
      </c>
      <c r="BM55" s="82"/>
      <c r="BN55" s="81">
        <v>0</v>
      </c>
      <c r="BO55" s="81">
        <v>0</v>
      </c>
      <c r="BP55" s="81">
        <v>1</v>
      </c>
      <c r="BQ55" s="81">
        <v>0</v>
      </c>
      <c r="BR55" s="81">
        <v>0</v>
      </c>
      <c r="BS55" s="81">
        <v>0</v>
      </c>
      <c r="BT55"/>
      <c r="BU55" s="80">
        <v>102.907</v>
      </c>
      <c r="BV55" s="80">
        <v>0</v>
      </c>
      <c r="BW55" s="80">
        <v>4.0469999999999997</v>
      </c>
      <c r="BX55" s="80">
        <v>0</v>
      </c>
      <c r="BY55" s="80">
        <v>13.243</v>
      </c>
      <c r="BZ55" s="80">
        <v>0</v>
      </c>
      <c r="CA55" s="80">
        <v>0</v>
      </c>
      <c r="CB55" s="80">
        <v>0</v>
      </c>
      <c r="CC55" s="80">
        <v>0</v>
      </c>
    </row>
    <row r="56" spans="1:81">
      <c r="A56" s="80" t="s">
        <v>1796</v>
      </c>
      <c r="B56" s="80">
        <v>112</v>
      </c>
      <c r="C56" s="80">
        <v>10</v>
      </c>
      <c r="D56" s="80">
        <v>7</v>
      </c>
      <c r="E56" s="80">
        <v>2013</v>
      </c>
      <c r="F56" s="80" t="s">
        <v>89</v>
      </c>
      <c r="G56" s="80" t="s">
        <v>1786</v>
      </c>
      <c r="H56" s="80" t="s">
        <v>1787</v>
      </c>
      <c r="I56" s="177"/>
      <c r="J56" s="81">
        <v>44.984316095406264</v>
      </c>
      <c r="K56" s="81">
        <v>1.0827444328960409</v>
      </c>
      <c r="L56" s="81">
        <v>5.3406334763749665</v>
      </c>
      <c r="M56" s="81">
        <v>12.428704791157299</v>
      </c>
      <c r="N56" s="81">
        <v>22.366577164846895</v>
      </c>
      <c r="O56" s="81">
        <v>12.463971111153864</v>
      </c>
      <c r="P56" s="81">
        <v>12.543358225973165</v>
      </c>
      <c r="Q56" s="81">
        <v>0.91226185093440348</v>
      </c>
      <c r="R56" s="81">
        <v>1.4290849595558253</v>
      </c>
      <c r="S56" s="81">
        <v>0</v>
      </c>
      <c r="T56" s="82"/>
      <c r="U56" s="81">
        <v>3589114</v>
      </c>
      <c r="V56" s="81">
        <v>441</v>
      </c>
      <c r="W56" s="81">
        <v>113</v>
      </c>
      <c r="X56" s="81">
        <v>2252</v>
      </c>
      <c r="Y56" s="81">
        <v>5395</v>
      </c>
      <c r="Z56" s="81">
        <v>6810</v>
      </c>
      <c r="AA56" s="81">
        <v>2511</v>
      </c>
      <c r="AB56" s="81">
        <v>11793</v>
      </c>
      <c r="AC56" s="81">
        <v>236902</v>
      </c>
      <c r="AD56" s="81">
        <v>0</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129.494</v>
      </c>
      <c r="BJ56" s="81">
        <v>0</v>
      </c>
      <c r="BK56" s="81">
        <v>0</v>
      </c>
      <c r="BL56" s="81">
        <v>0</v>
      </c>
      <c r="BM56" s="82"/>
      <c r="BN56" s="81">
        <v>0</v>
      </c>
      <c r="BO56" s="81">
        <v>0</v>
      </c>
      <c r="BP56" s="81">
        <v>1</v>
      </c>
      <c r="BQ56" s="81">
        <v>0</v>
      </c>
      <c r="BR56" s="81">
        <v>0</v>
      </c>
      <c r="BS56" s="81">
        <v>0</v>
      </c>
      <c r="BT56"/>
      <c r="BU56" s="80">
        <v>116.64400000000001</v>
      </c>
      <c r="BV56" s="80">
        <v>0</v>
      </c>
      <c r="BW56" s="80">
        <v>0</v>
      </c>
      <c r="BX56" s="80">
        <v>0</v>
      </c>
      <c r="BY56" s="80">
        <v>12.85</v>
      </c>
      <c r="BZ56" s="80">
        <v>0</v>
      </c>
      <c r="CA56" s="80">
        <v>0</v>
      </c>
      <c r="CB56" s="80">
        <v>0</v>
      </c>
      <c r="CC56" s="80">
        <v>0</v>
      </c>
    </row>
    <row r="57" spans="1:81">
      <c r="A57" s="80" t="s">
        <v>1797</v>
      </c>
      <c r="B57" s="80">
        <v>113</v>
      </c>
      <c r="C57" s="80">
        <v>11</v>
      </c>
      <c r="D57" s="80">
        <v>7</v>
      </c>
      <c r="E57" s="80">
        <v>2014</v>
      </c>
      <c r="F57" s="80" t="s">
        <v>90</v>
      </c>
      <c r="G57" s="80" t="s">
        <v>1786</v>
      </c>
      <c r="H57" s="80" t="s">
        <v>1787</v>
      </c>
      <c r="I57" s="177"/>
      <c r="J57" s="81">
        <v>47.242077463444566</v>
      </c>
      <c r="K57" s="81">
        <v>1.2441320618311469</v>
      </c>
      <c r="L57" s="81">
        <v>3.2888191999965</v>
      </c>
      <c r="M57" s="81">
        <v>10.438697592448953</v>
      </c>
      <c r="N57" s="81">
        <v>19.977083826875514</v>
      </c>
      <c r="O57" s="81">
        <v>11.907242505894919</v>
      </c>
      <c r="P57" s="81">
        <v>12.317359286609234</v>
      </c>
      <c r="Q57" s="81">
        <v>0.86518015985643415</v>
      </c>
      <c r="R57" s="81">
        <v>1.404809089392197</v>
      </c>
      <c r="S57" s="81">
        <v>0</v>
      </c>
      <c r="T57" s="82"/>
      <c r="U57" s="81">
        <v>3944057</v>
      </c>
      <c r="V57" s="81">
        <v>428</v>
      </c>
      <c r="W57" s="81">
        <v>72</v>
      </c>
      <c r="X57" s="81">
        <v>1853</v>
      </c>
      <c r="Y57" s="81">
        <v>5386</v>
      </c>
      <c r="Z57" s="81">
        <v>6852</v>
      </c>
      <c r="AA57" s="81">
        <v>2453</v>
      </c>
      <c r="AB57" s="81">
        <v>11657</v>
      </c>
      <c r="AC57" s="81">
        <v>233610</v>
      </c>
      <c r="AD57" s="81">
        <v>0</v>
      </c>
      <c r="AE57" s="82"/>
      <c r="AF57" s="81">
        <v>33033150.740684625</v>
      </c>
      <c r="AG57" s="81">
        <v>993235.38912171673</v>
      </c>
      <c r="AH57" s="81">
        <v>560063.90029139235</v>
      </c>
      <c r="AI57" s="81">
        <v>13853393.576034205</v>
      </c>
      <c r="AJ57" s="81">
        <v>27065621.157443427</v>
      </c>
      <c r="AK57" s="81">
        <v>0</v>
      </c>
      <c r="AL57" s="81">
        <v>0</v>
      </c>
      <c r="AM57" s="81">
        <v>1600331.9069431236</v>
      </c>
      <c r="AN57" s="81">
        <v>0</v>
      </c>
      <c r="AO57" s="81">
        <v>0</v>
      </c>
      <c r="AP57" s="82"/>
      <c r="AQ57" s="81">
        <v>192</v>
      </c>
      <c r="AR57" s="81">
        <v>35</v>
      </c>
      <c r="AS57" s="81">
        <v>0</v>
      </c>
      <c r="AT57" s="81">
        <v>0</v>
      </c>
      <c r="AU57" s="81">
        <v>0</v>
      </c>
      <c r="AV57" s="81">
        <v>0</v>
      </c>
      <c r="AW57" s="81" t="s">
        <v>564</v>
      </c>
      <c r="AX57" s="82"/>
      <c r="AY57" s="81">
        <v>780.3</v>
      </c>
      <c r="AZ57" s="81">
        <v>2863.4</v>
      </c>
      <c r="BA57" s="81">
        <v>0</v>
      </c>
      <c r="BB57" s="81">
        <v>0</v>
      </c>
      <c r="BC57" s="81">
        <v>0</v>
      </c>
      <c r="BD57" s="81">
        <v>0</v>
      </c>
      <c r="BE57" s="81" t="s">
        <v>564</v>
      </c>
      <c r="BF57" s="82"/>
      <c r="BG57" s="81">
        <v>0</v>
      </c>
      <c r="BH57" s="81">
        <v>0</v>
      </c>
      <c r="BI57" s="81">
        <v>125.702</v>
      </c>
      <c r="BJ57" s="81">
        <v>0</v>
      </c>
      <c r="BK57" s="81">
        <v>0</v>
      </c>
      <c r="BL57" s="81">
        <v>0</v>
      </c>
      <c r="BM57" s="82"/>
      <c r="BN57" s="81">
        <v>0</v>
      </c>
      <c r="BO57" s="81">
        <v>0</v>
      </c>
      <c r="BP57" s="81">
        <v>1</v>
      </c>
      <c r="BQ57" s="81">
        <v>0</v>
      </c>
      <c r="BR57" s="81">
        <v>0</v>
      </c>
      <c r="BS57" s="81">
        <v>0</v>
      </c>
      <c r="BT57"/>
      <c r="BU57" s="80">
        <v>110.16800000000001</v>
      </c>
      <c r="BV57" s="80">
        <v>0</v>
      </c>
      <c r="BW57" s="80">
        <v>0</v>
      </c>
      <c r="BX57" s="80">
        <v>0</v>
      </c>
      <c r="BY57" s="80">
        <v>15.534000000000001</v>
      </c>
      <c r="BZ57" s="80">
        <v>0</v>
      </c>
      <c r="CA57" s="80">
        <v>0</v>
      </c>
      <c r="CB57" s="80">
        <v>0</v>
      </c>
      <c r="CC57" s="80">
        <v>0</v>
      </c>
    </row>
    <row r="58" spans="1:81">
      <c r="A58" s="80" t="s">
        <v>1798</v>
      </c>
      <c r="B58" s="80">
        <v>114</v>
      </c>
      <c r="C58" s="80">
        <v>12</v>
      </c>
      <c r="D58" s="80">
        <v>7</v>
      </c>
      <c r="E58" s="80">
        <v>2015</v>
      </c>
      <c r="F58" s="80" t="s">
        <v>91</v>
      </c>
      <c r="G58" s="80" t="s">
        <v>1786</v>
      </c>
      <c r="H58" s="80" t="s">
        <v>1787</v>
      </c>
      <c r="I58" s="177"/>
      <c r="J58" s="81">
        <v>48.546781614369586</v>
      </c>
      <c r="K58" s="81">
        <v>1.1772290343326945</v>
      </c>
      <c r="L58" s="81">
        <v>6.0890176553982425</v>
      </c>
      <c r="M58" s="81">
        <v>8.5323880693576921</v>
      </c>
      <c r="N58" s="81">
        <v>18.637360974152852</v>
      </c>
      <c r="O58" s="81">
        <v>11.836643681212358</v>
      </c>
      <c r="P58" s="81">
        <v>12.166241323471452</v>
      </c>
      <c r="Q58" s="81">
        <v>0.83824952649728901</v>
      </c>
      <c r="R58" s="81">
        <v>1.5440553695779751</v>
      </c>
      <c r="S58" s="81">
        <v>0</v>
      </c>
      <c r="T58" s="82"/>
      <c r="U58" s="81">
        <v>4224318</v>
      </c>
      <c r="V58" s="81">
        <v>428</v>
      </c>
      <c r="W58" s="81">
        <v>72</v>
      </c>
      <c r="X58" s="81">
        <v>1853</v>
      </c>
      <c r="Y58" s="81">
        <v>5363</v>
      </c>
      <c r="Z58" s="81">
        <v>6877</v>
      </c>
      <c r="AA58" s="81">
        <v>2421</v>
      </c>
      <c r="AB58" s="81">
        <v>11537</v>
      </c>
      <c r="AC58" s="81">
        <v>264501</v>
      </c>
      <c r="AD58" s="81">
        <v>0</v>
      </c>
      <c r="AE58" s="82"/>
      <c r="AF58" s="81">
        <v>33082204.340077065</v>
      </c>
      <c r="AG58" s="81">
        <v>877130.51245450368</v>
      </c>
      <c r="AH58" s="81">
        <v>980881.99605726369</v>
      </c>
      <c r="AI58" s="81">
        <v>12247023.445887713</v>
      </c>
      <c r="AJ58" s="81">
        <v>26586580.765626702</v>
      </c>
      <c r="AK58" s="81">
        <v>0</v>
      </c>
      <c r="AL58" s="81">
        <v>0</v>
      </c>
      <c r="AM58" s="81">
        <v>1581097.4541052044</v>
      </c>
      <c r="AN58" s="81">
        <v>0</v>
      </c>
      <c r="AO58" s="81">
        <v>0</v>
      </c>
      <c r="AP58" s="82"/>
      <c r="AQ58" s="81">
        <v>210</v>
      </c>
      <c r="AR58" s="81">
        <v>38</v>
      </c>
      <c r="AS58" s="81">
        <v>0</v>
      </c>
      <c r="AT58" s="81">
        <v>0</v>
      </c>
      <c r="AU58" s="81">
        <v>0</v>
      </c>
      <c r="AV58" s="81">
        <v>0</v>
      </c>
      <c r="AW58" s="81" t="s">
        <v>564</v>
      </c>
      <c r="AX58" s="82"/>
      <c r="AY58" s="81">
        <v>893.8</v>
      </c>
      <c r="AZ58" s="81">
        <v>2982</v>
      </c>
      <c r="BA58" s="81">
        <v>0</v>
      </c>
      <c r="BB58" s="81">
        <v>0</v>
      </c>
      <c r="BC58" s="81">
        <v>0</v>
      </c>
      <c r="BD58" s="81">
        <v>0</v>
      </c>
      <c r="BE58" s="81" t="s">
        <v>564</v>
      </c>
      <c r="BF58" s="82"/>
      <c r="BG58" s="81">
        <v>0</v>
      </c>
      <c r="BH58" s="81">
        <v>0</v>
      </c>
      <c r="BI58" s="81">
        <v>117.99</v>
      </c>
      <c r="BJ58" s="81">
        <v>0</v>
      </c>
      <c r="BK58" s="81">
        <v>0</v>
      </c>
      <c r="BL58" s="81">
        <v>0</v>
      </c>
      <c r="BM58" s="82"/>
      <c r="BN58" s="81">
        <v>0</v>
      </c>
      <c r="BO58" s="81">
        <v>0</v>
      </c>
      <c r="BP58" s="81">
        <v>1</v>
      </c>
      <c r="BQ58" s="81">
        <v>0</v>
      </c>
      <c r="BR58" s="81">
        <v>0</v>
      </c>
      <c r="BS58" s="81">
        <v>0</v>
      </c>
      <c r="BT58"/>
      <c r="BU58" s="80">
        <v>102.312</v>
      </c>
      <c r="BV58" s="80">
        <v>0</v>
      </c>
      <c r="BW58" s="80">
        <v>0</v>
      </c>
      <c r="BX58" s="80">
        <v>0</v>
      </c>
      <c r="BY58" s="80">
        <v>15.678000000000001</v>
      </c>
      <c r="BZ58" s="80">
        <v>0</v>
      </c>
      <c r="CA58" s="80">
        <v>0</v>
      </c>
      <c r="CB58" s="80">
        <v>0</v>
      </c>
      <c r="CC58" s="80">
        <v>0</v>
      </c>
    </row>
    <row r="59" spans="1:81">
      <c r="A59" s="80" t="s">
        <v>1799</v>
      </c>
      <c r="B59" s="80">
        <v>115</v>
      </c>
      <c r="C59" s="80">
        <v>13</v>
      </c>
      <c r="D59" s="80">
        <v>7</v>
      </c>
      <c r="E59" s="80">
        <v>2016</v>
      </c>
      <c r="F59" s="80" t="s">
        <v>92</v>
      </c>
      <c r="G59" s="80" t="s">
        <v>1786</v>
      </c>
      <c r="H59" s="80" t="s">
        <v>1787</v>
      </c>
      <c r="I59" s="177"/>
      <c r="J59" s="81">
        <v>49.389415733007645</v>
      </c>
      <c r="K59" s="81">
        <v>1.1019013378205678</v>
      </c>
      <c r="L59" s="81">
        <v>3.5733532399201628</v>
      </c>
      <c r="M59" s="81">
        <v>8.2668880243699263</v>
      </c>
      <c r="N59" s="81">
        <v>18.921635199976862</v>
      </c>
      <c r="O59" s="81">
        <v>11.796623822357288</v>
      </c>
      <c r="P59" s="81">
        <v>11.787259412031302</v>
      </c>
      <c r="Q59" s="81">
        <v>0.80421626911497091</v>
      </c>
      <c r="R59" s="81">
        <v>1.5801757661811542</v>
      </c>
      <c r="S59" s="81">
        <v>0</v>
      </c>
      <c r="T59" s="82"/>
      <c r="U59" s="81">
        <v>3940558</v>
      </c>
      <c r="V59" s="81">
        <v>428</v>
      </c>
      <c r="W59" s="81">
        <v>72</v>
      </c>
      <c r="X59" s="81">
        <v>1853</v>
      </c>
      <c r="Y59" s="81">
        <v>5361</v>
      </c>
      <c r="Z59" s="81">
        <v>6938</v>
      </c>
      <c r="AA59" s="81">
        <v>2426</v>
      </c>
      <c r="AB59" s="81">
        <v>11386</v>
      </c>
      <c r="AC59" s="81">
        <v>269878.46643511532</v>
      </c>
      <c r="AD59" s="81">
        <v>0</v>
      </c>
      <c r="AE59" s="82"/>
      <c r="AF59" s="81">
        <v>34368510.573421158</v>
      </c>
      <c r="AG59" s="81">
        <v>807282.60945363005</v>
      </c>
      <c r="AH59" s="81">
        <v>463737.62616585742</v>
      </c>
      <c r="AI59" s="81">
        <v>12595781.03902752</v>
      </c>
      <c r="AJ59" s="81">
        <v>27328639.571706168</v>
      </c>
      <c r="AK59" s="81">
        <v>0</v>
      </c>
      <c r="AL59" s="81">
        <v>0</v>
      </c>
      <c r="AM59" s="81">
        <v>1561615.817969616</v>
      </c>
      <c r="AN59" s="81">
        <v>0</v>
      </c>
      <c r="AO59" s="81">
        <v>0</v>
      </c>
      <c r="AP59" s="82"/>
      <c r="AQ59" s="81">
        <v>231</v>
      </c>
      <c r="AR59" s="81">
        <v>44</v>
      </c>
      <c r="AS59" s="81">
        <v>0</v>
      </c>
      <c r="AT59" s="81">
        <v>0</v>
      </c>
      <c r="AU59" s="81">
        <v>0</v>
      </c>
      <c r="AV59" s="81">
        <v>0</v>
      </c>
      <c r="AW59" s="81" t="s">
        <v>564</v>
      </c>
      <c r="AX59" s="82"/>
      <c r="AY59" s="81">
        <v>1029.4000000000001</v>
      </c>
      <c r="AZ59" s="81">
        <v>3096.1</v>
      </c>
      <c r="BA59" s="81">
        <v>0</v>
      </c>
      <c r="BB59" s="81">
        <v>0</v>
      </c>
      <c r="BC59" s="81">
        <v>0</v>
      </c>
      <c r="BD59" s="81">
        <v>0</v>
      </c>
      <c r="BE59" s="81" t="s">
        <v>564</v>
      </c>
      <c r="BF59" s="82"/>
      <c r="BG59" s="81">
        <v>0</v>
      </c>
      <c r="BH59" s="81">
        <v>0</v>
      </c>
      <c r="BI59" s="81">
        <v>117.26600000000001</v>
      </c>
      <c r="BJ59" s="81">
        <v>0</v>
      </c>
      <c r="BK59" s="81">
        <v>0</v>
      </c>
      <c r="BL59" s="81">
        <v>0</v>
      </c>
      <c r="BM59" s="82"/>
      <c r="BN59" s="81">
        <v>0</v>
      </c>
      <c r="BO59" s="81">
        <v>0</v>
      </c>
      <c r="BP59" s="81">
        <v>1</v>
      </c>
      <c r="BQ59" s="81">
        <v>0</v>
      </c>
      <c r="BR59" s="81">
        <v>0</v>
      </c>
      <c r="BS59" s="81">
        <v>0</v>
      </c>
      <c r="BT59"/>
      <c r="BU59" s="80">
        <v>117.26600000000001</v>
      </c>
      <c r="BV59" s="80">
        <v>0</v>
      </c>
      <c r="BW59" s="80">
        <v>0</v>
      </c>
      <c r="BX59" s="80">
        <v>0</v>
      </c>
      <c r="BY59" s="80">
        <v>0</v>
      </c>
      <c r="BZ59" s="80">
        <v>0</v>
      </c>
      <c r="CA59" s="80">
        <v>0</v>
      </c>
      <c r="CB59" s="80">
        <v>0</v>
      </c>
      <c r="CC59" s="80">
        <v>0</v>
      </c>
    </row>
    <row r="60" spans="1:81">
      <c r="A60" s="80" t="s">
        <v>1800</v>
      </c>
      <c r="B60" s="80">
        <v>116</v>
      </c>
      <c r="C60" s="80">
        <v>14</v>
      </c>
      <c r="D60" s="80">
        <v>7</v>
      </c>
      <c r="E60" s="80">
        <v>2017</v>
      </c>
      <c r="F60" s="80" t="s">
        <v>71</v>
      </c>
      <c r="G60" s="80" t="s">
        <v>1786</v>
      </c>
      <c r="H60" s="80" t="s">
        <v>1787</v>
      </c>
      <c r="I60" s="177"/>
      <c r="J60" s="81">
        <v>47.331179673876051</v>
      </c>
      <c r="K60" s="81">
        <v>1.1124547798332181</v>
      </c>
      <c r="L60" s="81">
        <v>3.4918457335223989</v>
      </c>
      <c r="M60" s="81">
        <v>7.8103625675266786</v>
      </c>
      <c r="N60" s="81">
        <v>18.239264145973948</v>
      </c>
      <c r="O60" s="81">
        <v>11.538901697224258</v>
      </c>
      <c r="P60" s="81">
        <v>11.331183783152278</v>
      </c>
      <c r="Q60" s="81">
        <v>0.76626509181148006</v>
      </c>
      <c r="R60" s="81">
        <v>1.5631793582988682</v>
      </c>
      <c r="S60" s="81">
        <v>0</v>
      </c>
      <c r="T60" s="82"/>
      <c r="U60" s="81">
        <v>4035510</v>
      </c>
      <c r="V60" s="81">
        <v>428</v>
      </c>
      <c r="W60" s="81">
        <v>72</v>
      </c>
      <c r="X60" s="81">
        <v>1853</v>
      </c>
      <c r="Y60" s="81">
        <v>5331</v>
      </c>
      <c r="Z60" s="81">
        <v>6899</v>
      </c>
      <c r="AA60" s="81">
        <v>2347</v>
      </c>
      <c r="AB60" s="81">
        <v>11219</v>
      </c>
      <c r="AC60" s="81">
        <v>272272.99999999988</v>
      </c>
      <c r="AD60" s="81">
        <v>0</v>
      </c>
      <c r="AE60" s="82"/>
      <c r="AF60" s="81">
        <v>35928236.634925947</v>
      </c>
      <c r="AG60" s="81">
        <v>850363.22126371413</v>
      </c>
      <c r="AH60" s="81">
        <v>567686.09052351722</v>
      </c>
      <c r="AI60" s="81">
        <v>12383586.205685239</v>
      </c>
      <c r="AJ60" s="81">
        <v>25646295.186401099</v>
      </c>
      <c r="AK60" s="81">
        <v>0</v>
      </c>
      <c r="AL60" s="81">
        <v>0</v>
      </c>
      <c r="AM60" s="81">
        <v>1541119.051126139</v>
      </c>
      <c r="AN60" s="81">
        <v>0</v>
      </c>
      <c r="AO60" s="81">
        <v>0</v>
      </c>
      <c r="AP60" s="82"/>
      <c r="AQ60" s="81">
        <v>245</v>
      </c>
      <c r="AR60" s="81">
        <v>53</v>
      </c>
      <c r="AS60" s="81">
        <v>0</v>
      </c>
      <c r="AT60" s="81">
        <v>0</v>
      </c>
      <c r="AU60" s="81">
        <v>0</v>
      </c>
      <c r="AV60" s="81">
        <v>0</v>
      </c>
      <c r="AW60" s="81" t="s">
        <v>564</v>
      </c>
      <c r="AX60" s="82"/>
      <c r="AY60" s="81">
        <v>1103.4000000000001</v>
      </c>
      <c r="AZ60" s="81">
        <v>3458.3</v>
      </c>
      <c r="BA60" s="81">
        <v>0</v>
      </c>
      <c r="BB60" s="81">
        <v>0</v>
      </c>
      <c r="BC60" s="81">
        <v>0</v>
      </c>
      <c r="BD60" s="81">
        <v>0</v>
      </c>
      <c r="BE60" s="81" t="s">
        <v>564</v>
      </c>
      <c r="BF60" s="82"/>
      <c r="BG60" s="81">
        <v>0</v>
      </c>
      <c r="BH60" s="81">
        <v>0</v>
      </c>
      <c r="BI60" s="81">
        <v>144.851</v>
      </c>
      <c r="BJ60" s="81">
        <v>0</v>
      </c>
      <c r="BK60" s="81">
        <v>0</v>
      </c>
      <c r="BL60" s="81">
        <v>0</v>
      </c>
      <c r="BM60" s="82"/>
      <c r="BN60" s="81">
        <v>0</v>
      </c>
      <c r="BO60" s="81">
        <v>0</v>
      </c>
      <c r="BP60" s="81">
        <v>1</v>
      </c>
      <c r="BQ60" s="81">
        <v>0</v>
      </c>
      <c r="BR60" s="81">
        <v>0</v>
      </c>
      <c r="BS60" s="81">
        <v>0</v>
      </c>
      <c r="BT60"/>
      <c r="BU60" s="80">
        <v>127.349</v>
      </c>
      <c r="BV60" s="80">
        <v>0</v>
      </c>
      <c r="BW60" s="80">
        <v>0</v>
      </c>
      <c r="BX60" s="80">
        <v>0</v>
      </c>
      <c r="BY60" s="80">
        <v>17.501999999999999</v>
      </c>
      <c r="BZ60" s="80">
        <v>0</v>
      </c>
      <c r="CA60" s="80">
        <v>0</v>
      </c>
      <c r="CB60" s="80">
        <v>0</v>
      </c>
      <c r="CC60" s="80">
        <v>0</v>
      </c>
    </row>
    <row r="61" spans="1:81">
      <c r="A61" s="80" t="s">
        <v>1801</v>
      </c>
      <c r="B61" s="80">
        <v>117</v>
      </c>
      <c r="C61" s="80">
        <v>15</v>
      </c>
      <c r="D61" s="80">
        <v>7</v>
      </c>
      <c r="E61" s="80">
        <v>2018</v>
      </c>
      <c r="F61" s="80" t="s">
        <v>93</v>
      </c>
      <c r="G61" s="80" t="s">
        <v>1786</v>
      </c>
      <c r="H61" s="80" t="s">
        <v>1787</v>
      </c>
      <c r="I61" s="177"/>
      <c r="J61" s="81">
        <v>39.611435619391507</v>
      </c>
      <c r="K61" s="81">
        <v>1.0304026996658857</v>
      </c>
      <c r="L61" s="81">
        <v>3.2109651335886125</v>
      </c>
      <c r="M61" s="81">
        <v>8.0832105227841584</v>
      </c>
      <c r="N61" s="81">
        <v>16.344874309527864</v>
      </c>
      <c r="O61" s="81">
        <v>11.263030471903663</v>
      </c>
      <c r="P61" s="81">
        <v>11.189711179229741</v>
      </c>
      <c r="Q61" s="81">
        <v>0.70059770680362643</v>
      </c>
      <c r="R61" s="81">
        <v>1.4732701256770899</v>
      </c>
      <c r="S61" s="81">
        <v>0</v>
      </c>
      <c r="T61" s="82"/>
      <c r="U61" s="81">
        <v>3520438</v>
      </c>
      <c r="V61" s="81">
        <v>428</v>
      </c>
      <c r="W61" s="81">
        <v>72</v>
      </c>
      <c r="X61" s="81">
        <v>1853</v>
      </c>
      <c r="Y61" s="81">
        <v>5297</v>
      </c>
      <c r="Z61" s="81">
        <v>6863</v>
      </c>
      <c r="AA61" s="81">
        <v>2341</v>
      </c>
      <c r="AB61" s="81">
        <v>11054</v>
      </c>
      <c r="AC61" s="81">
        <v>255607</v>
      </c>
      <c r="AD61" s="81">
        <v>0</v>
      </c>
      <c r="AE61" s="82"/>
      <c r="AF61" s="81">
        <v>31870399.6654444</v>
      </c>
      <c r="AG61" s="81">
        <v>770792.10952469241</v>
      </c>
      <c r="AH61" s="81">
        <v>525393.43174770789</v>
      </c>
      <c r="AI61" s="81">
        <v>12603212.388889819</v>
      </c>
      <c r="AJ61" s="81">
        <v>25017341.777290661</v>
      </c>
      <c r="AK61" s="81">
        <v>0</v>
      </c>
      <c r="AL61" s="81">
        <v>0</v>
      </c>
      <c r="AM61" s="81">
        <v>1521595.3778065669</v>
      </c>
      <c r="AN61" s="81">
        <v>0</v>
      </c>
      <c r="AO61" s="81">
        <v>0</v>
      </c>
      <c r="AP61" s="82"/>
      <c r="AQ61" s="81">
        <v>272</v>
      </c>
      <c r="AR61" s="81">
        <v>64</v>
      </c>
      <c r="AS61" s="81">
        <v>0</v>
      </c>
      <c r="AT61" s="81">
        <v>0</v>
      </c>
      <c r="AU61" s="81">
        <v>0</v>
      </c>
      <c r="AV61" s="81">
        <v>0</v>
      </c>
      <c r="AW61" s="81" t="s">
        <v>564</v>
      </c>
      <c r="AX61" s="82"/>
      <c r="AY61" s="81">
        <v>1261.4000000000001</v>
      </c>
      <c r="AZ61" s="81">
        <v>4792</v>
      </c>
      <c r="BA61" s="81">
        <v>0</v>
      </c>
      <c r="BB61" s="81">
        <v>0</v>
      </c>
      <c r="BC61" s="81">
        <v>0</v>
      </c>
      <c r="BD61" s="81">
        <v>0</v>
      </c>
      <c r="BE61" s="81" t="s">
        <v>564</v>
      </c>
      <c r="BF61" s="82"/>
      <c r="BG61" s="81">
        <v>0</v>
      </c>
      <c r="BH61" s="81">
        <v>0</v>
      </c>
      <c r="BI61" s="81">
        <v>119.364</v>
      </c>
      <c r="BJ61" s="81">
        <v>0</v>
      </c>
      <c r="BK61" s="81">
        <v>0</v>
      </c>
      <c r="BL61" s="81">
        <v>0</v>
      </c>
      <c r="BM61" s="82"/>
      <c r="BN61" s="81">
        <v>0</v>
      </c>
      <c r="BO61" s="81">
        <v>0</v>
      </c>
      <c r="BP61" s="81">
        <v>1</v>
      </c>
      <c r="BQ61" s="81">
        <v>0</v>
      </c>
      <c r="BR61" s="81">
        <v>0</v>
      </c>
      <c r="BS61" s="81">
        <v>0</v>
      </c>
      <c r="BT61"/>
      <c r="BU61" s="80">
        <v>101.54900000000001</v>
      </c>
      <c r="BV61" s="80">
        <v>0</v>
      </c>
      <c r="BW61" s="80">
        <v>0</v>
      </c>
      <c r="BX61" s="80">
        <v>0</v>
      </c>
      <c r="BY61" s="80">
        <v>17.815000000000001</v>
      </c>
      <c r="BZ61" s="80">
        <v>0</v>
      </c>
      <c r="CA61" s="80">
        <v>0</v>
      </c>
      <c r="CB61" s="80">
        <v>0</v>
      </c>
      <c r="CC61" s="80">
        <v>0</v>
      </c>
    </row>
    <row r="62" spans="1:81">
      <c r="A62" s="80" t="s">
        <v>1802</v>
      </c>
      <c r="B62" s="80">
        <v>118</v>
      </c>
      <c r="C62" s="80">
        <v>16</v>
      </c>
      <c r="D62" s="80">
        <v>7</v>
      </c>
      <c r="E62" s="80">
        <v>2019</v>
      </c>
      <c r="F62" s="80" t="s">
        <v>73</v>
      </c>
      <c r="G62" s="80" t="s">
        <v>1786</v>
      </c>
      <c r="H62" s="80" t="s">
        <v>1787</v>
      </c>
      <c r="I62" s="177"/>
      <c r="J62" s="81">
        <v>49.673600907301129</v>
      </c>
      <c r="K62" s="81">
        <v>0.96068834641397316</v>
      </c>
      <c r="L62" s="81">
        <v>3.2337895863566524</v>
      </c>
      <c r="M62" s="81">
        <v>7.2071239136869165</v>
      </c>
      <c r="N62" s="81">
        <v>15.04445958559003</v>
      </c>
      <c r="O62" s="81">
        <v>10.84865275834791</v>
      </c>
      <c r="P62" s="81">
        <v>10.994767610217902</v>
      </c>
      <c r="Q62" s="81">
        <v>0.67095967280876756</v>
      </c>
      <c r="R62" s="81">
        <v>1.3908288143557035</v>
      </c>
      <c r="S62" s="81">
        <v>0</v>
      </c>
      <c r="T62" s="82"/>
      <c r="U62" s="81">
        <v>4344444</v>
      </c>
      <c r="V62" s="81">
        <v>428</v>
      </c>
      <c r="W62" s="81">
        <v>72</v>
      </c>
      <c r="X62" s="81">
        <v>1853</v>
      </c>
      <c r="Y62" s="81">
        <v>5252</v>
      </c>
      <c r="Z62" s="81">
        <v>6792</v>
      </c>
      <c r="AA62" s="81">
        <v>2283</v>
      </c>
      <c r="AB62" s="81">
        <v>10873</v>
      </c>
      <c r="AC62" s="81">
        <v>245256</v>
      </c>
      <c r="AD62" s="81">
        <v>0</v>
      </c>
      <c r="AE62" s="82"/>
      <c r="AF62" s="81">
        <v>41709024.795656659</v>
      </c>
      <c r="AG62" s="81">
        <v>757134.71965758957</v>
      </c>
      <c r="AH62" s="81">
        <v>577858.24253921257</v>
      </c>
      <c r="AI62" s="81">
        <v>12092763.11325096</v>
      </c>
      <c r="AJ62" s="81">
        <v>22253359.041092958</v>
      </c>
      <c r="AK62" s="81">
        <v>0</v>
      </c>
      <c r="AL62" s="81">
        <v>0</v>
      </c>
      <c r="AM62" s="81">
        <v>1480820.7480998232</v>
      </c>
      <c r="AN62" s="81">
        <v>0</v>
      </c>
      <c r="AO62" s="81">
        <v>0</v>
      </c>
      <c r="AP62" s="82"/>
      <c r="AQ62" s="81">
        <v>278</v>
      </c>
      <c r="AR62" s="81">
        <v>69</v>
      </c>
      <c r="AS62" s="81">
        <v>0</v>
      </c>
      <c r="AT62" s="81">
        <v>0</v>
      </c>
      <c r="AU62" s="81">
        <v>0</v>
      </c>
      <c r="AV62" s="81">
        <v>0</v>
      </c>
      <c r="AW62" s="81" t="s">
        <v>564</v>
      </c>
      <c r="AX62" s="82"/>
      <c r="AY62" s="81">
        <v>1292.5999999999999</v>
      </c>
      <c r="AZ62" s="81">
        <v>5451.5</v>
      </c>
      <c r="BA62" s="81">
        <v>0</v>
      </c>
      <c r="BB62" s="81">
        <v>0</v>
      </c>
      <c r="BC62" s="81">
        <v>0</v>
      </c>
      <c r="BD62" s="81">
        <v>0</v>
      </c>
      <c r="BE62" s="81" t="s">
        <v>564</v>
      </c>
      <c r="BF62" s="82"/>
      <c r="BG62" s="81">
        <v>0</v>
      </c>
      <c r="BH62" s="81">
        <v>0</v>
      </c>
      <c r="BI62" s="81">
        <v>115.989</v>
      </c>
      <c r="BJ62" s="81">
        <v>0</v>
      </c>
      <c r="BK62" s="81">
        <v>0</v>
      </c>
      <c r="BL62" s="81">
        <v>0</v>
      </c>
      <c r="BM62" s="82"/>
      <c r="BN62" s="81">
        <v>0</v>
      </c>
      <c r="BO62" s="81">
        <v>0</v>
      </c>
      <c r="BP62" s="81">
        <v>1</v>
      </c>
      <c r="BQ62" s="81">
        <v>0</v>
      </c>
      <c r="BR62" s="81">
        <v>0</v>
      </c>
      <c r="BS62" s="81">
        <v>0</v>
      </c>
      <c r="BT62"/>
      <c r="BU62" s="80">
        <v>98.781000000000006</v>
      </c>
      <c r="BV62" s="80">
        <v>0</v>
      </c>
      <c r="BW62" s="80">
        <v>0</v>
      </c>
      <c r="BX62" s="80">
        <v>0</v>
      </c>
      <c r="BY62" s="80">
        <v>17.207999999999998</v>
      </c>
      <c r="BZ62" s="80">
        <v>0</v>
      </c>
      <c r="CA62" s="80">
        <v>0</v>
      </c>
      <c r="CB62" s="80">
        <v>0</v>
      </c>
      <c r="CC62" s="80">
        <v>0</v>
      </c>
    </row>
    <row r="63" spans="1:81">
      <c r="A63" s="80" t="s">
        <v>1803</v>
      </c>
      <c r="B63" s="80">
        <v>119</v>
      </c>
      <c r="C63" s="80">
        <v>17</v>
      </c>
      <c r="D63" s="80">
        <v>7</v>
      </c>
      <c r="E63" s="80">
        <v>2020</v>
      </c>
      <c r="F63" s="80" t="s">
        <v>218</v>
      </c>
      <c r="G63" s="80" t="s">
        <v>1786</v>
      </c>
      <c r="H63" s="80" t="s">
        <v>1787</v>
      </c>
      <c r="I63" s="177"/>
      <c r="J63" s="81">
        <v>41.282455213590573</v>
      </c>
      <c r="K63" s="81">
        <v>0.95289841967838873</v>
      </c>
      <c r="L63" s="81">
        <v>3.0361534393910423</v>
      </c>
      <c r="M63" s="81">
        <v>6.6964276860581258</v>
      </c>
      <c r="N63" s="81">
        <v>14.829783217374816</v>
      </c>
      <c r="O63" s="81">
        <v>9.5147509542804176</v>
      </c>
      <c r="P63" s="81">
        <v>10.314627685428352</v>
      </c>
      <c r="Q63" s="81">
        <v>0.63155452514009336</v>
      </c>
      <c r="R63" s="81">
        <v>1.1858987661516969</v>
      </c>
      <c r="S63" s="81">
        <v>0</v>
      </c>
      <c r="T63" s="82"/>
      <c r="U63" s="81">
        <v>3679117</v>
      </c>
      <c r="V63" s="81">
        <v>404</v>
      </c>
      <c r="W63" s="81">
        <v>72</v>
      </c>
      <c r="X63" s="81">
        <v>1910</v>
      </c>
      <c r="Y63" s="81">
        <v>5211</v>
      </c>
      <c r="Z63" s="81">
        <v>6799</v>
      </c>
      <c r="AA63" s="81">
        <v>2327</v>
      </c>
      <c r="AB63" s="81">
        <v>10711</v>
      </c>
      <c r="AC63" s="81">
        <v>210210</v>
      </c>
      <c r="AD63" s="81">
        <v>0</v>
      </c>
      <c r="AE63" s="82"/>
      <c r="AF63" s="81">
        <v>35939914.108814843</v>
      </c>
      <c r="AG63" s="81">
        <v>732060.83727757877</v>
      </c>
      <c r="AH63" s="81">
        <v>565843.32428249216</v>
      </c>
      <c r="AI63" s="81">
        <v>12040892.388780456</v>
      </c>
      <c r="AJ63" s="81">
        <v>25382815.856680006</v>
      </c>
      <c r="AK63" s="81"/>
      <c r="AL63" s="81"/>
      <c r="AM63" s="81">
        <v>1397904.5016920238</v>
      </c>
      <c r="AN63" s="81"/>
      <c r="AO63" s="81"/>
      <c r="AP63" s="82"/>
      <c r="AQ63" s="81">
        <v>292</v>
      </c>
      <c r="AR63" s="81">
        <v>72</v>
      </c>
      <c r="AS63" s="81">
        <v>0</v>
      </c>
      <c r="AT63" s="81">
        <v>0</v>
      </c>
      <c r="AU63" s="81">
        <v>0</v>
      </c>
      <c r="AV63" s="81">
        <v>0</v>
      </c>
      <c r="AW63" s="81">
        <v>0</v>
      </c>
      <c r="AX63" s="82"/>
      <c r="AY63" s="81">
        <v>1393.299999999999</v>
      </c>
      <c r="AZ63" s="81">
        <v>5994.4999999999991</v>
      </c>
      <c r="BA63" s="81">
        <v>0</v>
      </c>
      <c r="BB63" s="81">
        <v>0</v>
      </c>
      <c r="BC63" s="81">
        <v>0</v>
      </c>
      <c r="BD63" s="81">
        <v>0</v>
      </c>
      <c r="BE63" s="81">
        <v>0</v>
      </c>
      <c r="BF63" s="82"/>
      <c r="BG63" s="81">
        <v>0</v>
      </c>
      <c r="BH63" s="81">
        <v>0</v>
      </c>
      <c r="BI63" s="81">
        <v>99.828000000000003</v>
      </c>
      <c r="BJ63" s="81">
        <v>0</v>
      </c>
      <c r="BK63" s="81">
        <v>0</v>
      </c>
      <c r="BL63" s="81">
        <v>0</v>
      </c>
      <c r="BM63" s="82"/>
      <c r="BN63" s="81">
        <v>0</v>
      </c>
      <c r="BO63" s="81">
        <v>0</v>
      </c>
      <c r="BP63" s="81">
        <v>1</v>
      </c>
      <c r="BQ63" s="81">
        <v>0</v>
      </c>
      <c r="BR63" s="81">
        <v>0</v>
      </c>
      <c r="BS63" s="81">
        <v>0</v>
      </c>
      <c r="BT63"/>
      <c r="BU63" s="80">
        <v>84.619</v>
      </c>
      <c r="BV63" s="80">
        <v>0</v>
      </c>
      <c r="BW63" s="80">
        <v>0</v>
      </c>
      <c r="BX63" s="80">
        <v>0</v>
      </c>
      <c r="BY63" s="80">
        <v>15.209</v>
      </c>
      <c r="BZ63" s="80">
        <v>0</v>
      </c>
      <c r="CA63" s="80">
        <v>0</v>
      </c>
      <c r="CB63" s="80">
        <v>0</v>
      </c>
      <c r="CC63" s="80">
        <v>0</v>
      </c>
    </row>
    <row r="64" spans="1:81">
      <c r="A64" s="80" t="s">
        <v>1804</v>
      </c>
      <c r="B64" s="80">
        <v>119</v>
      </c>
      <c r="C64" s="80">
        <v>18</v>
      </c>
      <c r="D64" s="80">
        <v>7</v>
      </c>
      <c r="E64" s="80">
        <v>2021</v>
      </c>
      <c r="F64" s="80" t="s">
        <v>75</v>
      </c>
      <c r="G64" s="174" t="s">
        <v>1786</v>
      </c>
      <c r="H64" s="80" t="s">
        <v>1787</v>
      </c>
      <c r="I64" s="177"/>
      <c r="J64" s="81">
        <v>45.769321277495273</v>
      </c>
      <c r="K64" s="81">
        <v>1.0444039632173974</v>
      </c>
      <c r="L64" s="81">
        <v>2.90427568311511</v>
      </c>
      <c r="M64" s="81">
        <v>7.6458414223303812</v>
      </c>
      <c r="N64" s="81">
        <v>14.440971981700988</v>
      </c>
      <c r="O64" s="81">
        <v>9.1575411583689572</v>
      </c>
      <c r="P64" s="81">
        <v>10.558713111066369</v>
      </c>
      <c r="Q64" s="81">
        <v>0.63161517367623998</v>
      </c>
      <c r="R64" s="81">
        <v>1.5284117443556007</v>
      </c>
      <c r="S64" s="81">
        <v>0</v>
      </c>
      <c r="T64" s="82"/>
      <c r="U64" s="81">
        <v>4024488</v>
      </c>
      <c r="V64" s="81">
        <v>404</v>
      </c>
      <c r="W64" s="81">
        <v>72</v>
      </c>
      <c r="X64" s="81">
        <v>1910</v>
      </c>
      <c r="Y64" s="81">
        <v>5213</v>
      </c>
      <c r="Z64" s="81">
        <v>6738</v>
      </c>
      <c r="AA64" s="81">
        <v>2323</v>
      </c>
      <c r="AB64" s="81">
        <v>10585</v>
      </c>
      <c r="AC64" s="81">
        <v>262595.99999999994</v>
      </c>
      <c r="AD64" s="81">
        <v>0</v>
      </c>
      <c r="AE64" s="82"/>
      <c r="AF64" s="81">
        <v>39954324.811267234</v>
      </c>
      <c r="AG64" s="81">
        <v>775811.42894996365</v>
      </c>
      <c r="AH64" s="81">
        <v>516959.25438253162</v>
      </c>
      <c r="AI64" s="81">
        <v>12823091.538258286</v>
      </c>
      <c r="AJ64" s="81">
        <v>23488451.139068622</v>
      </c>
      <c r="AK64" s="81">
        <v>0</v>
      </c>
      <c r="AL64" s="81">
        <v>0</v>
      </c>
      <c r="AM64" s="81">
        <v>1389428.2524455939</v>
      </c>
      <c r="AN64" s="81">
        <v>0</v>
      </c>
      <c r="AO64" s="81">
        <v>0</v>
      </c>
      <c r="AP64" s="82"/>
      <c r="AQ64" s="81">
        <v>302</v>
      </c>
      <c r="AR64" s="81">
        <v>76</v>
      </c>
      <c r="AS64" s="81">
        <v>0</v>
      </c>
      <c r="AT64" s="81">
        <v>0</v>
      </c>
      <c r="AU64" s="81">
        <v>0</v>
      </c>
      <c r="AV64" s="81">
        <v>0</v>
      </c>
      <c r="AW64" s="81"/>
      <c r="AX64" s="82"/>
      <c r="AY64" s="81">
        <v>1451.2</v>
      </c>
      <c r="AZ64" s="81">
        <v>6192.4999999999991</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1805</v>
      </c>
      <c r="B65" s="80">
        <v>119</v>
      </c>
      <c r="C65" s="80">
        <v>19</v>
      </c>
      <c r="D65" s="80">
        <v>7</v>
      </c>
      <c r="E65" s="80">
        <v>2022</v>
      </c>
      <c r="F65" s="80" t="s">
        <v>568</v>
      </c>
      <c r="G65" s="174" t="s">
        <v>1786</v>
      </c>
      <c r="H65" s="80" t="s">
        <v>1787</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318</v>
      </c>
      <c r="AR65" s="81">
        <v>79</v>
      </c>
      <c r="AS65" s="81">
        <v>0</v>
      </c>
      <c r="AT65" s="81">
        <v>0</v>
      </c>
      <c r="AU65" s="81">
        <v>0</v>
      </c>
      <c r="AV65" s="81">
        <v>0</v>
      </c>
      <c r="AW65" s="81"/>
      <c r="AX65" s="82"/>
      <c r="AY65" s="81">
        <v>1555.1999999999996</v>
      </c>
      <c r="AZ65" s="81">
        <v>6340.9999999999991</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1806</v>
      </c>
      <c r="B66" s="80">
        <v>205</v>
      </c>
      <c r="C66" s="80">
        <v>1</v>
      </c>
      <c r="D66" s="80">
        <v>13</v>
      </c>
      <c r="E66" s="80">
        <v>1990</v>
      </c>
      <c r="F66" s="80" t="s">
        <v>562</v>
      </c>
      <c r="G66" s="80" t="s">
        <v>1807</v>
      </c>
      <c r="H66" s="80" t="s">
        <v>1808</v>
      </c>
      <c r="I66" s="177"/>
      <c r="J66" s="81">
        <v>7.7305525372948027</v>
      </c>
      <c r="K66" s="81">
        <v>1.934808110613905</v>
      </c>
      <c r="L66" s="81">
        <v>2.0009548717072971</v>
      </c>
      <c r="M66" s="81">
        <v>6.7560715042747184</v>
      </c>
      <c r="N66" s="81">
        <v>13.191906688067814</v>
      </c>
      <c r="O66" s="81">
        <v>8.4315618854638288</v>
      </c>
      <c r="P66" s="81">
        <v>15.427631197976842</v>
      </c>
      <c r="Q66" s="81">
        <v>0.77787206135139286</v>
      </c>
      <c r="R66" s="81">
        <v>0</v>
      </c>
      <c r="S66" s="81">
        <v>0.9766942636449566</v>
      </c>
      <c r="T66" s="82"/>
      <c r="U66" s="81">
        <v>720572</v>
      </c>
      <c r="V66" s="81">
        <v>520</v>
      </c>
      <c r="W66" s="81">
        <v>19</v>
      </c>
      <c r="X66" s="81">
        <v>2166</v>
      </c>
      <c r="Y66" s="81">
        <v>3283</v>
      </c>
      <c r="Z66" s="81">
        <v>3468</v>
      </c>
      <c r="AA66" s="81">
        <v>3746</v>
      </c>
      <c r="AB66" s="81">
        <v>12630</v>
      </c>
      <c r="AC66" s="81">
        <v>0</v>
      </c>
      <c r="AD66" s="81">
        <v>0.9766942636449566</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1809</v>
      </c>
      <c r="B67" s="80">
        <v>206</v>
      </c>
      <c r="C67" s="80">
        <v>2</v>
      </c>
      <c r="D67" s="80">
        <v>13</v>
      </c>
      <c r="E67" s="80">
        <v>2005</v>
      </c>
      <c r="F67" s="80" t="s">
        <v>565</v>
      </c>
      <c r="G67" s="80" t="s">
        <v>1807</v>
      </c>
      <c r="H67" s="80" t="s">
        <v>1808</v>
      </c>
      <c r="I67" s="177"/>
      <c r="J67" s="81">
        <v>7.4600145029571303</v>
      </c>
      <c r="K67" s="81">
        <v>1.271309254844927</v>
      </c>
      <c r="L67" s="81">
        <v>7.5922442961544965</v>
      </c>
      <c r="M67" s="81">
        <v>14.990345108904528</v>
      </c>
      <c r="N67" s="81">
        <v>22.029053116908987</v>
      </c>
      <c r="O67" s="81">
        <v>14.05982619164126</v>
      </c>
      <c r="P67" s="81">
        <v>15.503369595269502</v>
      </c>
      <c r="Q67" s="81">
        <v>0.73030789666863771</v>
      </c>
      <c r="R67" s="81">
        <v>0</v>
      </c>
      <c r="S67" s="81">
        <v>1.5134768726335399</v>
      </c>
      <c r="T67" s="82"/>
      <c r="U67" s="81">
        <v>721532</v>
      </c>
      <c r="V67" s="81">
        <v>449</v>
      </c>
      <c r="W67" s="81">
        <v>67</v>
      </c>
      <c r="X67" s="81">
        <v>2074</v>
      </c>
      <c r="Y67" s="81">
        <v>3749</v>
      </c>
      <c r="Z67" s="81">
        <v>6692</v>
      </c>
      <c r="AA67" s="81">
        <v>3083</v>
      </c>
      <c r="AB67" s="81">
        <v>12396</v>
      </c>
      <c r="AC67" s="81">
        <v>0</v>
      </c>
      <c r="AD67" s="81">
        <v>1.5134768726335399</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1810</v>
      </c>
      <c r="B68" s="80">
        <v>207</v>
      </c>
      <c r="C68" s="80">
        <v>3</v>
      </c>
      <c r="D68" s="80">
        <v>13</v>
      </c>
      <c r="E68" s="80">
        <v>2006</v>
      </c>
      <c r="F68" s="80" t="s">
        <v>566</v>
      </c>
      <c r="G68" s="80" t="s">
        <v>1807</v>
      </c>
      <c r="H68" s="80" t="s">
        <v>1808</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1811</v>
      </c>
      <c r="B69" s="80">
        <v>208</v>
      </c>
      <c r="C69" s="80">
        <v>4</v>
      </c>
      <c r="D69" s="80">
        <v>13</v>
      </c>
      <c r="E69" s="80">
        <v>2007</v>
      </c>
      <c r="F69" s="80" t="s">
        <v>567</v>
      </c>
      <c r="G69" s="80" t="s">
        <v>1807</v>
      </c>
      <c r="H69" s="80" t="s">
        <v>1808</v>
      </c>
      <c r="I69" s="177"/>
      <c r="J69" s="81">
        <v>6.8505735675610753</v>
      </c>
      <c r="K69" s="81">
        <v>1.1272555817549457</v>
      </c>
      <c r="L69" s="81">
        <v>8.1814158682852067</v>
      </c>
      <c r="M69" s="81">
        <v>17.413009327364595</v>
      </c>
      <c r="N69" s="81">
        <v>19.989171259154254</v>
      </c>
      <c r="O69" s="81">
        <v>13.535000053003712</v>
      </c>
      <c r="P69" s="81">
        <v>15.110137673337453</v>
      </c>
      <c r="Q69" s="81">
        <v>0.7521146898836133</v>
      </c>
      <c r="R69" s="81">
        <v>0</v>
      </c>
      <c r="S69" s="81">
        <v>1.3552540268145092</v>
      </c>
      <c r="T69" s="82"/>
      <c r="U69" s="81">
        <v>721676</v>
      </c>
      <c r="V69" s="81">
        <v>376</v>
      </c>
      <c r="W69" s="81">
        <v>70</v>
      </c>
      <c r="X69" s="81">
        <v>2662</v>
      </c>
      <c r="Y69" s="81">
        <v>3767</v>
      </c>
      <c r="Z69" s="81">
        <v>6697</v>
      </c>
      <c r="AA69" s="81">
        <v>2959</v>
      </c>
      <c r="AB69" s="81">
        <v>12091</v>
      </c>
      <c r="AC69" s="81">
        <v>0</v>
      </c>
      <c r="AD69" s="81">
        <v>1.3552540268145092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1812</v>
      </c>
      <c r="B70" s="80">
        <v>209</v>
      </c>
      <c r="C70" s="80">
        <v>5</v>
      </c>
      <c r="D70" s="80">
        <v>13</v>
      </c>
      <c r="E70" s="80">
        <v>2008</v>
      </c>
      <c r="F70" s="80" t="s">
        <v>84</v>
      </c>
      <c r="G70" s="80" t="s">
        <v>1807</v>
      </c>
      <c r="H70" s="80" t="s">
        <v>1808</v>
      </c>
      <c r="I70" s="177"/>
      <c r="J70" s="81">
        <v>4.5946464729370504</v>
      </c>
      <c r="K70" s="81">
        <v>0.83966115146802434</v>
      </c>
      <c r="L70" s="81">
        <v>7.0745665909180477</v>
      </c>
      <c r="M70" s="81">
        <v>17.413535775895021</v>
      </c>
      <c r="N70" s="81">
        <v>19.271762699813785</v>
      </c>
      <c r="O70" s="81">
        <v>13.025287866002625</v>
      </c>
      <c r="P70" s="81">
        <v>14.628755391391454</v>
      </c>
      <c r="Q70" s="81">
        <v>0.7300413992163316</v>
      </c>
      <c r="R70" s="81">
        <v>0</v>
      </c>
      <c r="S70" s="81">
        <v>1.5276258469911355</v>
      </c>
      <c r="T70" s="82"/>
      <c r="U70" s="81">
        <v>531669</v>
      </c>
      <c r="V70" s="81">
        <v>376</v>
      </c>
      <c r="W70" s="81">
        <v>70</v>
      </c>
      <c r="X70" s="81">
        <v>2662</v>
      </c>
      <c r="Y70" s="81">
        <v>3760</v>
      </c>
      <c r="Z70" s="81">
        <v>6671</v>
      </c>
      <c r="AA70" s="81">
        <v>2868</v>
      </c>
      <c r="AB70" s="81">
        <v>11929</v>
      </c>
      <c r="AC70" s="81">
        <v>0</v>
      </c>
      <c r="AD70" s="81">
        <v>1.5276258469911355</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1813</v>
      </c>
      <c r="B71" s="80">
        <v>210</v>
      </c>
      <c r="C71" s="80">
        <v>6</v>
      </c>
      <c r="D71" s="80">
        <v>13</v>
      </c>
      <c r="E71" s="80">
        <v>2009</v>
      </c>
      <c r="F71" s="80" t="s">
        <v>85</v>
      </c>
      <c r="G71" s="80" t="s">
        <v>1807</v>
      </c>
      <c r="H71" s="80" t="s">
        <v>1808</v>
      </c>
      <c r="I71" s="177"/>
      <c r="J71" s="81">
        <v>4.9769325786262657</v>
      </c>
      <c r="K71" s="81">
        <v>0.69318872247595331</v>
      </c>
      <c r="L71" s="81">
        <v>7.4294723063142847</v>
      </c>
      <c r="M71" s="81">
        <v>15.925601331773374</v>
      </c>
      <c r="N71" s="81">
        <v>16.970952670648575</v>
      </c>
      <c r="O71" s="81">
        <v>13.23180380862604</v>
      </c>
      <c r="P71" s="81">
        <v>13.946458457609777</v>
      </c>
      <c r="Q71" s="81">
        <v>0.68949302023814207</v>
      </c>
      <c r="R71" s="81">
        <v>0</v>
      </c>
      <c r="S71" s="81">
        <v>1.2757207778492039</v>
      </c>
      <c r="T71" s="82"/>
      <c r="U71" s="81">
        <v>474838</v>
      </c>
      <c r="V71" s="81">
        <v>294</v>
      </c>
      <c r="W71" s="81">
        <v>109</v>
      </c>
      <c r="X71" s="81">
        <v>2670</v>
      </c>
      <c r="Y71" s="81">
        <v>3749</v>
      </c>
      <c r="Z71" s="81">
        <v>6689</v>
      </c>
      <c r="AA71" s="81">
        <v>2807</v>
      </c>
      <c r="AB71" s="81">
        <v>11827</v>
      </c>
      <c r="AC71" s="81">
        <v>0</v>
      </c>
      <c r="AD71" s="81">
        <v>1.2757207778492039</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12.4</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1814</v>
      </c>
      <c r="B72" s="80">
        <v>211</v>
      </c>
      <c r="C72" s="80">
        <v>7</v>
      </c>
      <c r="D72" s="80">
        <v>13</v>
      </c>
      <c r="E72" s="80">
        <v>2010</v>
      </c>
      <c r="F72" s="80" t="s">
        <v>86</v>
      </c>
      <c r="G72" s="80" t="s">
        <v>1807</v>
      </c>
      <c r="H72" s="80" t="s">
        <v>1808</v>
      </c>
      <c r="I72" s="177"/>
      <c r="J72" s="81">
        <v>4.5519533888267958</v>
      </c>
      <c r="K72" s="81">
        <v>0.79511741316274187</v>
      </c>
      <c r="L72" s="81">
        <v>6.7948128771425766</v>
      </c>
      <c r="M72" s="81">
        <v>17.690028531022218</v>
      </c>
      <c r="N72" s="81">
        <v>18.717144200097767</v>
      </c>
      <c r="O72" s="81">
        <v>13.200137572363833</v>
      </c>
      <c r="P72" s="81">
        <v>14.043792469427812</v>
      </c>
      <c r="Q72" s="81">
        <v>0.71458075820300748</v>
      </c>
      <c r="R72" s="81">
        <v>0</v>
      </c>
      <c r="S72" s="81">
        <v>1.2779621549824252</v>
      </c>
      <c r="T72" s="82"/>
      <c r="U72" s="81">
        <v>427300</v>
      </c>
      <c r="V72" s="81">
        <v>294</v>
      </c>
      <c r="W72" s="81">
        <v>109</v>
      </c>
      <c r="X72" s="81">
        <v>2670</v>
      </c>
      <c r="Y72" s="81">
        <v>3773</v>
      </c>
      <c r="Z72" s="81">
        <v>6704</v>
      </c>
      <c r="AA72" s="81">
        <v>2756</v>
      </c>
      <c r="AB72" s="81">
        <v>11745</v>
      </c>
      <c r="AC72" s="81">
        <v>0</v>
      </c>
      <c r="AD72" s="81">
        <v>1.2779621549824252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11.651</v>
      </c>
      <c r="BJ72" s="81">
        <v>0</v>
      </c>
      <c r="BK72" s="81">
        <v>4.2670000000000003</v>
      </c>
      <c r="BL72" s="81">
        <v>0</v>
      </c>
      <c r="BM72" s="82"/>
      <c r="BN72" s="81">
        <v>0</v>
      </c>
      <c r="BO72" s="81">
        <v>0</v>
      </c>
      <c r="BP72" s="81">
        <v>1</v>
      </c>
      <c r="BQ72" s="81">
        <v>0</v>
      </c>
      <c r="BR72" s="81">
        <v>1</v>
      </c>
      <c r="BS72" s="81">
        <v>0</v>
      </c>
      <c r="BT72"/>
      <c r="BU72" s="80">
        <v>11.651</v>
      </c>
      <c r="BV72" s="80">
        <v>4.2670000000000003</v>
      </c>
      <c r="BW72" s="80">
        <v>0</v>
      </c>
      <c r="BX72" s="80">
        <v>0</v>
      </c>
      <c r="BY72" s="80">
        <v>0</v>
      </c>
      <c r="BZ72" s="80">
        <v>0</v>
      </c>
      <c r="CA72" s="80">
        <v>0</v>
      </c>
      <c r="CB72" s="80">
        <v>0</v>
      </c>
      <c r="CC72" s="80">
        <v>0</v>
      </c>
    </row>
    <row r="73" spans="1:81">
      <c r="A73" s="80" t="s">
        <v>1815</v>
      </c>
      <c r="B73" s="80">
        <v>212</v>
      </c>
      <c r="C73" s="80">
        <v>8</v>
      </c>
      <c r="D73" s="80">
        <v>13</v>
      </c>
      <c r="E73" s="80">
        <v>2011</v>
      </c>
      <c r="F73" s="80" t="s">
        <v>87</v>
      </c>
      <c r="G73" s="80" t="s">
        <v>1807</v>
      </c>
      <c r="H73" s="80" t="s">
        <v>1808</v>
      </c>
      <c r="I73" s="177"/>
      <c r="J73" s="81">
        <v>4.4310211675863957</v>
      </c>
      <c r="K73" s="81">
        <v>0.83844058936411303</v>
      </c>
      <c r="L73" s="81">
        <v>6.7856609262291911</v>
      </c>
      <c r="M73" s="81">
        <v>15.873024048746213</v>
      </c>
      <c r="N73" s="81">
        <v>19.279938046723693</v>
      </c>
      <c r="O73" s="81">
        <v>13.011964322277924</v>
      </c>
      <c r="P73" s="81">
        <v>13.54392813227647</v>
      </c>
      <c r="Q73" s="81">
        <v>0.81224382673463047</v>
      </c>
      <c r="R73" s="81">
        <v>0</v>
      </c>
      <c r="S73" s="81">
        <v>1.4284582365178049</v>
      </c>
      <c r="T73" s="82"/>
      <c r="U73" s="81">
        <v>414608</v>
      </c>
      <c r="V73" s="81">
        <v>294</v>
      </c>
      <c r="W73" s="81">
        <v>109</v>
      </c>
      <c r="X73" s="81">
        <v>2670</v>
      </c>
      <c r="Y73" s="81">
        <v>3758</v>
      </c>
      <c r="Z73" s="81">
        <v>6752</v>
      </c>
      <c r="AA73" s="81">
        <v>2737</v>
      </c>
      <c r="AB73" s="81">
        <v>11574</v>
      </c>
      <c r="AC73" s="81">
        <v>0</v>
      </c>
      <c r="AD73" s="81">
        <v>1.4284582365178049</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11.685</v>
      </c>
      <c r="BJ73" s="81">
        <v>0</v>
      </c>
      <c r="BK73" s="81">
        <v>4.335</v>
      </c>
      <c r="BL73" s="81">
        <v>0</v>
      </c>
      <c r="BM73" s="82"/>
      <c r="BN73" s="81">
        <v>0</v>
      </c>
      <c r="BO73" s="81">
        <v>0</v>
      </c>
      <c r="BP73" s="81">
        <v>1</v>
      </c>
      <c r="BQ73" s="81">
        <v>0</v>
      </c>
      <c r="BR73" s="81">
        <v>1</v>
      </c>
      <c r="BS73" s="81">
        <v>0</v>
      </c>
      <c r="BT73"/>
      <c r="BU73" s="80">
        <v>11.685</v>
      </c>
      <c r="BV73" s="80">
        <v>4.335</v>
      </c>
      <c r="BW73" s="80">
        <v>0</v>
      </c>
      <c r="BX73" s="80">
        <v>0</v>
      </c>
      <c r="BY73" s="80">
        <v>0</v>
      </c>
      <c r="BZ73" s="80">
        <v>0</v>
      </c>
      <c r="CA73" s="80">
        <v>0</v>
      </c>
      <c r="CB73" s="80">
        <v>0</v>
      </c>
      <c r="CC73" s="80">
        <v>0</v>
      </c>
    </row>
    <row r="74" spans="1:81">
      <c r="A74" s="80" t="s">
        <v>1816</v>
      </c>
      <c r="B74" s="80">
        <v>213</v>
      </c>
      <c r="C74" s="80">
        <v>9</v>
      </c>
      <c r="D74" s="80">
        <v>13</v>
      </c>
      <c r="E74" s="80">
        <v>2012</v>
      </c>
      <c r="F74" s="80" t="s">
        <v>88</v>
      </c>
      <c r="G74" s="80" t="s">
        <v>1807</v>
      </c>
      <c r="H74" s="80" t="s">
        <v>1808</v>
      </c>
      <c r="I74" s="177"/>
      <c r="J74" s="81">
        <v>5.3042973561702391</v>
      </c>
      <c r="K74" s="81">
        <v>0.78843567731244546</v>
      </c>
      <c r="L74" s="81">
        <v>6.5781897819511777</v>
      </c>
      <c r="M74" s="81">
        <v>16.785706890403709</v>
      </c>
      <c r="N74" s="81">
        <v>20.059324648006434</v>
      </c>
      <c r="O74" s="81">
        <v>12.965017587131998</v>
      </c>
      <c r="P74" s="81">
        <v>13.58615171574289</v>
      </c>
      <c r="Q74" s="81">
        <v>0.87905238575321032</v>
      </c>
      <c r="R74" s="81">
        <v>0</v>
      </c>
      <c r="S74" s="81">
        <v>1.7046634628064719</v>
      </c>
      <c r="T74" s="82"/>
      <c r="U74" s="81">
        <v>432576</v>
      </c>
      <c r="V74" s="81">
        <v>294</v>
      </c>
      <c r="W74" s="81">
        <v>109</v>
      </c>
      <c r="X74" s="81">
        <v>2670</v>
      </c>
      <c r="Y74" s="81">
        <v>3774</v>
      </c>
      <c r="Z74" s="81">
        <v>6781</v>
      </c>
      <c r="AA74" s="81">
        <v>2730</v>
      </c>
      <c r="AB74" s="81">
        <v>11529</v>
      </c>
      <c r="AC74" s="81">
        <v>0</v>
      </c>
      <c r="AD74" s="81">
        <v>1.7046634628064719</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9.5760000000000005</v>
      </c>
      <c r="BJ74" s="81">
        <v>0</v>
      </c>
      <c r="BK74" s="81">
        <v>6.5540000000000003</v>
      </c>
      <c r="BL74" s="81">
        <v>0</v>
      </c>
      <c r="BM74" s="82"/>
      <c r="BN74" s="81">
        <v>0</v>
      </c>
      <c r="BO74" s="81">
        <v>0</v>
      </c>
      <c r="BP74" s="81">
        <v>1</v>
      </c>
      <c r="BQ74" s="81">
        <v>0</v>
      </c>
      <c r="BR74" s="81">
        <v>1</v>
      </c>
      <c r="BS74" s="81">
        <v>0</v>
      </c>
      <c r="BT74"/>
      <c r="BU74" s="80">
        <v>9.5760000000000005</v>
      </c>
      <c r="BV74" s="80">
        <v>6.5540000000000003</v>
      </c>
      <c r="BW74" s="80">
        <v>0</v>
      </c>
      <c r="BX74" s="80">
        <v>0</v>
      </c>
      <c r="BY74" s="80">
        <v>0</v>
      </c>
      <c r="BZ74" s="80">
        <v>0</v>
      </c>
      <c r="CA74" s="80">
        <v>0</v>
      </c>
      <c r="CB74" s="80">
        <v>0</v>
      </c>
      <c r="CC74" s="80">
        <v>0</v>
      </c>
    </row>
    <row r="75" spans="1:81">
      <c r="A75" s="80" t="s">
        <v>1817</v>
      </c>
      <c r="B75" s="80">
        <v>214</v>
      </c>
      <c r="C75" s="80">
        <v>10</v>
      </c>
      <c r="D75" s="80">
        <v>13</v>
      </c>
      <c r="E75" s="80">
        <v>2013</v>
      </c>
      <c r="F75" s="80" t="s">
        <v>89</v>
      </c>
      <c r="G75" s="80" t="s">
        <v>1807</v>
      </c>
      <c r="H75" s="80" t="s">
        <v>1808</v>
      </c>
      <c r="I75" s="177"/>
      <c r="J75" s="81">
        <v>5.8657218369939663</v>
      </c>
      <c r="K75" s="81">
        <v>0.65613509421439598</v>
      </c>
      <c r="L75" s="81">
        <v>5.7920821164426428</v>
      </c>
      <c r="M75" s="81">
        <v>16.238744874712872</v>
      </c>
      <c r="N75" s="81">
        <v>18.486910553269325</v>
      </c>
      <c r="O75" s="81">
        <v>12.568295098427839</v>
      </c>
      <c r="P75" s="81">
        <v>13.587389237215056</v>
      </c>
      <c r="Q75" s="81">
        <v>0.88325327007284149</v>
      </c>
      <c r="R75" s="81">
        <v>0</v>
      </c>
      <c r="S75" s="81">
        <v>1.4142952416697572</v>
      </c>
      <c r="T75" s="82"/>
      <c r="U75" s="81">
        <v>456512</v>
      </c>
      <c r="V75" s="81">
        <v>294</v>
      </c>
      <c r="W75" s="81">
        <v>109</v>
      </c>
      <c r="X75" s="81">
        <v>2670</v>
      </c>
      <c r="Y75" s="81">
        <v>3777</v>
      </c>
      <c r="Z75" s="81">
        <v>6867</v>
      </c>
      <c r="AA75" s="81">
        <v>2720</v>
      </c>
      <c r="AB75" s="81">
        <v>11418</v>
      </c>
      <c r="AC75" s="81">
        <v>0</v>
      </c>
      <c r="AD75" s="81">
        <v>1.4142952416697572</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11.196</v>
      </c>
      <c r="BJ75" s="81">
        <v>0</v>
      </c>
      <c r="BK75" s="81">
        <v>8.0850000000000009</v>
      </c>
      <c r="BL75" s="81">
        <v>0</v>
      </c>
      <c r="BM75" s="82"/>
      <c r="BN75" s="81">
        <v>0</v>
      </c>
      <c r="BO75" s="81">
        <v>0</v>
      </c>
      <c r="BP75" s="81">
        <v>1</v>
      </c>
      <c r="BQ75" s="81">
        <v>0</v>
      </c>
      <c r="BR75" s="81">
        <v>1</v>
      </c>
      <c r="BS75" s="81">
        <v>0</v>
      </c>
      <c r="BT75"/>
      <c r="BU75" s="80">
        <v>14.88</v>
      </c>
      <c r="BV75" s="80">
        <v>4.4009999999999998</v>
      </c>
      <c r="BW75" s="80">
        <v>0</v>
      </c>
      <c r="BX75" s="80">
        <v>0</v>
      </c>
      <c r="BY75" s="80">
        <v>0</v>
      </c>
      <c r="BZ75" s="80">
        <v>0</v>
      </c>
      <c r="CA75" s="80">
        <v>0</v>
      </c>
      <c r="CB75" s="80">
        <v>0</v>
      </c>
      <c r="CC75" s="80">
        <v>0</v>
      </c>
    </row>
    <row r="76" spans="1:81">
      <c r="A76" s="80" t="s">
        <v>1818</v>
      </c>
      <c r="B76" s="80">
        <v>215</v>
      </c>
      <c r="C76" s="80">
        <v>11</v>
      </c>
      <c r="D76" s="80">
        <v>13</v>
      </c>
      <c r="E76" s="80">
        <v>2014</v>
      </c>
      <c r="F76" s="80" t="s">
        <v>90</v>
      </c>
      <c r="G76" s="80" t="s">
        <v>1807</v>
      </c>
      <c r="H76" s="80" t="s">
        <v>1808</v>
      </c>
      <c r="I76" s="177"/>
      <c r="J76" s="81">
        <v>6.2044391394141183</v>
      </c>
      <c r="K76" s="81">
        <v>0.67744599562073615</v>
      </c>
      <c r="L76" s="81">
        <v>9.6704571010604727</v>
      </c>
      <c r="M76" s="81">
        <v>15.861308418160899</v>
      </c>
      <c r="N76" s="81">
        <v>20.631906657941933</v>
      </c>
      <c r="O76" s="81">
        <v>12.006295749157617</v>
      </c>
      <c r="P76" s="81">
        <v>13.391927116749624</v>
      </c>
      <c r="Q76" s="81">
        <v>0.84491815559797945</v>
      </c>
      <c r="R76" s="81">
        <v>0</v>
      </c>
      <c r="S76" s="81">
        <v>1.5202272393255738</v>
      </c>
      <c r="T76" s="82"/>
      <c r="U76" s="81">
        <v>516764</v>
      </c>
      <c r="V76" s="81">
        <v>267</v>
      </c>
      <c r="W76" s="81">
        <v>160</v>
      </c>
      <c r="X76" s="81">
        <v>2680</v>
      </c>
      <c r="Y76" s="81">
        <v>3800</v>
      </c>
      <c r="Z76" s="81">
        <v>6909</v>
      </c>
      <c r="AA76" s="81">
        <v>2667</v>
      </c>
      <c r="AB76" s="81">
        <v>11384</v>
      </c>
      <c r="AC76" s="81">
        <v>0</v>
      </c>
      <c r="AD76" s="81">
        <v>1.5202272393255738</v>
      </c>
      <c r="AE76" s="82"/>
      <c r="AF76" s="81">
        <v>6062682.7467909399</v>
      </c>
      <c r="AG76" s="81">
        <v>484420.57010276959</v>
      </c>
      <c r="AH76" s="81">
        <v>1311636.8018280989</v>
      </c>
      <c r="AI76" s="81">
        <v>16781910.950018682</v>
      </c>
      <c r="AJ76" s="81">
        <v>23518628.851304319</v>
      </c>
      <c r="AK76" s="81">
        <v>0</v>
      </c>
      <c r="AL76" s="81">
        <v>0</v>
      </c>
      <c r="AM76" s="81">
        <v>1562853.0864408095</v>
      </c>
      <c r="AN76" s="81">
        <v>0</v>
      </c>
      <c r="AO76" s="81">
        <v>0</v>
      </c>
      <c r="AP76" s="82"/>
      <c r="AQ76" s="81">
        <v>100</v>
      </c>
      <c r="AR76" s="81">
        <v>29</v>
      </c>
      <c r="AS76" s="81">
        <v>0</v>
      </c>
      <c r="AT76" s="81">
        <v>0</v>
      </c>
      <c r="AU76" s="81">
        <v>0</v>
      </c>
      <c r="AV76" s="81">
        <v>0</v>
      </c>
      <c r="AW76" s="81" t="s">
        <v>564</v>
      </c>
      <c r="AX76" s="82"/>
      <c r="AY76" s="81">
        <v>471.7</v>
      </c>
      <c r="AZ76" s="81">
        <v>2719.5</v>
      </c>
      <c r="BA76" s="81">
        <v>0</v>
      </c>
      <c r="BB76" s="81">
        <v>0</v>
      </c>
      <c r="BC76" s="81">
        <v>0</v>
      </c>
      <c r="BD76" s="81">
        <v>0</v>
      </c>
      <c r="BE76" s="81" t="s">
        <v>564</v>
      </c>
      <c r="BF76" s="82"/>
      <c r="BG76" s="81">
        <v>0</v>
      </c>
      <c r="BH76" s="81">
        <v>0</v>
      </c>
      <c r="BI76" s="81">
        <v>10.461</v>
      </c>
      <c r="BJ76" s="81">
        <v>0</v>
      </c>
      <c r="BK76" s="81">
        <v>4.7</v>
      </c>
      <c r="BL76" s="81">
        <v>0</v>
      </c>
      <c r="BM76" s="82"/>
      <c r="BN76" s="81">
        <v>0</v>
      </c>
      <c r="BO76" s="81">
        <v>0</v>
      </c>
      <c r="BP76" s="81">
        <v>1</v>
      </c>
      <c r="BQ76" s="81">
        <v>0</v>
      </c>
      <c r="BR76" s="81">
        <v>1</v>
      </c>
      <c r="BS76" s="81">
        <v>0</v>
      </c>
      <c r="BT76"/>
      <c r="BU76" s="80">
        <v>10.461</v>
      </c>
      <c r="BV76" s="80">
        <v>4.7</v>
      </c>
      <c r="BW76" s="80">
        <v>0</v>
      </c>
      <c r="BX76" s="80">
        <v>0</v>
      </c>
      <c r="BY76" s="80">
        <v>0</v>
      </c>
      <c r="BZ76" s="80">
        <v>0</v>
      </c>
      <c r="CA76" s="80">
        <v>0</v>
      </c>
      <c r="CB76" s="80">
        <v>0</v>
      </c>
      <c r="CC76" s="80">
        <v>0</v>
      </c>
    </row>
    <row r="77" spans="1:81">
      <c r="A77" s="80" t="s">
        <v>1819</v>
      </c>
      <c r="B77" s="80">
        <v>216</v>
      </c>
      <c r="C77" s="80">
        <v>12</v>
      </c>
      <c r="D77" s="80">
        <v>13</v>
      </c>
      <c r="E77" s="80">
        <v>2015</v>
      </c>
      <c r="F77" s="80" t="s">
        <v>91</v>
      </c>
      <c r="G77" s="80" t="s">
        <v>1807</v>
      </c>
      <c r="H77" s="80" t="s">
        <v>1808</v>
      </c>
      <c r="I77" s="177"/>
      <c r="J77" s="81">
        <v>2.8590569527549579</v>
      </c>
      <c r="K77" s="81">
        <v>0.64903138550044226</v>
      </c>
      <c r="L77" s="81">
        <v>9.5766980960880641</v>
      </c>
      <c r="M77" s="81">
        <v>15.150018378949783</v>
      </c>
      <c r="N77" s="81">
        <v>17.170420291387437</v>
      </c>
      <c r="O77" s="81">
        <v>11.919260941165565</v>
      </c>
      <c r="P77" s="81">
        <v>13.281857008647274</v>
      </c>
      <c r="Q77" s="81">
        <v>0.82618838223114099</v>
      </c>
      <c r="R77" s="81">
        <v>0</v>
      </c>
      <c r="S77" s="81">
        <v>1.0567219109380341</v>
      </c>
      <c r="T77" s="82"/>
      <c r="U77" s="81">
        <v>232800</v>
      </c>
      <c r="V77" s="81">
        <v>267</v>
      </c>
      <c r="W77" s="81">
        <v>160</v>
      </c>
      <c r="X77" s="81">
        <v>2680</v>
      </c>
      <c r="Y77" s="81">
        <v>3806</v>
      </c>
      <c r="Z77" s="81">
        <v>6925</v>
      </c>
      <c r="AA77" s="81">
        <v>2643</v>
      </c>
      <c r="AB77" s="81">
        <v>11371</v>
      </c>
      <c r="AC77" s="81">
        <v>0</v>
      </c>
      <c r="AD77" s="81">
        <v>1.0567219109380341</v>
      </c>
      <c r="AE77" s="82"/>
      <c r="AF77" s="81">
        <v>2767221.890218081</v>
      </c>
      <c r="AG77" s="81">
        <v>431143.26357659063</v>
      </c>
      <c r="AH77" s="81">
        <v>1124606.3491373044</v>
      </c>
      <c r="AI77" s="81">
        <v>16933601.01555473</v>
      </c>
      <c r="AJ77" s="81">
        <v>20113006.609580383</v>
      </c>
      <c r="AK77" s="81">
        <v>0</v>
      </c>
      <c r="AL77" s="81">
        <v>0</v>
      </c>
      <c r="AM77" s="81">
        <v>1558347.8504490145</v>
      </c>
      <c r="AN77" s="81">
        <v>0</v>
      </c>
      <c r="AO77" s="81">
        <v>0</v>
      </c>
      <c r="AP77" s="82"/>
      <c r="AQ77" s="81">
        <v>111</v>
      </c>
      <c r="AR77" s="81">
        <v>44</v>
      </c>
      <c r="AS77" s="81">
        <v>0</v>
      </c>
      <c r="AT77" s="81">
        <v>0</v>
      </c>
      <c r="AU77" s="81">
        <v>0</v>
      </c>
      <c r="AV77" s="81">
        <v>0</v>
      </c>
      <c r="AW77" s="81" t="s">
        <v>564</v>
      </c>
      <c r="AX77" s="82"/>
      <c r="AY77" s="81">
        <v>543.4</v>
      </c>
      <c r="AZ77" s="81">
        <v>7079.9</v>
      </c>
      <c r="BA77" s="81">
        <v>0</v>
      </c>
      <c r="BB77" s="81">
        <v>0</v>
      </c>
      <c r="BC77" s="81">
        <v>0</v>
      </c>
      <c r="BD77" s="81">
        <v>0</v>
      </c>
      <c r="BE77" s="81" t="s">
        <v>564</v>
      </c>
      <c r="BF77" s="82"/>
      <c r="BG77" s="81">
        <v>0</v>
      </c>
      <c r="BH77" s="81">
        <v>0</v>
      </c>
      <c r="BI77" s="81">
        <v>0</v>
      </c>
      <c r="BJ77" s="81">
        <v>0</v>
      </c>
      <c r="BK77" s="81">
        <v>3.468</v>
      </c>
      <c r="BL77" s="81">
        <v>0</v>
      </c>
      <c r="BM77" s="82"/>
      <c r="BN77" s="81">
        <v>0</v>
      </c>
      <c r="BO77" s="81">
        <v>0</v>
      </c>
      <c r="BP77" s="81">
        <v>0</v>
      </c>
      <c r="BQ77" s="81">
        <v>0</v>
      </c>
      <c r="BR77" s="81">
        <v>1</v>
      </c>
      <c r="BS77" s="81">
        <v>0</v>
      </c>
      <c r="BT77"/>
      <c r="BU77" s="80">
        <v>0</v>
      </c>
      <c r="BV77" s="80">
        <v>3.468</v>
      </c>
      <c r="BW77" s="80">
        <v>0</v>
      </c>
      <c r="BX77" s="80">
        <v>0</v>
      </c>
      <c r="BY77" s="80">
        <v>0</v>
      </c>
      <c r="BZ77" s="80">
        <v>0</v>
      </c>
      <c r="CA77" s="80">
        <v>0</v>
      </c>
      <c r="CB77" s="80">
        <v>0</v>
      </c>
      <c r="CC77" s="80">
        <v>0</v>
      </c>
    </row>
    <row r="78" spans="1:81">
      <c r="A78" s="80" t="s">
        <v>1820</v>
      </c>
      <c r="B78" s="80">
        <v>217</v>
      </c>
      <c r="C78" s="80">
        <v>13</v>
      </c>
      <c r="D78" s="80">
        <v>13</v>
      </c>
      <c r="E78" s="80">
        <v>2016</v>
      </c>
      <c r="F78" s="80" t="s">
        <v>92</v>
      </c>
      <c r="G78" s="80" t="s">
        <v>1807</v>
      </c>
      <c r="H78" s="80" t="s">
        <v>1808</v>
      </c>
      <c r="I78" s="177"/>
      <c r="J78" s="81">
        <v>4.3485376366500397</v>
      </c>
      <c r="K78" s="81">
        <v>0.64350752512531528</v>
      </c>
      <c r="L78" s="81">
        <v>10.065854613508403</v>
      </c>
      <c r="M78" s="81">
        <v>15.279546745641589</v>
      </c>
      <c r="N78" s="81">
        <v>16.467472480843458</v>
      </c>
      <c r="O78" s="81">
        <v>11.743914779622628</v>
      </c>
      <c r="P78" s="81">
        <v>12.997081173612422</v>
      </c>
      <c r="Q78" s="81">
        <v>0.79524600157785519</v>
      </c>
      <c r="R78" s="81">
        <v>0</v>
      </c>
      <c r="S78" s="81">
        <v>0.82527328911819642</v>
      </c>
      <c r="T78" s="82"/>
      <c r="U78" s="81">
        <v>411446</v>
      </c>
      <c r="V78" s="81">
        <v>267</v>
      </c>
      <c r="W78" s="81">
        <v>160</v>
      </c>
      <c r="X78" s="81">
        <v>2680</v>
      </c>
      <c r="Y78" s="81">
        <v>3825</v>
      </c>
      <c r="Z78" s="81">
        <v>6907</v>
      </c>
      <c r="AA78" s="81">
        <v>2675</v>
      </c>
      <c r="AB78" s="81">
        <v>11259</v>
      </c>
      <c r="AC78" s="81">
        <v>0</v>
      </c>
      <c r="AD78" s="81">
        <v>0.82527328911819642</v>
      </c>
      <c r="AE78" s="82"/>
      <c r="AF78" s="81">
        <v>4344571.5900686644</v>
      </c>
      <c r="AG78" s="81">
        <v>411367.59531610552</v>
      </c>
      <c r="AH78" s="81">
        <v>867513.70791323332</v>
      </c>
      <c r="AI78" s="81">
        <v>17853350.45958183</v>
      </c>
      <c r="AJ78" s="81">
        <v>18407509.713903151</v>
      </c>
      <c r="AK78" s="81">
        <v>0</v>
      </c>
      <c r="AL78" s="81">
        <v>0</v>
      </c>
      <c r="AM78" s="81">
        <v>1544197.4788793181</v>
      </c>
      <c r="AN78" s="81">
        <v>0</v>
      </c>
      <c r="AO78" s="81">
        <v>0</v>
      </c>
      <c r="AP78" s="82"/>
      <c r="AQ78" s="81">
        <v>125</v>
      </c>
      <c r="AR78" s="81">
        <v>47</v>
      </c>
      <c r="AS78" s="81">
        <v>0</v>
      </c>
      <c r="AT78" s="81">
        <v>0</v>
      </c>
      <c r="AU78" s="81">
        <v>0</v>
      </c>
      <c r="AV78" s="81">
        <v>0</v>
      </c>
      <c r="AW78" s="81" t="s">
        <v>564</v>
      </c>
      <c r="AX78" s="82"/>
      <c r="AY78" s="81">
        <v>609.19999999999993</v>
      </c>
      <c r="AZ78" s="81">
        <v>8592.5</v>
      </c>
      <c r="BA78" s="81">
        <v>0</v>
      </c>
      <c r="BB78" s="81">
        <v>0</v>
      </c>
      <c r="BC78" s="81">
        <v>0</v>
      </c>
      <c r="BD78" s="81">
        <v>0</v>
      </c>
      <c r="BE78" s="81" t="s">
        <v>564</v>
      </c>
      <c r="BF78" s="82"/>
      <c r="BG78" s="81">
        <v>0</v>
      </c>
      <c r="BH78" s="81">
        <v>0</v>
      </c>
      <c r="BI78" s="81">
        <v>9.9860000000000007</v>
      </c>
      <c r="BJ78" s="81">
        <v>0</v>
      </c>
      <c r="BK78" s="81">
        <v>0</v>
      </c>
      <c r="BL78" s="81">
        <v>0</v>
      </c>
      <c r="BM78" s="82"/>
      <c r="BN78" s="81">
        <v>0</v>
      </c>
      <c r="BO78" s="81">
        <v>0</v>
      </c>
      <c r="BP78" s="81">
        <v>1</v>
      </c>
      <c r="BQ78" s="81">
        <v>0</v>
      </c>
      <c r="BR78" s="81">
        <v>0</v>
      </c>
      <c r="BS78" s="81">
        <v>0</v>
      </c>
      <c r="BT78"/>
      <c r="BU78" s="80">
        <v>9.9860000000000007</v>
      </c>
      <c r="BV78" s="80">
        <v>0</v>
      </c>
      <c r="BW78" s="80">
        <v>0</v>
      </c>
      <c r="BX78" s="80">
        <v>0</v>
      </c>
      <c r="BY78" s="80">
        <v>0</v>
      </c>
      <c r="BZ78" s="80">
        <v>0</v>
      </c>
      <c r="CA78" s="80">
        <v>0</v>
      </c>
      <c r="CB78" s="80">
        <v>0</v>
      </c>
      <c r="CC78" s="80">
        <v>0</v>
      </c>
    </row>
    <row r="79" spans="1:81">
      <c r="A79" s="80" t="s">
        <v>1821</v>
      </c>
      <c r="B79" s="80">
        <v>218</v>
      </c>
      <c r="C79" s="80">
        <v>14</v>
      </c>
      <c r="D79" s="80">
        <v>13</v>
      </c>
      <c r="E79" s="80">
        <v>2017</v>
      </c>
      <c r="F79" s="80" t="s">
        <v>71</v>
      </c>
      <c r="G79" s="80" t="s">
        <v>1807</v>
      </c>
      <c r="H79" s="80" t="s">
        <v>1808</v>
      </c>
      <c r="I79" s="177"/>
      <c r="J79" s="81">
        <v>3.4056703523720269</v>
      </c>
      <c r="K79" s="81">
        <v>0.64350395161824037</v>
      </c>
      <c r="L79" s="81">
        <v>9.9758013929989691</v>
      </c>
      <c r="M79" s="81">
        <v>13.272305392931209</v>
      </c>
      <c r="N79" s="81">
        <v>18.683426671180925</v>
      </c>
      <c r="O79" s="81">
        <v>11.59242320096555</v>
      </c>
      <c r="P79" s="81">
        <v>12.789222770162073</v>
      </c>
      <c r="Q79" s="81">
        <v>0.7586154180185497</v>
      </c>
      <c r="R79" s="81">
        <v>0</v>
      </c>
      <c r="S79" s="81">
        <v>0.80946121745947064</v>
      </c>
      <c r="T79" s="82"/>
      <c r="U79" s="81">
        <v>373274</v>
      </c>
      <c r="V79" s="81">
        <v>267</v>
      </c>
      <c r="W79" s="81">
        <v>160</v>
      </c>
      <c r="X79" s="81">
        <v>2680</v>
      </c>
      <c r="Y79" s="81">
        <v>3824</v>
      </c>
      <c r="Z79" s="81">
        <v>6931</v>
      </c>
      <c r="AA79" s="81">
        <v>2649</v>
      </c>
      <c r="AB79" s="81">
        <v>11107</v>
      </c>
      <c r="AC79" s="81">
        <v>0</v>
      </c>
      <c r="AD79" s="81">
        <v>0.80946121745947064</v>
      </c>
      <c r="AE79" s="82"/>
      <c r="AF79" s="81">
        <v>3549777.8847487341</v>
      </c>
      <c r="AG79" s="81">
        <v>412851.53148888052</v>
      </c>
      <c r="AH79" s="81">
        <v>1243766.548835994</v>
      </c>
      <c r="AI79" s="81">
        <v>16209443.00278385</v>
      </c>
      <c r="AJ79" s="81">
        <v>22485323.617858909</v>
      </c>
      <c r="AK79" s="81">
        <v>0</v>
      </c>
      <c r="AL79" s="81">
        <v>0</v>
      </c>
      <c r="AM79" s="81">
        <v>1525733.9603224909</v>
      </c>
      <c r="AN79" s="81">
        <v>0</v>
      </c>
      <c r="AO79" s="81">
        <v>0</v>
      </c>
      <c r="AP79" s="82"/>
      <c r="AQ79" s="81">
        <v>135</v>
      </c>
      <c r="AR79" s="81">
        <v>50</v>
      </c>
      <c r="AS79" s="81">
        <v>0</v>
      </c>
      <c r="AT79" s="81">
        <v>0</v>
      </c>
      <c r="AU79" s="81">
        <v>0</v>
      </c>
      <c r="AV79" s="81">
        <v>0</v>
      </c>
      <c r="AW79" s="81" t="s">
        <v>564</v>
      </c>
      <c r="AX79" s="82"/>
      <c r="AY79" s="81">
        <v>658.69999999999993</v>
      </c>
      <c r="AZ79" s="81">
        <v>8701.9</v>
      </c>
      <c r="BA79" s="81">
        <v>0</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1822</v>
      </c>
      <c r="B80" s="80">
        <v>219</v>
      </c>
      <c r="C80" s="80">
        <v>15</v>
      </c>
      <c r="D80" s="80">
        <v>13</v>
      </c>
      <c r="E80" s="80">
        <v>2018</v>
      </c>
      <c r="F80" s="80" t="s">
        <v>93</v>
      </c>
      <c r="G80" s="80" t="s">
        <v>1807</v>
      </c>
      <c r="H80" s="80" t="s">
        <v>1808</v>
      </c>
      <c r="I80" s="177"/>
      <c r="J80" s="81">
        <v>7.6100032024209643</v>
      </c>
      <c r="K80" s="81">
        <v>0.58393524185074541</v>
      </c>
      <c r="L80" s="81">
        <v>9.050866253103548</v>
      </c>
      <c r="M80" s="81">
        <v>12.273347782426685</v>
      </c>
      <c r="N80" s="81">
        <v>15.74857384090077</v>
      </c>
      <c r="O80" s="81">
        <v>11.353292263533374</v>
      </c>
      <c r="P80" s="81">
        <v>12.537638796719184</v>
      </c>
      <c r="Q80" s="81">
        <v>0.69432312991077683</v>
      </c>
      <c r="R80" s="81">
        <v>0</v>
      </c>
      <c r="S80" s="81">
        <v>0.89196047481050655</v>
      </c>
      <c r="T80" s="82"/>
      <c r="U80" s="81">
        <v>859594</v>
      </c>
      <c r="V80" s="81">
        <v>267</v>
      </c>
      <c r="W80" s="81">
        <v>160</v>
      </c>
      <c r="X80" s="81">
        <v>2680</v>
      </c>
      <c r="Y80" s="81">
        <v>3826</v>
      </c>
      <c r="Z80" s="81">
        <v>6918</v>
      </c>
      <c r="AA80" s="81">
        <v>2623</v>
      </c>
      <c r="AB80" s="81">
        <v>10955</v>
      </c>
      <c r="AC80" s="81">
        <v>0</v>
      </c>
      <c r="AD80" s="81">
        <v>0.89196047481050655</v>
      </c>
      <c r="AE80" s="82"/>
      <c r="AF80" s="81">
        <v>8791997.4305760097</v>
      </c>
      <c r="AG80" s="81">
        <v>363664.37625722127</v>
      </c>
      <c r="AH80" s="81">
        <v>1159959.624930721</v>
      </c>
      <c r="AI80" s="81">
        <v>15498302.006246779</v>
      </c>
      <c r="AJ80" s="81">
        <v>20170824.529358651</v>
      </c>
      <c r="AK80" s="81">
        <v>0</v>
      </c>
      <c r="AL80" s="81">
        <v>0</v>
      </c>
      <c r="AM80" s="81">
        <v>1507967.917846113</v>
      </c>
      <c r="AN80" s="81">
        <v>0</v>
      </c>
      <c r="AO80" s="81">
        <v>0</v>
      </c>
      <c r="AP80" s="82"/>
      <c r="AQ80" s="81">
        <v>152</v>
      </c>
      <c r="AR80" s="81">
        <v>56</v>
      </c>
      <c r="AS80" s="81">
        <v>0</v>
      </c>
      <c r="AT80" s="81">
        <v>0</v>
      </c>
      <c r="AU80" s="81">
        <v>0</v>
      </c>
      <c r="AV80" s="81">
        <v>0</v>
      </c>
      <c r="AW80" s="81" t="s">
        <v>564</v>
      </c>
      <c r="AX80" s="82"/>
      <c r="AY80" s="81">
        <v>747.8</v>
      </c>
      <c r="AZ80" s="81">
        <v>8923</v>
      </c>
      <c r="BA80" s="81">
        <v>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1823</v>
      </c>
      <c r="B81" s="80">
        <v>220</v>
      </c>
      <c r="C81" s="80">
        <v>16</v>
      </c>
      <c r="D81" s="80">
        <v>13</v>
      </c>
      <c r="E81" s="80">
        <v>2019</v>
      </c>
      <c r="F81" s="80" t="s">
        <v>73</v>
      </c>
      <c r="G81" s="80" t="s">
        <v>1807</v>
      </c>
      <c r="H81" s="80" t="s">
        <v>1808</v>
      </c>
      <c r="I81" s="177"/>
      <c r="J81" s="81">
        <v>7.0650094488804811</v>
      </c>
      <c r="K81" s="81">
        <v>0.52714943241116485</v>
      </c>
      <c r="L81" s="81">
        <v>9.0815757529554855</v>
      </c>
      <c r="M81" s="81">
        <v>12.503260421610182</v>
      </c>
      <c r="N81" s="81">
        <v>13.842117059513036</v>
      </c>
      <c r="O81" s="81">
        <v>11.0163660297888</v>
      </c>
      <c r="P81" s="81">
        <v>12.328780149872024</v>
      </c>
      <c r="Q81" s="81">
        <v>0.67021916732971809</v>
      </c>
      <c r="R81" s="81">
        <v>0</v>
      </c>
      <c r="S81" s="81">
        <v>0.81170014273086999</v>
      </c>
      <c r="T81" s="82"/>
      <c r="U81" s="81">
        <v>866748</v>
      </c>
      <c r="V81" s="81">
        <v>267</v>
      </c>
      <c r="W81" s="81">
        <v>160</v>
      </c>
      <c r="X81" s="81">
        <v>2680</v>
      </c>
      <c r="Y81" s="81">
        <v>3840</v>
      </c>
      <c r="Z81" s="81">
        <v>6897</v>
      </c>
      <c r="AA81" s="81">
        <v>2560</v>
      </c>
      <c r="AB81" s="81">
        <v>10861</v>
      </c>
      <c r="AC81" s="81">
        <v>0</v>
      </c>
      <c r="AD81" s="81">
        <v>0.81170014273086999</v>
      </c>
      <c r="AE81" s="82"/>
      <c r="AF81" s="81">
        <v>8867934.2017656807</v>
      </c>
      <c r="AG81" s="81">
        <v>353414.82001459849</v>
      </c>
      <c r="AH81" s="81">
        <v>1262219.304778659</v>
      </c>
      <c r="AI81" s="81">
        <v>17420917.261554681</v>
      </c>
      <c r="AJ81" s="81">
        <v>20205531.510971468</v>
      </c>
      <c r="AK81" s="81">
        <v>0</v>
      </c>
      <c r="AL81" s="81">
        <v>0</v>
      </c>
      <c r="AM81" s="81">
        <v>1479186.438435775</v>
      </c>
      <c r="AN81" s="81">
        <v>0</v>
      </c>
      <c r="AO81" s="81">
        <v>0</v>
      </c>
      <c r="AP81" s="82"/>
      <c r="AQ81" s="81">
        <v>174</v>
      </c>
      <c r="AR81" s="81">
        <v>63</v>
      </c>
      <c r="AS81" s="81">
        <v>0</v>
      </c>
      <c r="AT81" s="81">
        <v>0</v>
      </c>
      <c r="AU81" s="81">
        <v>0</v>
      </c>
      <c r="AV81" s="81">
        <v>0</v>
      </c>
      <c r="AW81" s="81" t="s">
        <v>564</v>
      </c>
      <c r="AX81" s="82"/>
      <c r="AY81" s="81">
        <v>848.99999999999989</v>
      </c>
      <c r="AZ81" s="81">
        <v>9195.1</v>
      </c>
      <c r="BA81" s="81">
        <v>0</v>
      </c>
      <c r="BB81" s="81">
        <v>0</v>
      </c>
      <c r="BC81" s="81">
        <v>0</v>
      </c>
      <c r="BD81" s="81">
        <v>0</v>
      </c>
      <c r="BE81" s="81" t="s">
        <v>564</v>
      </c>
      <c r="BF81" s="82"/>
      <c r="BG81" s="81">
        <v>0</v>
      </c>
      <c r="BH81" s="81">
        <v>0</v>
      </c>
      <c r="BI81" s="81">
        <v>7.9489999999999998</v>
      </c>
      <c r="BJ81" s="81">
        <v>0</v>
      </c>
      <c r="BK81" s="81">
        <v>0</v>
      </c>
      <c r="BL81" s="81">
        <v>0</v>
      </c>
      <c r="BM81" s="82"/>
      <c r="BN81" s="81">
        <v>0</v>
      </c>
      <c r="BO81" s="81">
        <v>0</v>
      </c>
      <c r="BP81" s="81">
        <v>1</v>
      </c>
      <c r="BQ81" s="81">
        <v>0</v>
      </c>
      <c r="BR81" s="81">
        <v>0</v>
      </c>
      <c r="BS81" s="81">
        <v>0</v>
      </c>
      <c r="BT81"/>
      <c r="BU81" s="80">
        <v>7.9489999999999998</v>
      </c>
      <c r="BV81" s="80">
        <v>0</v>
      </c>
      <c r="BW81" s="80">
        <v>0</v>
      </c>
      <c r="BX81" s="80">
        <v>0</v>
      </c>
      <c r="BY81" s="80">
        <v>0</v>
      </c>
      <c r="BZ81" s="80">
        <v>0</v>
      </c>
      <c r="CA81" s="80">
        <v>0</v>
      </c>
      <c r="CB81" s="80">
        <v>0</v>
      </c>
      <c r="CC81" s="80">
        <v>0</v>
      </c>
    </row>
    <row r="82" spans="1:81">
      <c r="A82" s="80" t="s">
        <v>1824</v>
      </c>
      <c r="B82" s="80">
        <v>221</v>
      </c>
      <c r="C82" s="80">
        <v>17</v>
      </c>
      <c r="D82" s="80">
        <v>13</v>
      </c>
      <c r="E82" s="80">
        <v>2020</v>
      </c>
      <c r="F82" s="80" t="s">
        <v>218</v>
      </c>
      <c r="G82" s="80" t="s">
        <v>1807</v>
      </c>
      <c r="H82" s="80" t="s">
        <v>1808</v>
      </c>
      <c r="I82" s="177"/>
      <c r="J82" s="81">
        <v>6.4350253946581368</v>
      </c>
      <c r="K82" s="81">
        <v>0.40671450353405791</v>
      </c>
      <c r="L82" s="81">
        <v>6.7412408126560122</v>
      </c>
      <c r="M82" s="81">
        <v>10.233009307948345</v>
      </c>
      <c r="N82" s="81">
        <v>12.279973737030444</v>
      </c>
      <c r="O82" s="81">
        <v>9.6574932101028335</v>
      </c>
      <c r="P82" s="81">
        <v>11.484830396624348</v>
      </c>
      <c r="Q82" s="81">
        <v>0.63526920491638184</v>
      </c>
      <c r="R82" s="81">
        <v>0</v>
      </c>
      <c r="S82" s="81">
        <v>0.92844994933439939</v>
      </c>
      <c r="T82" s="82"/>
      <c r="U82" s="81">
        <v>730745</v>
      </c>
      <c r="V82" s="81">
        <v>187</v>
      </c>
      <c r="W82" s="81">
        <v>106</v>
      </c>
      <c r="X82" s="81">
        <v>2755</v>
      </c>
      <c r="Y82" s="81">
        <v>3850</v>
      </c>
      <c r="Z82" s="81">
        <v>6901</v>
      </c>
      <c r="AA82" s="81">
        <v>2591</v>
      </c>
      <c r="AB82" s="81">
        <v>10774</v>
      </c>
      <c r="AC82" s="81">
        <v>0</v>
      </c>
      <c r="AD82" s="81">
        <v>0.92844994933439939</v>
      </c>
      <c r="AE82" s="82"/>
      <c r="AF82" s="81">
        <v>7365092.5404040283</v>
      </c>
      <c r="AG82" s="81">
        <v>260543.73259407852</v>
      </c>
      <c r="AH82" s="81">
        <v>959299.86674961168</v>
      </c>
      <c r="AI82" s="81">
        <v>14921454.030602431</v>
      </c>
      <c r="AJ82" s="81">
        <v>17999982.981173586</v>
      </c>
      <c r="AK82" s="81"/>
      <c r="AL82" s="81"/>
      <c r="AM82" s="81">
        <v>1406126.7016366227</v>
      </c>
      <c r="AN82" s="81"/>
      <c r="AO82" s="81"/>
      <c r="AP82" s="82"/>
      <c r="AQ82" s="81">
        <v>192</v>
      </c>
      <c r="AR82" s="81">
        <v>66</v>
      </c>
      <c r="AS82" s="81">
        <v>0</v>
      </c>
      <c r="AT82" s="81">
        <v>2</v>
      </c>
      <c r="AU82" s="81">
        <v>0</v>
      </c>
      <c r="AV82" s="81">
        <v>0</v>
      </c>
      <c r="AW82" s="81">
        <v>0</v>
      </c>
      <c r="AX82" s="82"/>
      <c r="AY82" s="81">
        <v>931.89999999999986</v>
      </c>
      <c r="AZ82" s="81">
        <v>9375.600000000004</v>
      </c>
      <c r="BA82" s="81">
        <v>0</v>
      </c>
      <c r="BB82" s="81">
        <v>874</v>
      </c>
      <c r="BC82" s="81">
        <v>0</v>
      </c>
      <c r="BD82" s="81">
        <v>0</v>
      </c>
      <c r="BE82" s="81">
        <v>0</v>
      </c>
      <c r="BF82" s="82"/>
      <c r="BG82" s="81">
        <v>0</v>
      </c>
      <c r="BH82" s="81">
        <v>0</v>
      </c>
      <c r="BI82" s="81">
        <v>6.7729999999999997</v>
      </c>
      <c r="BJ82" s="81">
        <v>0</v>
      </c>
      <c r="BK82" s="81">
        <v>0</v>
      </c>
      <c r="BL82" s="81">
        <v>0</v>
      </c>
      <c r="BM82" s="82"/>
      <c r="BN82" s="81">
        <v>0</v>
      </c>
      <c r="BO82" s="81">
        <v>0</v>
      </c>
      <c r="BP82" s="81">
        <v>1</v>
      </c>
      <c r="BQ82" s="81">
        <v>0</v>
      </c>
      <c r="BR82" s="81">
        <v>0</v>
      </c>
      <c r="BS82" s="81">
        <v>0</v>
      </c>
      <c r="BT82"/>
      <c r="BU82" s="80">
        <v>6.7729999999999997</v>
      </c>
      <c r="BV82" s="80">
        <v>0</v>
      </c>
      <c r="BW82" s="80">
        <v>0</v>
      </c>
      <c r="BX82" s="80">
        <v>0</v>
      </c>
      <c r="BY82" s="80">
        <v>0</v>
      </c>
      <c r="BZ82" s="80">
        <v>0</v>
      </c>
      <c r="CA82" s="80">
        <v>0</v>
      </c>
      <c r="CB82" s="80">
        <v>0</v>
      </c>
      <c r="CC82" s="80">
        <v>0</v>
      </c>
    </row>
    <row r="83" spans="1:81">
      <c r="A83" s="80" t="s">
        <v>1825</v>
      </c>
      <c r="B83" s="80">
        <v>221</v>
      </c>
      <c r="C83" s="80">
        <v>18</v>
      </c>
      <c r="D83" s="80">
        <v>13</v>
      </c>
      <c r="E83" s="80">
        <v>2021</v>
      </c>
      <c r="F83" s="80" t="s">
        <v>75</v>
      </c>
      <c r="G83" s="174" t="s">
        <v>1807</v>
      </c>
      <c r="H83" s="80" t="s">
        <v>1808</v>
      </c>
      <c r="I83" s="177"/>
      <c r="J83" s="81">
        <v>6.3528520733385268</v>
      </c>
      <c r="K83" s="81">
        <v>0.43047299114985182</v>
      </c>
      <c r="L83" s="81">
        <v>5.3608584175604994</v>
      </c>
      <c r="M83" s="81">
        <v>12.42624151367958</v>
      </c>
      <c r="N83" s="81">
        <v>13.366456132597174</v>
      </c>
      <c r="O83" s="81">
        <v>9.2662682721519065</v>
      </c>
      <c r="P83" s="81">
        <v>11.585949083128789</v>
      </c>
      <c r="Q83" s="81">
        <v>0.63394233397603905</v>
      </c>
      <c r="R83" s="81">
        <v>0</v>
      </c>
      <c r="S83" s="81">
        <v>0.88097712991047405</v>
      </c>
      <c r="T83" s="82"/>
      <c r="U83" s="81">
        <v>816907</v>
      </c>
      <c r="V83" s="81">
        <v>187</v>
      </c>
      <c r="W83" s="81">
        <v>106</v>
      </c>
      <c r="X83" s="81">
        <v>2755</v>
      </c>
      <c r="Y83" s="81">
        <v>3866</v>
      </c>
      <c r="Z83" s="81">
        <v>6818</v>
      </c>
      <c r="AA83" s="81">
        <v>2549</v>
      </c>
      <c r="AB83" s="81">
        <v>10624</v>
      </c>
      <c r="AC83" s="81">
        <v>0</v>
      </c>
      <c r="AD83" s="81">
        <v>0.88097712991047405</v>
      </c>
      <c r="AE83" s="82"/>
      <c r="AF83" s="81">
        <v>7129750.4591525532</v>
      </c>
      <c r="AG83" s="81">
        <v>275506.70040200569</v>
      </c>
      <c r="AH83" s="81">
        <v>849905.43056107068</v>
      </c>
      <c r="AI83" s="81">
        <v>18320106.576099757</v>
      </c>
      <c r="AJ83" s="81">
        <v>18831560.905053534</v>
      </c>
      <c r="AK83" s="81">
        <v>0</v>
      </c>
      <c r="AL83" s="81">
        <v>0</v>
      </c>
      <c r="AM83" s="81">
        <v>1394547.5440700983</v>
      </c>
      <c r="AN83" s="81">
        <v>0</v>
      </c>
      <c r="AO83" s="81">
        <v>0</v>
      </c>
      <c r="AP83" s="82"/>
      <c r="AQ83" s="81">
        <v>210</v>
      </c>
      <c r="AR83" s="81">
        <v>68</v>
      </c>
      <c r="AS83" s="81">
        <v>0</v>
      </c>
      <c r="AT83" s="81">
        <v>2</v>
      </c>
      <c r="AU83" s="81">
        <v>0</v>
      </c>
      <c r="AV83" s="81">
        <v>0</v>
      </c>
      <c r="AW83" s="81"/>
      <c r="AX83" s="82"/>
      <c r="AY83" s="81">
        <v>1020.9</v>
      </c>
      <c r="AZ83" s="81">
        <v>19375.100000000009</v>
      </c>
      <c r="BA83" s="81">
        <v>0</v>
      </c>
      <c r="BB83" s="81">
        <v>874</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1826</v>
      </c>
      <c r="B84" s="80">
        <v>221</v>
      </c>
      <c r="C84" s="80">
        <v>19</v>
      </c>
      <c r="D84" s="80">
        <v>13</v>
      </c>
      <c r="E84" s="80">
        <v>2022</v>
      </c>
      <c r="F84" s="80" t="s">
        <v>568</v>
      </c>
      <c r="G84" s="174" t="s">
        <v>1807</v>
      </c>
      <c r="H84" s="80" t="s">
        <v>1808</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221</v>
      </c>
      <c r="AR84" s="81">
        <v>70</v>
      </c>
      <c r="AS84" s="81">
        <v>0</v>
      </c>
      <c r="AT84" s="81">
        <v>2</v>
      </c>
      <c r="AU84" s="81">
        <v>0</v>
      </c>
      <c r="AV84" s="81">
        <v>0</v>
      </c>
      <c r="AW84" s="81"/>
      <c r="AX84" s="82"/>
      <c r="AY84" s="81">
        <v>1084.8</v>
      </c>
      <c r="AZ84" s="81">
        <v>19474.100000000006</v>
      </c>
      <c r="BA84" s="81">
        <v>0</v>
      </c>
      <c r="BB84" s="81">
        <v>874</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1827</v>
      </c>
      <c r="B85" s="80">
        <v>375</v>
      </c>
      <c r="C85" s="80">
        <v>1</v>
      </c>
      <c r="D85" s="80">
        <v>23</v>
      </c>
      <c r="E85" s="80">
        <v>1990</v>
      </c>
      <c r="F85" s="80" t="s">
        <v>562</v>
      </c>
      <c r="G85" s="80" t="s">
        <v>1828</v>
      </c>
      <c r="H85" s="80" t="s">
        <v>1829</v>
      </c>
      <c r="I85" s="177"/>
      <c r="J85" s="81">
        <v>33.685315699917453</v>
      </c>
      <c r="K85" s="81">
        <v>2.2468526265815898</v>
      </c>
      <c r="L85" s="81">
        <v>0.97652562175336344</v>
      </c>
      <c r="M85" s="81">
        <v>6.6792746911604501</v>
      </c>
      <c r="N85" s="81">
        <v>11.076473980624458</v>
      </c>
      <c r="O85" s="81">
        <v>8.5968866283160601</v>
      </c>
      <c r="P85" s="81">
        <v>19.055966244804818</v>
      </c>
      <c r="Q85" s="81">
        <v>0.94816630122760814</v>
      </c>
      <c r="R85" s="81">
        <v>6.8365282618541894</v>
      </c>
      <c r="S85" s="81">
        <v>0.96805592545276908</v>
      </c>
      <c r="T85" s="82"/>
      <c r="U85" s="81">
        <v>495668</v>
      </c>
      <c r="V85" s="81">
        <v>588</v>
      </c>
      <c r="W85" s="81">
        <v>13</v>
      </c>
      <c r="X85" s="81">
        <v>2686</v>
      </c>
      <c r="Y85" s="81">
        <v>4927</v>
      </c>
      <c r="Z85" s="81">
        <v>3536</v>
      </c>
      <c r="AA85" s="81">
        <v>4627</v>
      </c>
      <c r="AB85" s="81">
        <v>15395</v>
      </c>
      <c r="AC85" s="81">
        <v>1184099</v>
      </c>
      <c r="AD85" s="81">
        <v>0.96805592545276908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1830</v>
      </c>
      <c r="B86" s="80">
        <v>376</v>
      </c>
      <c r="C86" s="80">
        <v>2</v>
      </c>
      <c r="D86" s="80">
        <v>23</v>
      </c>
      <c r="E86" s="80">
        <v>2005</v>
      </c>
      <c r="F86" s="80" t="s">
        <v>565</v>
      </c>
      <c r="G86" s="80" t="s">
        <v>1828</v>
      </c>
      <c r="H86" s="80" t="s">
        <v>1829</v>
      </c>
      <c r="I86" s="177"/>
      <c r="J86" s="81">
        <v>15.240324987929402</v>
      </c>
      <c r="K86" s="81">
        <v>1.5803644872824048</v>
      </c>
      <c r="L86" s="81">
        <v>1.8328750395362368</v>
      </c>
      <c r="M86" s="81">
        <v>9.1221557111926881</v>
      </c>
      <c r="N86" s="81">
        <v>14.32226486101146</v>
      </c>
      <c r="O86" s="81">
        <v>13.410620230311739</v>
      </c>
      <c r="P86" s="81">
        <v>19.470985103108504</v>
      </c>
      <c r="Q86" s="81">
        <v>0.83264290929476092</v>
      </c>
      <c r="R86" s="81">
        <v>0.92342165825911493</v>
      </c>
      <c r="S86" s="81">
        <v>1.6097663120175845</v>
      </c>
      <c r="T86" s="82"/>
      <c r="U86" s="81">
        <v>333838</v>
      </c>
      <c r="V86" s="81">
        <v>498</v>
      </c>
      <c r="W86" s="81">
        <v>16</v>
      </c>
      <c r="X86" s="81">
        <v>1951</v>
      </c>
      <c r="Y86" s="81">
        <v>5760</v>
      </c>
      <c r="Z86" s="81">
        <v>6383</v>
      </c>
      <c r="AA86" s="81">
        <v>3872</v>
      </c>
      <c r="AB86" s="81">
        <v>14133</v>
      </c>
      <c r="AC86" s="81">
        <v>163288</v>
      </c>
      <c r="AD86" s="81">
        <v>1.6097663120175845</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1831</v>
      </c>
      <c r="B87" s="80">
        <v>377</v>
      </c>
      <c r="C87" s="80">
        <v>3</v>
      </c>
      <c r="D87" s="80">
        <v>23</v>
      </c>
      <c r="E87" s="80">
        <v>2006</v>
      </c>
      <c r="F87" s="80" t="s">
        <v>566</v>
      </c>
      <c r="G87" s="80" t="s">
        <v>1828</v>
      </c>
      <c r="H87" s="80" t="s">
        <v>1829</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1832</v>
      </c>
      <c r="B88" s="80">
        <v>378</v>
      </c>
      <c r="C88" s="80">
        <v>4</v>
      </c>
      <c r="D88" s="80">
        <v>23</v>
      </c>
      <c r="E88" s="80">
        <v>2007</v>
      </c>
      <c r="F88" s="80" t="s">
        <v>567</v>
      </c>
      <c r="G88" s="80" t="s">
        <v>1828</v>
      </c>
      <c r="H88" s="80" t="s">
        <v>1829</v>
      </c>
      <c r="I88" s="177"/>
      <c r="J88" s="81">
        <v>14.568558989730159</v>
      </c>
      <c r="K88" s="81">
        <v>1.3514363148020314</v>
      </c>
      <c r="L88" s="81">
        <v>4.6107367993481061</v>
      </c>
      <c r="M88" s="81">
        <v>9.7178842809168433</v>
      </c>
      <c r="N88" s="81">
        <v>16.434553691161781</v>
      </c>
      <c r="O88" s="81">
        <v>12.716473097431589</v>
      </c>
      <c r="P88" s="81">
        <v>18.659156153556964</v>
      </c>
      <c r="Q88" s="81">
        <v>0.84822065265511126</v>
      </c>
      <c r="R88" s="81">
        <v>0.42153239816062599</v>
      </c>
      <c r="S88" s="81">
        <v>2.3169830252292112</v>
      </c>
      <c r="T88" s="82"/>
      <c r="U88" s="81">
        <v>362811</v>
      </c>
      <c r="V88" s="81">
        <v>433</v>
      </c>
      <c r="W88" s="81">
        <v>42</v>
      </c>
      <c r="X88" s="81">
        <v>2466</v>
      </c>
      <c r="Y88" s="81">
        <v>5739</v>
      </c>
      <c r="Z88" s="81">
        <v>6292</v>
      </c>
      <c r="AA88" s="81">
        <v>3654</v>
      </c>
      <c r="AB88" s="81">
        <v>13636</v>
      </c>
      <c r="AC88" s="81">
        <v>76678</v>
      </c>
      <c r="AD88" s="81">
        <v>2.3169830252292112</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1833</v>
      </c>
      <c r="B89" s="80">
        <v>379</v>
      </c>
      <c r="C89" s="80">
        <v>5</v>
      </c>
      <c r="D89" s="80">
        <v>23</v>
      </c>
      <c r="E89" s="80">
        <v>2008</v>
      </c>
      <c r="F89" s="80" t="s">
        <v>84</v>
      </c>
      <c r="G89" s="80" t="s">
        <v>1828</v>
      </c>
      <c r="H89" s="80" t="s">
        <v>1829</v>
      </c>
      <c r="I89" s="177"/>
      <c r="J89" s="81">
        <v>13.901022418714286</v>
      </c>
      <c r="K89" s="81">
        <v>0.96237361031778168</v>
      </c>
      <c r="L89" s="81">
        <v>3.6813235132326216</v>
      </c>
      <c r="M89" s="81">
        <v>10.266862019900387</v>
      </c>
      <c r="N89" s="81">
        <v>14.70957138681538</v>
      </c>
      <c r="O89" s="81">
        <v>12.382907457081195</v>
      </c>
      <c r="P89" s="81">
        <v>18.234937421277703</v>
      </c>
      <c r="Q89" s="81">
        <v>0.82367568044702888</v>
      </c>
      <c r="R89" s="81">
        <v>0.39070077116865104</v>
      </c>
      <c r="S89" s="81">
        <v>1.7675181776012128</v>
      </c>
      <c r="T89" s="82"/>
      <c r="U89" s="81">
        <v>370366</v>
      </c>
      <c r="V89" s="81">
        <v>433</v>
      </c>
      <c r="W89" s="81">
        <v>42</v>
      </c>
      <c r="X89" s="81">
        <v>2466</v>
      </c>
      <c r="Y89" s="81">
        <v>5772</v>
      </c>
      <c r="Z89" s="81">
        <v>6342</v>
      </c>
      <c r="AA89" s="81">
        <v>3575</v>
      </c>
      <c r="AB89" s="81">
        <v>13459</v>
      </c>
      <c r="AC89" s="81">
        <v>73798</v>
      </c>
      <c r="AD89" s="81">
        <v>1.7675181776012128</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1834</v>
      </c>
      <c r="B90" s="80">
        <v>380</v>
      </c>
      <c r="C90" s="80">
        <v>6</v>
      </c>
      <c r="D90" s="80">
        <v>23</v>
      </c>
      <c r="E90" s="80">
        <v>2009</v>
      </c>
      <c r="F90" s="80" t="s">
        <v>85</v>
      </c>
      <c r="G90" s="80" t="s">
        <v>1828</v>
      </c>
      <c r="H90" s="80" t="s">
        <v>1829</v>
      </c>
      <c r="I90" s="177"/>
      <c r="J90" s="81">
        <v>15.013126241953119</v>
      </c>
      <c r="K90" s="81">
        <v>1.1121865156889823</v>
      </c>
      <c r="L90" s="81">
        <v>8.7689311760356929</v>
      </c>
      <c r="M90" s="81">
        <v>10.772906358369553</v>
      </c>
      <c r="N90" s="81">
        <v>14.345713330449781</v>
      </c>
      <c r="O90" s="81">
        <v>12.56912563911046</v>
      </c>
      <c r="P90" s="81">
        <v>17.300166850515584</v>
      </c>
      <c r="Q90" s="81">
        <v>0.7702943499117757</v>
      </c>
      <c r="R90" s="81">
        <v>0.87618052851641437</v>
      </c>
      <c r="S90" s="81">
        <v>1.8861823248985246</v>
      </c>
      <c r="T90" s="82"/>
      <c r="U90" s="81">
        <v>369332</v>
      </c>
      <c r="V90" s="81">
        <v>358</v>
      </c>
      <c r="W90" s="81">
        <v>154</v>
      </c>
      <c r="X90" s="81">
        <v>2489</v>
      </c>
      <c r="Y90" s="81">
        <v>5769</v>
      </c>
      <c r="Z90" s="81">
        <v>6354</v>
      </c>
      <c r="AA90" s="81">
        <v>3482</v>
      </c>
      <c r="AB90" s="81">
        <v>13213</v>
      </c>
      <c r="AC90" s="81">
        <v>161457</v>
      </c>
      <c r="AD90" s="81">
        <v>1.8861823248985246</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1835</v>
      </c>
      <c r="B91" s="80">
        <v>381</v>
      </c>
      <c r="C91" s="80">
        <v>7</v>
      </c>
      <c r="D91" s="80">
        <v>23</v>
      </c>
      <c r="E91" s="80">
        <v>2010</v>
      </c>
      <c r="F91" s="80" t="s">
        <v>86</v>
      </c>
      <c r="G91" s="80" t="s">
        <v>1828</v>
      </c>
      <c r="H91" s="80" t="s">
        <v>1829</v>
      </c>
      <c r="I91" s="177"/>
      <c r="J91" s="81">
        <v>11.755999810710621</v>
      </c>
      <c r="K91" s="81">
        <v>0.91112286675823217</v>
      </c>
      <c r="L91" s="81">
        <v>7.798857472376147</v>
      </c>
      <c r="M91" s="81">
        <v>10.024991545865966</v>
      </c>
      <c r="N91" s="81">
        <v>13.778341447573288</v>
      </c>
      <c r="O91" s="81">
        <v>12.603532309173762</v>
      </c>
      <c r="P91" s="81">
        <v>17.243901929079723</v>
      </c>
      <c r="Q91" s="81">
        <v>0.79318768366901726</v>
      </c>
      <c r="R91" s="81">
        <v>0.94094571045911757</v>
      </c>
      <c r="S91" s="81">
        <v>1.9148960585119481</v>
      </c>
      <c r="T91" s="82"/>
      <c r="U91" s="81">
        <v>314396</v>
      </c>
      <c r="V91" s="81">
        <v>358</v>
      </c>
      <c r="W91" s="81">
        <v>154</v>
      </c>
      <c r="X91" s="81">
        <v>2489</v>
      </c>
      <c r="Y91" s="81">
        <v>5751</v>
      </c>
      <c r="Z91" s="81">
        <v>6401</v>
      </c>
      <c r="AA91" s="81">
        <v>3384</v>
      </c>
      <c r="AB91" s="81">
        <v>13037</v>
      </c>
      <c r="AC91" s="81">
        <v>164316</v>
      </c>
      <c r="AD91" s="81">
        <v>1.9148960585119481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1836</v>
      </c>
      <c r="B92" s="80">
        <v>382</v>
      </c>
      <c r="C92" s="80">
        <v>8</v>
      </c>
      <c r="D92" s="80">
        <v>23</v>
      </c>
      <c r="E92" s="80">
        <v>2011</v>
      </c>
      <c r="F92" s="80" t="s">
        <v>87</v>
      </c>
      <c r="G92" s="80" t="s">
        <v>1828</v>
      </c>
      <c r="H92" s="80" t="s">
        <v>1829</v>
      </c>
      <c r="I92" s="177"/>
      <c r="J92" s="81">
        <v>11.080613386624419</v>
      </c>
      <c r="K92" s="81">
        <v>1.3268628484999749</v>
      </c>
      <c r="L92" s="81">
        <v>7.5092871524616704</v>
      </c>
      <c r="M92" s="81">
        <v>14.058250488973581</v>
      </c>
      <c r="N92" s="81">
        <v>18.664362084556043</v>
      </c>
      <c r="O92" s="81">
        <v>12.45117024381482</v>
      </c>
      <c r="P92" s="81">
        <v>16.453621132560929</v>
      </c>
      <c r="Q92" s="81">
        <v>0.8936506730290984</v>
      </c>
      <c r="R92" s="81">
        <v>0.7408924159145851</v>
      </c>
      <c r="S92" s="81">
        <v>1.5729041138837714</v>
      </c>
      <c r="T92" s="82"/>
      <c r="U92" s="81">
        <v>279589</v>
      </c>
      <c r="V92" s="81">
        <v>358</v>
      </c>
      <c r="W92" s="81">
        <v>154</v>
      </c>
      <c r="X92" s="81">
        <v>2489</v>
      </c>
      <c r="Y92" s="81">
        <v>5734</v>
      </c>
      <c r="Z92" s="81">
        <v>6461</v>
      </c>
      <c r="AA92" s="81">
        <v>3325</v>
      </c>
      <c r="AB92" s="81">
        <v>12734</v>
      </c>
      <c r="AC92" s="81">
        <v>129167</v>
      </c>
      <c r="AD92" s="81">
        <v>1.5729041138837714</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1837</v>
      </c>
      <c r="B93" s="80">
        <v>383</v>
      </c>
      <c r="C93" s="80">
        <v>9</v>
      </c>
      <c r="D93" s="80">
        <v>23</v>
      </c>
      <c r="E93" s="80">
        <v>2012</v>
      </c>
      <c r="F93" s="80" t="s">
        <v>88</v>
      </c>
      <c r="G93" s="80" t="s">
        <v>1828</v>
      </c>
      <c r="H93" s="80" t="s">
        <v>1829</v>
      </c>
      <c r="I93" s="177"/>
      <c r="J93" s="81">
        <v>12.346364720685887</v>
      </c>
      <c r="K93" s="81">
        <v>1.6022265928503618</v>
      </c>
      <c r="L93" s="81">
        <v>7.3420045925950213</v>
      </c>
      <c r="M93" s="81">
        <v>14.356007112787832</v>
      </c>
      <c r="N93" s="81">
        <v>23.150403168768474</v>
      </c>
      <c r="O93" s="81">
        <v>12.429668092308674</v>
      </c>
      <c r="P93" s="81">
        <v>16.134177238988443</v>
      </c>
      <c r="Q93" s="81">
        <v>0.95842557801351824</v>
      </c>
      <c r="R93" s="81">
        <v>0.57843931222712053</v>
      </c>
      <c r="S93" s="81">
        <v>1.9041276677365206</v>
      </c>
      <c r="T93" s="82"/>
      <c r="U93" s="81">
        <v>301970</v>
      </c>
      <c r="V93" s="81">
        <v>358</v>
      </c>
      <c r="W93" s="81">
        <v>154</v>
      </c>
      <c r="X93" s="81">
        <v>2489</v>
      </c>
      <c r="Y93" s="81">
        <v>5756</v>
      </c>
      <c r="Z93" s="81">
        <v>6501</v>
      </c>
      <c r="AA93" s="81">
        <v>3242</v>
      </c>
      <c r="AB93" s="81">
        <v>12570</v>
      </c>
      <c r="AC93" s="81">
        <v>98233</v>
      </c>
      <c r="AD93" s="81">
        <v>1.9041276677365206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1838</v>
      </c>
      <c r="B94" s="80">
        <v>384</v>
      </c>
      <c r="C94" s="80">
        <v>10</v>
      </c>
      <c r="D94" s="80">
        <v>23</v>
      </c>
      <c r="E94" s="80">
        <v>2013</v>
      </c>
      <c r="F94" s="80" t="s">
        <v>89</v>
      </c>
      <c r="G94" s="80" t="s">
        <v>1828</v>
      </c>
      <c r="H94" s="80" t="s">
        <v>1829</v>
      </c>
      <c r="I94" s="177"/>
      <c r="J94" s="81">
        <v>12.347758123860455</v>
      </c>
      <c r="K94" s="81">
        <v>1.6139243817521218</v>
      </c>
      <c r="L94" s="81">
        <v>7.5629550243707104</v>
      </c>
      <c r="M94" s="81">
        <v>14.879643573243282</v>
      </c>
      <c r="N94" s="81">
        <v>23.478679558325759</v>
      </c>
      <c r="O94" s="81">
        <v>12.130866450033452</v>
      </c>
      <c r="P94" s="81">
        <v>15.735395623980672</v>
      </c>
      <c r="Q94" s="81">
        <v>0.95944914246921109</v>
      </c>
      <c r="R94" s="81">
        <v>0.59339401651985801</v>
      </c>
      <c r="S94" s="81">
        <v>2.0654661694008656</v>
      </c>
      <c r="T94" s="82"/>
      <c r="U94" s="81">
        <v>320369</v>
      </c>
      <c r="V94" s="81">
        <v>358</v>
      </c>
      <c r="W94" s="81">
        <v>154</v>
      </c>
      <c r="X94" s="81">
        <v>2489</v>
      </c>
      <c r="Y94" s="81">
        <v>5711</v>
      </c>
      <c r="Z94" s="81">
        <v>6628</v>
      </c>
      <c r="AA94" s="81">
        <v>3150</v>
      </c>
      <c r="AB94" s="81">
        <v>12403</v>
      </c>
      <c r="AC94" s="81">
        <v>98368</v>
      </c>
      <c r="AD94" s="81">
        <v>2.0654661694008656</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1839</v>
      </c>
      <c r="B95" s="80">
        <v>385</v>
      </c>
      <c r="C95" s="80">
        <v>11</v>
      </c>
      <c r="D95" s="80">
        <v>23</v>
      </c>
      <c r="E95" s="80">
        <v>2014</v>
      </c>
      <c r="F95" s="80" t="s">
        <v>90</v>
      </c>
      <c r="G95" s="80" t="s">
        <v>1828</v>
      </c>
      <c r="H95" s="80" t="s">
        <v>1829</v>
      </c>
      <c r="I95" s="177"/>
      <c r="J95" s="81">
        <v>12.658804419252764</v>
      </c>
      <c r="K95" s="81">
        <v>1.4836326285932491</v>
      </c>
      <c r="L95" s="81">
        <v>8.2052985730278021</v>
      </c>
      <c r="M95" s="81">
        <v>14.332954040542042</v>
      </c>
      <c r="N95" s="81">
        <v>23.155047497659993</v>
      </c>
      <c r="O95" s="81">
        <v>11.514505085239309</v>
      </c>
      <c r="P95" s="81">
        <v>15.60634026203893</v>
      </c>
      <c r="Q95" s="81">
        <v>0.90080566184932154</v>
      </c>
      <c r="R95" s="81">
        <v>0.15172010327197091</v>
      </c>
      <c r="S95" s="81">
        <v>2.3136680331664889</v>
      </c>
      <c r="T95" s="82"/>
      <c r="U95" s="81">
        <v>354114</v>
      </c>
      <c r="V95" s="81">
        <v>374</v>
      </c>
      <c r="W95" s="81">
        <v>153</v>
      </c>
      <c r="X95" s="81">
        <v>2448</v>
      </c>
      <c r="Y95" s="81">
        <v>5647</v>
      </c>
      <c r="Z95" s="81">
        <v>6626</v>
      </c>
      <c r="AA95" s="81">
        <v>3108</v>
      </c>
      <c r="AB95" s="81">
        <v>12137</v>
      </c>
      <c r="AC95" s="81">
        <v>25230</v>
      </c>
      <c r="AD95" s="81">
        <v>2.3136680331664889</v>
      </c>
      <c r="AE95" s="82"/>
      <c r="AF95" s="81">
        <v>4288816.3681784328</v>
      </c>
      <c r="AG95" s="81">
        <v>974786.23224252521</v>
      </c>
      <c r="AH95" s="81">
        <v>1207766.8877006774</v>
      </c>
      <c r="AI95" s="81">
        <v>14184651.317358784</v>
      </c>
      <c r="AJ95" s="81">
        <v>28679639.017080914</v>
      </c>
      <c r="AK95" s="81">
        <v>0</v>
      </c>
      <c r="AL95" s="81">
        <v>0</v>
      </c>
      <c r="AM95" s="81">
        <v>1666228.7341999391</v>
      </c>
      <c r="AN95" s="81">
        <v>0</v>
      </c>
      <c r="AO95" s="81">
        <v>0</v>
      </c>
      <c r="AP95" s="82"/>
      <c r="AQ95" s="81">
        <v>176</v>
      </c>
      <c r="AR95" s="81">
        <v>42</v>
      </c>
      <c r="AS95" s="81">
        <v>0</v>
      </c>
      <c r="AT95" s="81">
        <v>0</v>
      </c>
      <c r="AU95" s="81">
        <v>0</v>
      </c>
      <c r="AV95" s="81">
        <v>0</v>
      </c>
      <c r="AW95" s="81" t="s">
        <v>564</v>
      </c>
      <c r="AX95" s="82"/>
      <c r="AY95" s="81">
        <v>814.029</v>
      </c>
      <c r="AZ95" s="81">
        <v>1896.32</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1840</v>
      </c>
      <c r="B96" s="80">
        <v>386</v>
      </c>
      <c r="C96" s="80">
        <v>12</v>
      </c>
      <c r="D96" s="80">
        <v>23</v>
      </c>
      <c r="E96" s="80">
        <v>2015</v>
      </c>
      <c r="F96" s="80" t="s">
        <v>91</v>
      </c>
      <c r="G96" s="80" t="s">
        <v>1828</v>
      </c>
      <c r="H96" s="80" t="s">
        <v>1829</v>
      </c>
      <c r="I96" s="177"/>
      <c r="J96" s="81">
        <v>12.45826312465363</v>
      </c>
      <c r="K96" s="81">
        <v>1.6470328299283963</v>
      </c>
      <c r="L96" s="81">
        <v>9.7777440505524034</v>
      </c>
      <c r="M96" s="81">
        <v>13.705083036586732</v>
      </c>
      <c r="N96" s="81">
        <v>19.385911934565101</v>
      </c>
      <c r="O96" s="81">
        <v>11.340940121493126</v>
      </c>
      <c r="P96" s="81">
        <v>15.266848880919566</v>
      </c>
      <c r="Q96" s="81">
        <v>0.86280776000306025</v>
      </c>
      <c r="R96" s="81">
        <v>7.0074747000631432E-2</v>
      </c>
      <c r="S96" s="81">
        <v>1.9051663498562315</v>
      </c>
      <c r="T96" s="82"/>
      <c r="U96" s="81">
        <v>359792</v>
      </c>
      <c r="V96" s="81">
        <v>374</v>
      </c>
      <c r="W96" s="81">
        <v>153</v>
      </c>
      <c r="X96" s="81">
        <v>2448</v>
      </c>
      <c r="Y96" s="81">
        <v>5593</v>
      </c>
      <c r="Z96" s="81">
        <v>6589</v>
      </c>
      <c r="AA96" s="81">
        <v>3038</v>
      </c>
      <c r="AB96" s="81">
        <v>11875</v>
      </c>
      <c r="AC96" s="81">
        <v>12004</v>
      </c>
      <c r="AD96" s="81">
        <v>1.9051663498562315</v>
      </c>
      <c r="AE96" s="82"/>
      <c r="AF96" s="81">
        <v>4085582.1548917955</v>
      </c>
      <c r="AG96" s="81">
        <v>1307589.5056731759</v>
      </c>
      <c r="AH96" s="81">
        <v>1198457.3278073031</v>
      </c>
      <c r="AI96" s="81">
        <v>15203718.249271085</v>
      </c>
      <c r="AJ96" s="81">
        <v>24908710.939656518</v>
      </c>
      <c r="AK96" s="81">
        <v>0</v>
      </c>
      <c r="AL96" s="81">
        <v>0</v>
      </c>
      <c r="AM96" s="81">
        <v>1627418.9362485309</v>
      </c>
      <c r="AN96" s="81">
        <v>0</v>
      </c>
      <c r="AO96" s="81">
        <v>0</v>
      </c>
      <c r="AP96" s="82"/>
      <c r="AQ96" s="81">
        <v>194</v>
      </c>
      <c r="AR96" s="81">
        <v>62</v>
      </c>
      <c r="AS96" s="81">
        <v>0</v>
      </c>
      <c r="AT96" s="81">
        <v>0</v>
      </c>
      <c r="AU96" s="81">
        <v>0</v>
      </c>
      <c r="AV96" s="81">
        <v>0</v>
      </c>
      <c r="AW96" s="81" t="s">
        <v>564</v>
      </c>
      <c r="AX96" s="82"/>
      <c r="AY96" s="81">
        <v>909.51299999999992</v>
      </c>
      <c r="AZ96" s="81">
        <v>3249.72</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1841</v>
      </c>
      <c r="B97" s="80">
        <v>387</v>
      </c>
      <c r="C97" s="80">
        <v>13</v>
      </c>
      <c r="D97" s="80">
        <v>23</v>
      </c>
      <c r="E97" s="80">
        <v>2016</v>
      </c>
      <c r="F97" s="80" t="s">
        <v>92</v>
      </c>
      <c r="G97" s="80" t="s">
        <v>1828</v>
      </c>
      <c r="H97" s="80" t="s">
        <v>1829</v>
      </c>
      <c r="I97" s="177"/>
      <c r="J97" s="81">
        <v>12.788511916378049</v>
      </c>
      <c r="K97" s="81">
        <v>1.4162034059450574</v>
      </c>
      <c r="L97" s="81">
        <v>9.3834318305211806</v>
      </c>
      <c r="M97" s="81">
        <v>9.9738457130088278</v>
      </c>
      <c r="N97" s="81">
        <v>14.204210853651992</v>
      </c>
      <c r="O97" s="81">
        <v>11.276334561815153</v>
      </c>
      <c r="P97" s="81">
        <v>14.61017685572058</v>
      </c>
      <c r="Q97" s="81">
        <v>0.82046163552077134</v>
      </c>
      <c r="R97" s="81">
        <v>6.6379572553610114E-2</v>
      </c>
      <c r="S97" s="81">
        <v>2.2584752931827143</v>
      </c>
      <c r="T97" s="82"/>
      <c r="U97" s="81">
        <v>390698</v>
      </c>
      <c r="V97" s="81">
        <v>374</v>
      </c>
      <c r="W97" s="81">
        <v>153</v>
      </c>
      <c r="X97" s="81">
        <v>2448</v>
      </c>
      <c r="Y97" s="81">
        <v>5546</v>
      </c>
      <c r="Z97" s="81">
        <v>6632</v>
      </c>
      <c r="AA97" s="81">
        <v>3007</v>
      </c>
      <c r="AB97" s="81">
        <v>11616</v>
      </c>
      <c r="AC97" s="81">
        <v>11336.97758615862</v>
      </c>
      <c r="AD97" s="81">
        <v>2.2584752931827139</v>
      </c>
      <c r="AE97" s="82"/>
      <c r="AF97" s="81">
        <v>4656674.2598184254</v>
      </c>
      <c r="AG97" s="81">
        <v>1286295.3183041911</v>
      </c>
      <c r="AH97" s="81">
        <v>1033537.125078228</v>
      </c>
      <c r="AI97" s="81">
        <v>14346399.52252028</v>
      </c>
      <c r="AJ97" s="81">
        <v>22725827.401458502</v>
      </c>
      <c r="AK97" s="81">
        <v>0</v>
      </c>
      <c r="AL97" s="81">
        <v>0</v>
      </c>
      <c r="AM97" s="81">
        <v>1593160.841518976</v>
      </c>
      <c r="AN97" s="81">
        <v>0</v>
      </c>
      <c r="AO97" s="81">
        <v>0</v>
      </c>
      <c r="AP97" s="82"/>
      <c r="AQ97" s="81">
        <v>205</v>
      </c>
      <c r="AR97" s="81">
        <v>70</v>
      </c>
      <c r="AS97" s="81">
        <v>0</v>
      </c>
      <c r="AT97" s="81">
        <v>0</v>
      </c>
      <c r="AU97" s="81">
        <v>0</v>
      </c>
      <c r="AV97" s="81">
        <v>0</v>
      </c>
      <c r="AW97" s="81" t="s">
        <v>564</v>
      </c>
      <c r="AX97" s="82"/>
      <c r="AY97" s="81">
        <v>969.25299999999993</v>
      </c>
      <c r="AZ97" s="81">
        <v>4373.5200000000004</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1842</v>
      </c>
      <c r="B98" s="80">
        <v>388</v>
      </c>
      <c r="C98" s="80">
        <v>14</v>
      </c>
      <c r="D98" s="80">
        <v>23</v>
      </c>
      <c r="E98" s="80">
        <v>2017</v>
      </c>
      <c r="F98" s="80" t="s">
        <v>71</v>
      </c>
      <c r="G98" s="80" t="s">
        <v>1828</v>
      </c>
      <c r="H98" s="80" t="s">
        <v>1829</v>
      </c>
      <c r="I98" s="177"/>
      <c r="J98" s="81">
        <v>12.290307533883308</v>
      </c>
      <c r="K98" s="81">
        <v>1.4784196859244791</v>
      </c>
      <c r="L98" s="81">
        <v>8.9071478811146054</v>
      </c>
      <c r="M98" s="81">
        <v>9.5036579298910713</v>
      </c>
      <c r="N98" s="81">
        <v>17.281678154769459</v>
      </c>
      <c r="O98" s="81">
        <v>11.060553257536458</v>
      </c>
      <c r="P98" s="81">
        <v>14.469347165789253</v>
      </c>
      <c r="Q98" s="81">
        <v>0.77794450447747199</v>
      </c>
      <c r="R98" s="81">
        <v>7.0548118817424024E-2</v>
      </c>
      <c r="S98" s="81">
        <v>2.2651959025232946</v>
      </c>
      <c r="T98" s="82"/>
      <c r="U98" s="81">
        <v>386799</v>
      </c>
      <c r="V98" s="81">
        <v>374</v>
      </c>
      <c r="W98" s="81">
        <v>153</v>
      </c>
      <c r="X98" s="81">
        <v>2448</v>
      </c>
      <c r="Y98" s="81">
        <v>5524</v>
      </c>
      <c r="Z98" s="81">
        <v>6613</v>
      </c>
      <c r="AA98" s="81">
        <v>2997</v>
      </c>
      <c r="AB98" s="81">
        <v>11390</v>
      </c>
      <c r="AC98" s="81">
        <v>12288</v>
      </c>
      <c r="AD98" s="81">
        <v>2.2651959025232951</v>
      </c>
      <c r="AE98" s="82"/>
      <c r="AF98" s="81">
        <v>4600224.9413616927</v>
      </c>
      <c r="AG98" s="81">
        <v>1312858.2555102641</v>
      </c>
      <c r="AH98" s="81">
        <v>1272565.84709512</v>
      </c>
      <c r="AI98" s="81">
        <v>14031437.241709489</v>
      </c>
      <c r="AJ98" s="81">
        <v>25693447.653644219</v>
      </c>
      <c r="AK98" s="81">
        <v>0</v>
      </c>
      <c r="AL98" s="81">
        <v>0</v>
      </c>
      <c r="AM98" s="81">
        <v>1564608.7879781369</v>
      </c>
      <c r="AN98" s="81">
        <v>0</v>
      </c>
      <c r="AO98" s="81">
        <v>0</v>
      </c>
      <c r="AP98" s="82"/>
      <c r="AQ98" s="81">
        <v>215</v>
      </c>
      <c r="AR98" s="81">
        <v>73</v>
      </c>
      <c r="AS98" s="81">
        <v>0</v>
      </c>
      <c r="AT98" s="81">
        <v>0</v>
      </c>
      <c r="AU98" s="81">
        <v>0</v>
      </c>
      <c r="AV98" s="81">
        <v>0</v>
      </c>
      <c r="AW98" s="81" t="s">
        <v>564</v>
      </c>
      <c r="AX98" s="82"/>
      <c r="AY98" s="81">
        <v>1025.453</v>
      </c>
      <c r="AZ98" s="81">
        <v>4493.0200000000004</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1843</v>
      </c>
      <c r="B99" s="80">
        <v>389</v>
      </c>
      <c r="C99" s="80">
        <v>15</v>
      </c>
      <c r="D99" s="80">
        <v>23</v>
      </c>
      <c r="E99" s="80">
        <v>2018</v>
      </c>
      <c r="F99" s="80" t="s">
        <v>93</v>
      </c>
      <c r="G99" s="80" t="s">
        <v>1828</v>
      </c>
      <c r="H99" s="80" t="s">
        <v>1829</v>
      </c>
      <c r="I99" s="177"/>
      <c r="J99" s="81">
        <v>11.834362914389624</v>
      </c>
      <c r="K99" s="81">
        <v>1.4837888513789073</v>
      </c>
      <c r="L99" s="81">
        <v>7.9468476487605049</v>
      </c>
      <c r="M99" s="81">
        <v>9.1491090307011813</v>
      </c>
      <c r="N99" s="81">
        <v>13.165336313786186</v>
      </c>
      <c r="O99" s="81">
        <v>10.86587858873294</v>
      </c>
      <c r="P99" s="81">
        <v>14.263177342512407</v>
      </c>
      <c r="Q99" s="81">
        <v>0.71314686058932553</v>
      </c>
      <c r="R99" s="81">
        <v>5.564958339721645E-2</v>
      </c>
      <c r="S99" s="81">
        <v>1.9417829124874528</v>
      </c>
      <c r="T99" s="82"/>
      <c r="U99" s="81">
        <v>377663</v>
      </c>
      <c r="V99" s="81">
        <v>374</v>
      </c>
      <c r="W99" s="81">
        <v>153</v>
      </c>
      <c r="X99" s="81">
        <v>2448</v>
      </c>
      <c r="Y99" s="81">
        <v>5508</v>
      </c>
      <c r="Z99" s="81">
        <v>6621</v>
      </c>
      <c r="AA99" s="81">
        <v>2984</v>
      </c>
      <c r="AB99" s="81">
        <v>11252</v>
      </c>
      <c r="AC99" s="81">
        <v>9655</v>
      </c>
      <c r="AD99" s="81">
        <v>1.941782912487453</v>
      </c>
      <c r="AE99" s="82"/>
      <c r="AF99" s="81">
        <v>4455295.2646036176</v>
      </c>
      <c r="AG99" s="81">
        <v>1329664.65236642</v>
      </c>
      <c r="AH99" s="81">
        <v>1151594.372927933</v>
      </c>
      <c r="AI99" s="81">
        <v>13240034.074977851</v>
      </c>
      <c r="AJ99" s="81">
        <v>20531592.276287761</v>
      </c>
      <c r="AK99" s="81">
        <v>0</v>
      </c>
      <c r="AL99" s="81">
        <v>0</v>
      </c>
      <c r="AM99" s="81">
        <v>1548850.2977274731</v>
      </c>
      <c r="AN99" s="81">
        <v>0</v>
      </c>
      <c r="AO99" s="81">
        <v>0</v>
      </c>
      <c r="AP99" s="82"/>
      <c r="AQ99" s="81">
        <v>227</v>
      </c>
      <c r="AR99" s="81">
        <v>78</v>
      </c>
      <c r="AS99" s="81">
        <v>0</v>
      </c>
      <c r="AT99" s="81">
        <v>0</v>
      </c>
      <c r="AU99" s="81">
        <v>0</v>
      </c>
      <c r="AV99" s="81">
        <v>0</v>
      </c>
      <c r="AW99" s="81" t="s">
        <v>564</v>
      </c>
      <c r="AX99" s="82"/>
      <c r="AY99" s="81">
        <v>1093.3689999999999</v>
      </c>
      <c r="AZ99" s="81">
        <v>4591.0200000000004</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1844</v>
      </c>
      <c r="B100" s="80">
        <v>390</v>
      </c>
      <c r="C100" s="80">
        <v>16</v>
      </c>
      <c r="D100" s="80">
        <v>23</v>
      </c>
      <c r="E100" s="80">
        <v>2019</v>
      </c>
      <c r="F100" s="80" t="s">
        <v>73</v>
      </c>
      <c r="G100" s="80" t="s">
        <v>1828</v>
      </c>
      <c r="H100" s="80" t="s">
        <v>1829</v>
      </c>
      <c r="I100" s="177"/>
      <c r="J100" s="81">
        <v>11.697263113080098</v>
      </c>
      <c r="K100" s="81">
        <v>1.1272765210177595</v>
      </c>
      <c r="L100" s="81">
        <v>7.8891739122064255</v>
      </c>
      <c r="M100" s="81">
        <v>7.6213764689730423</v>
      </c>
      <c r="N100" s="81">
        <v>9.3745270769092635</v>
      </c>
      <c r="O100" s="81">
        <v>10.466905407163406</v>
      </c>
      <c r="P100" s="81">
        <v>14.139569734384478</v>
      </c>
      <c r="Q100" s="81">
        <v>0.68237579894411404</v>
      </c>
      <c r="R100" s="81">
        <v>0.12442013319537193</v>
      </c>
      <c r="S100" s="81">
        <v>2.1509171328371806</v>
      </c>
      <c r="T100" s="82"/>
      <c r="U100" s="81">
        <v>399239</v>
      </c>
      <c r="V100" s="81">
        <v>374</v>
      </c>
      <c r="W100" s="81">
        <v>153</v>
      </c>
      <c r="X100" s="81">
        <v>2448</v>
      </c>
      <c r="Y100" s="81">
        <v>5473</v>
      </c>
      <c r="Z100" s="81">
        <v>6553</v>
      </c>
      <c r="AA100" s="81">
        <v>2936</v>
      </c>
      <c r="AB100" s="81">
        <v>11058</v>
      </c>
      <c r="AC100" s="81">
        <v>21940</v>
      </c>
      <c r="AD100" s="81">
        <v>2.150917132837181</v>
      </c>
      <c r="AE100" s="82"/>
      <c r="AF100" s="81">
        <v>4357128.353824283</v>
      </c>
      <c r="AG100" s="81">
        <v>915714.03529343219</v>
      </c>
      <c r="AH100" s="81">
        <v>1277045.6941696771</v>
      </c>
      <c r="AI100" s="81">
        <v>13769363.427320199</v>
      </c>
      <c r="AJ100" s="81">
        <v>17696713.755068108</v>
      </c>
      <c r="AK100" s="81">
        <v>0</v>
      </c>
      <c r="AL100" s="81">
        <v>0</v>
      </c>
      <c r="AM100" s="81">
        <v>1506016.3554205687</v>
      </c>
      <c r="AN100" s="81">
        <v>0</v>
      </c>
      <c r="AO100" s="81">
        <v>0</v>
      </c>
      <c r="AP100" s="82"/>
      <c r="AQ100" s="81">
        <v>240</v>
      </c>
      <c r="AR100" s="81">
        <v>85</v>
      </c>
      <c r="AS100" s="81">
        <v>0</v>
      </c>
      <c r="AT100" s="81">
        <v>0</v>
      </c>
      <c r="AU100" s="81">
        <v>0</v>
      </c>
      <c r="AV100" s="81">
        <v>0</v>
      </c>
      <c r="AW100" s="81" t="s">
        <v>564</v>
      </c>
      <c r="AX100" s="82"/>
      <c r="AY100" s="81">
        <v>1155.4690000000001</v>
      </c>
      <c r="AZ100" s="81">
        <v>4814.8200000000006</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1845</v>
      </c>
      <c r="B101" s="80">
        <v>391</v>
      </c>
      <c r="C101" s="80">
        <v>17</v>
      </c>
      <c r="D101" s="80">
        <v>23</v>
      </c>
      <c r="E101" s="80">
        <v>2020</v>
      </c>
      <c r="F101" s="80" t="s">
        <v>218</v>
      </c>
      <c r="G101" s="80" t="s">
        <v>1828</v>
      </c>
      <c r="H101" s="80" t="s">
        <v>1829</v>
      </c>
      <c r="I101" s="177"/>
      <c r="J101" s="81">
        <v>12.90317158197603</v>
      </c>
      <c r="K101" s="81">
        <v>1.4214041112975528</v>
      </c>
      <c r="L101" s="81">
        <v>14.463004099282829</v>
      </c>
      <c r="M101" s="81">
        <v>9.8723492625292568</v>
      </c>
      <c r="N101" s="81">
        <v>16.686689470754384</v>
      </c>
      <c r="O101" s="81">
        <v>9.0669321124846061</v>
      </c>
      <c r="P101" s="81">
        <v>12.960881543701117</v>
      </c>
      <c r="Q101" s="81">
        <v>0.64028107445581861</v>
      </c>
      <c r="R101" s="81">
        <v>0.12875585148128146</v>
      </c>
      <c r="S101" s="81">
        <v>1.0669910938369009</v>
      </c>
      <c r="T101" s="82"/>
      <c r="U101" s="81">
        <v>413760</v>
      </c>
      <c r="V101" s="81">
        <v>348</v>
      </c>
      <c r="W101" s="81">
        <v>245</v>
      </c>
      <c r="X101" s="81">
        <v>2322</v>
      </c>
      <c r="Y101" s="81">
        <v>5450</v>
      </c>
      <c r="Z101" s="81">
        <v>6479</v>
      </c>
      <c r="AA101" s="81">
        <v>2924</v>
      </c>
      <c r="AB101" s="81">
        <v>10859</v>
      </c>
      <c r="AC101" s="81">
        <v>22823</v>
      </c>
      <c r="AD101" s="81">
        <v>1.0669910938369009</v>
      </c>
      <c r="AE101" s="82"/>
      <c r="AF101" s="81">
        <v>4324645.9393368056</v>
      </c>
      <c r="AG101" s="81">
        <v>1194749.9457684113</v>
      </c>
      <c r="AH101" s="81">
        <v>2485402.4664340252</v>
      </c>
      <c r="AI101" s="81">
        <v>13836004.311062897</v>
      </c>
      <c r="AJ101" s="81">
        <v>24491758.351892695</v>
      </c>
      <c r="AK101" s="81"/>
      <c r="AL101" s="81"/>
      <c r="AM101" s="81">
        <v>1417220.1460063194</v>
      </c>
      <c r="AN101" s="81"/>
      <c r="AO101" s="81"/>
      <c r="AP101" s="82"/>
      <c r="AQ101" s="81">
        <v>248</v>
      </c>
      <c r="AR101" s="81">
        <v>92</v>
      </c>
      <c r="AS101" s="81">
        <v>0</v>
      </c>
      <c r="AT101" s="81">
        <v>0</v>
      </c>
      <c r="AU101" s="81">
        <v>0</v>
      </c>
      <c r="AV101" s="81">
        <v>0</v>
      </c>
      <c r="AW101" s="81">
        <v>0</v>
      </c>
      <c r="AX101" s="82"/>
      <c r="AY101" s="81">
        <v>1207.9690000000001</v>
      </c>
      <c r="AZ101" s="81">
        <v>5159.82</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1846</v>
      </c>
      <c r="B102" s="80">
        <v>391</v>
      </c>
      <c r="C102" s="80">
        <v>18</v>
      </c>
      <c r="D102" s="80">
        <v>23</v>
      </c>
      <c r="E102" s="80">
        <v>2021</v>
      </c>
      <c r="F102" s="80" t="s">
        <v>75</v>
      </c>
      <c r="G102" s="174" t="s">
        <v>1828</v>
      </c>
      <c r="H102" s="80" t="s">
        <v>1829</v>
      </c>
      <c r="I102" s="177"/>
      <c r="J102" s="81">
        <v>12.467386493051974</v>
      </c>
      <c r="K102" s="81">
        <v>1.4517445536257521</v>
      </c>
      <c r="L102" s="81">
        <v>14.072266852433359</v>
      </c>
      <c r="M102" s="81">
        <v>9.4785740177273983</v>
      </c>
      <c r="N102" s="81">
        <v>12.484193733597218</v>
      </c>
      <c r="O102" s="81">
        <v>8.7362235924600267</v>
      </c>
      <c r="P102" s="81">
        <v>13.049533078722147</v>
      </c>
      <c r="Q102" s="81">
        <v>0.63215221066850136</v>
      </c>
      <c r="R102" s="81">
        <v>9.854506254354474E-2</v>
      </c>
      <c r="S102" s="81">
        <v>1.3531723090621091</v>
      </c>
      <c r="T102" s="82"/>
      <c r="U102" s="81">
        <v>442899</v>
      </c>
      <c r="V102" s="81">
        <v>348</v>
      </c>
      <c r="W102" s="81">
        <v>245</v>
      </c>
      <c r="X102" s="81">
        <v>2322</v>
      </c>
      <c r="Y102" s="81">
        <v>5373</v>
      </c>
      <c r="Z102" s="81">
        <v>6428</v>
      </c>
      <c r="AA102" s="81">
        <v>2871</v>
      </c>
      <c r="AB102" s="81">
        <v>10594</v>
      </c>
      <c r="AC102" s="81">
        <v>16930.999999999996</v>
      </c>
      <c r="AD102" s="81">
        <v>1.3531723090621091</v>
      </c>
      <c r="AE102" s="82"/>
      <c r="AF102" s="81">
        <v>4094438.3980844365</v>
      </c>
      <c r="AG102" s="81">
        <v>1276861.2772720305</v>
      </c>
      <c r="AH102" s="81">
        <v>2392561.1987077226</v>
      </c>
      <c r="AI102" s="81">
        <v>14669368.155732412</v>
      </c>
      <c r="AJ102" s="81">
        <v>19513539.132927913</v>
      </c>
      <c r="AK102" s="81">
        <v>0</v>
      </c>
      <c r="AL102" s="81">
        <v>0</v>
      </c>
      <c r="AM102" s="81">
        <v>1390609.6274358642</v>
      </c>
      <c r="AN102" s="81">
        <v>0</v>
      </c>
      <c r="AO102" s="81">
        <v>0</v>
      </c>
      <c r="AP102" s="82"/>
      <c r="AQ102" s="81">
        <v>256</v>
      </c>
      <c r="AR102" s="81">
        <v>92</v>
      </c>
      <c r="AS102" s="81">
        <v>0</v>
      </c>
      <c r="AT102" s="81">
        <v>0</v>
      </c>
      <c r="AU102" s="81">
        <v>0</v>
      </c>
      <c r="AV102" s="81">
        <v>0</v>
      </c>
      <c r="AW102" s="81"/>
      <c r="AX102" s="82"/>
      <c r="AY102" s="81">
        <v>1241.529</v>
      </c>
      <c r="AZ102" s="81">
        <v>5159.82</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1847</v>
      </c>
      <c r="B103" s="80">
        <v>391</v>
      </c>
      <c r="C103" s="80">
        <v>19</v>
      </c>
      <c r="D103" s="80">
        <v>23</v>
      </c>
      <c r="E103" s="80">
        <v>2022</v>
      </c>
      <c r="F103" s="80" t="s">
        <v>568</v>
      </c>
      <c r="G103" s="174" t="s">
        <v>1828</v>
      </c>
      <c r="H103" s="80" t="s">
        <v>1829</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268</v>
      </c>
      <c r="AR103" s="81">
        <v>92</v>
      </c>
      <c r="AS103" s="81">
        <v>0</v>
      </c>
      <c r="AT103" s="81">
        <v>0</v>
      </c>
      <c r="AU103" s="81">
        <v>0</v>
      </c>
      <c r="AV103" s="81">
        <v>0</v>
      </c>
      <c r="AW103" s="81"/>
      <c r="AX103" s="82"/>
      <c r="AY103" s="81">
        <v>1301.5289999999995</v>
      </c>
      <c r="AZ103" s="81">
        <v>5159.82</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1848</v>
      </c>
      <c r="B104" s="80">
        <v>86</v>
      </c>
      <c r="C104" s="80">
        <v>1</v>
      </c>
      <c r="D104" s="80">
        <v>6</v>
      </c>
      <c r="E104" s="80">
        <v>1990</v>
      </c>
      <c r="F104" s="80" t="s">
        <v>562</v>
      </c>
      <c r="G104" s="80" t="s">
        <v>1849</v>
      </c>
      <c r="H104" s="80" t="s">
        <v>1850</v>
      </c>
      <c r="I104" s="177"/>
      <c r="J104" s="81">
        <v>8.7448698148239838</v>
      </c>
      <c r="K104" s="81">
        <v>4.9364526711765757</v>
      </c>
      <c r="L104" s="81">
        <v>1.4065001302804612</v>
      </c>
      <c r="M104" s="81">
        <v>14.426987074574846</v>
      </c>
      <c r="N104" s="81">
        <v>22.501667580394511</v>
      </c>
      <c r="O104" s="81">
        <v>17.011429790250979</v>
      </c>
      <c r="P104" s="81">
        <v>20.744521714951777</v>
      </c>
      <c r="Q104" s="81">
        <v>1.2840739989798249</v>
      </c>
      <c r="R104" s="81">
        <v>0</v>
      </c>
      <c r="S104" s="81">
        <v>1.1106450799093985</v>
      </c>
      <c r="T104" s="82"/>
      <c r="U104" s="81">
        <v>2269466</v>
      </c>
      <c r="V104" s="81">
        <v>1452</v>
      </c>
      <c r="W104" s="81">
        <v>19</v>
      </c>
      <c r="X104" s="81">
        <v>5297</v>
      </c>
      <c r="Y104" s="81">
        <v>6613</v>
      </c>
      <c r="Z104" s="81">
        <v>6997</v>
      </c>
      <c r="AA104" s="81">
        <v>5037</v>
      </c>
      <c r="AB104" s="81">
        <v>20849</v>
      </c>
      <c r="AC104" s="81">
        <v>0</v>
      </c>
      <c r="AD104" s="81">
        <v>1.1106450799093985</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1851</v>
      </c>
      <c r="B105" s="80">
        <v>87</v>
      </c>
      <c r="C105" s="80">
        <v>2</v>
      </c>
      <c r="D105" s="80">
        <v>6</v>
      </c>
      <c r="E105" s="80">
        <v>2005</v>
      </c>
      <c r="F105" s="80" t="s">
        <v>565</v>
      </c>
      <c r="G105" s="80" t="s">
        <v>1849</v>
      </c>
      <c r="H105" s="80" t="s">
        <v>1850</v>
      </c>
      <c r="I105" s="177"/>
      <c r="J105" s="81">
        <v>11.116856447016216</v>
      </c>
      <c r="K105" s="81">
        <v>2.7771614384074654</v>
      </c>
      <c r="L105" s="81">
        <v>6.2703412989786864</v>
      </c>
      <c r="M105" s="81">
        <v>18.825862296095682</v>
      </c>
      <c r="N105" s="81">
        <v>23.537551861275144</v>
      </c>
      <c r="O105" s="81">
        <v>19.055980806662614</v>
      </c>
      <c r="P105" s="81">
        <v>21.904858240997065</v>
      </c>
      <c r="Q105" s="81">
        <v>0.98134387179812022</v>
      </c>
      <c r="R105" s="81">
        <v>0</v>
      </c>
      <c r="S105" s="81">
        <v>4.2802514365047664</v>
      </c>
      <c r="T105" s="82"/>
      <c r="U105" s="81">
        <v>2537630</v>
      </c>
      <c r="V105" s="81">
        <v>1145</v>
      </c>
      <c r="W105" s="81">
        <v>85</v>
      </c>
      <c r="X105" s="81">
        <v>3791</v>
      </c>
      <c r="Y105" s="81">
        <v>6318</v>
      </c>
      <c r="Z105" s="81">
        <v>9070</v>
      </c>
      <c r="AA105" s="81">
        <v>4356</v>
      </c>
      <c r="AB105" s="81">
        <v>16657</v>
      </c>
      <c r="AC105" s="81">
        <v>0</v>
      </c>
      <c r="AD105" s="81">
        <v>4.2802514365047664</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1852</v>
      </c>
      <c r="B106" s="80">
        <v>88</v>
      </c>
      <c r="C106" s="80">
        <v>3</v>
      </c>
      <c r="D106" s="80">
        <v>6</v>
      </c>
      <c r="E106" s="80">
        <v>2006</v>
      </c>
      <c r="F106" s="80" t="s">
        <v>566</v>
      </c>
      <c r="G106" s="80" t="s">
        <v>1849</v>
      </c>
      <c r="H106" s="80" t="s">
        <v>1850</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1853</v>
      </c>
      <c r="B107" s="80">
        <v>89</v>
      </c>
      <c r="C107" s="80">
        <v>4</v>
      </c>
      <c r="D107" s="80">
        <v>6</v>
      </c>
      <c r="E107" s="80">
        <v>2007</v>
      </c>
      <c r="F107" s="80" t="s">
        <v>567</v>
      </c>
      <c r="G107" s="80" t="s">
        <v>1849</v>
      </c>
      <c r="H107" s="80" t="s">
        <v>1850</v>
      </c>
      <c r="I107" s="177"/>
      <c r="J107" s="81">
        <v>12.124904351783252</v>
      </c>
      <c r="K107" s="81">
        <v>2.5701537843229731</v>
      </c>
      <c r="L107" s="81">
        <v>1.3954568558490479</v>
      </c>
      <c r="M107" s="81">
        <v>19.471763311153236</v>
      </c>
      <c r="N107" s="81">
        <v>24.253470470897348</v>
      </c>
      <c r="O107" s="81">
        <v>18.147045763165647</v>
      </c>
      <c r="P107" s="81">
        <v>21.125596334774265</v>
      </c>
      <c r="Q107" s="81">
        <v>0.99185085850584842</v>
      </c>
      <c r="R107" s="81">
        <v>0</v>
      </c>
      <c r="S107" s="81">
        <v>0.89021441762196185</v>
      </c>
      <c r="T107" s="82"/>
      <c r="U107" s="81">
        <v>2443669</v>
      </c>
      <c r="V107" s="81">
        <v>921</v>
      </c>
      <c r="W107" s="81">
        <v>21</v>
      </c>
      <c r="X107" s="81">
        <v>4770</v>
      </c>
      <c r="Y107" s="81">
        <v>6252</v>
      </c>
      <c r="Z107" s="81">
        <v>8979</v>
      </c>
      <c r="AA107" s="81">
        <v>4137</v>
      </c>
      <c r="AB107" s="81">
        <v>15945</v>
      </c>
      <c r="AC107" s="81">
        <v>0</v>
      </c>
      <c r="AD107" s="81">
        <v>0.89021441762196185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1854</v>
      </c>
      <c r="B108" s="80">
        <v>90</v>
      </c>
      <c r="C108" s="80">
        <v>5</v>
      </c>
      <c r="D108" s="80">
        <v>6</v>
      </c>
      <c r="E108" s="80">
        <v>2008</v>
      </c>
      <c r="F108" s="80" t="s">
        <v>84</v>
      </c>
      <c r="G108" s="80" t="s">
        <v>1849</v>
      </c>
      <c r="H108" s="80" t="s">
        <v>1850</v>
      </c>
      <c r="I108" s="177"/>
      <c r="J108" s="81">
        <v>9.7408204487526806</v>
      </c>
      <c r="K108" s="81">
        <v>1.967473642643853</v>
      </c>
      <c r="L108" s="81">
        <v>5.0019504344998422</v>
      </c>
      <c r="M108" s="81">
        <v>23.436861410394023</v>
      </c>
      <c r="N108" s="81">
        <v>23.284715228380382</v>
      </c>
      <c r="O108" s="81">
        <v>17.502425488059892</v>
      </c>
      <c r="P108" s="81">
        <v>20.290512185130822</v>
      </c>
      <c r="Q108" s="81">
        <v>0.95715043035823844</v>
      </c>
      <c r="R108" s="81">
        <v>0</v>
      </c>
      <c r="S108" s="81">
        <v>0.87194129192436209</v>
      </c>
      <c r="T108" s="82"/>
      <c r="U108" s="81">
        <v>2158909</v>
      </c>
      <c r="V108" s="81">
        <v>921</v>
      </c>
      <c r="W108" s="81">
        <v>85</v>
      </c>
      <c r="X108" s="81">
        <v>4770</v>
      </c>
      <c r="Y108" s="81">
        <v>6226</v>
      </c>
      <c r="Z108" s="81">
        <v>8964</v>
      </c>
      <c r="AA108" s="81">
        <v>3978</v>
      </c>
      <c r="AB108" s="81">
        <v>15640</v>
      </c>
      <c r="AC108" s="81">
        <v>0</v>
      </c>
      <c r="AD108" s="81">
        <v>0.87194129192436209</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1855</v>
      </c>
      <c r="B109" s="80">
        <v>91</v>
      </c>
      <c r="C109" s="80">
        <v>6</v>
      </c>
      <c r="D109" s="80">
        <v>6</v>
      </c>
      <c r="E109" s="80">
        <v>2009</v>
      </c>
      <c r="F109" s="80" t="s">
        <v>85</v>
      </c>
      <c r="G109" s="80" t="s">
        <v>1849</v>
      </c>
      <c r="H109" s="80" t="s">
        <v>1850</v>
      </c>
      <c r="I109" s="177"/>
      <c r="J109" s="81">
        <v>10.341448252903332</v>
      </c>
      <c r="K109" s="81">
        <v>1.6409994160236094</v>
      </c>
      <c r="L109" s="81">
        <v>3.7195707915837026</v>
      </c>
      <c r="M109" s="81">
        <v>22.840066010277177</v>
      </c>
      <c r="N109" s="81">
        <v>20.746822944696824</v>
      </c>
      <c r="O109" s="81">
        <v>17.71823392343601</v>
      </c>
      <c r="P109" s="81">
        <v>19.312391886259068</v>
      </c>
      <c r="Q109" s="81">
        <v>0.89091336224564865</v>
      </c>
      <c r="R109" s="81">
        <v>0</v>
      </c>
      <c r="S109" s="81">
        <v>1.9624023913726933</v>
      </c>
      <c r="T109" s="82"/>
      <c r="U109" s="81">
        <v>1714946</v>
      </c>
      <c r="V109" s="81">
        <v>763</v>
      </c>
      <c r="W109" s="81">
        <v>108</v>
      </c>
      <c r="X109" s="81">
        <v>4834</v>
      </c>
      <c r="Y109" s="81">
        <v>6159</v>
      </c>
      <c r="Z109" s="81">
        <v>8957</v>
      </c>
      <c r="AA109" s="81">
        <v>3887</v>
      </c>
      <c r="AB109" s="81">
        <v>15282</v>
      </c>
      <c r="AC109" s="81">
        <v>0</v>
      </c>
      <c r="AD109" s="81">
        <v>1.9624023913726933</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28.200000000000003</v>
      </c>
      <c r="BJ109" s="81">
        <v>0</v>
      </c>
      <c r="BK109" s="81">
        <v>0</v>
      </c>
      <c r="BL109" s="81">
        <v>0</v>
      </c>
      <c r="BM109" s="82"/>
      <c r="BN109" s="81">
        <v>0</v>
      </c>
      <c r="BO109" s="81">
        <v>0</v>
      </c>
      <c r="BP109" s="81">
        <v>4</v>
      </c>
      <c r="BQ109" s="81">
        <v>0</v>
      </c>
      <c r="BR109" s="81">
        <v>0</v>
      </c>
      <c r="BS109" s="81">
        <v>0</v>
      </c>
      <c r="BT109"/>
      <c r="BU109" s="80"/>
      <c r="BV109" s="80"/>
      <c r="BW109" s="80"/>
      <c r="BX109" s="80"/>
      <c r="BY109" s="80"/>
      <c r="BZ109" s="80"/>
      <c r="CA109" s="80"/>
      <c r="CB109" s="80"/>
      <c r="CC109" s="80"/>
    </row>
    <row r="110" spans="1:81">
      <c r="A110" s="80" t="s">
        <v>1856</v>
      </c>
      <c r="B110" s="80">
        <v>92</v>
      </c>
      <c r="C110" s="80">
        <v>7</v>
      </c>
      <c r="D110" s="80">
        <v>6</v>
      </c>
      <c r="E110" s="80">
        <v>2010</v>
      </c>
      <c r="F110" s="80" t="s">
        <v>86</v>
      </c>
      <c r="G110" s="80" t="s">
        <v>1849</v>
      </c>
      <c r="H110" s="80" t="s">
        <v>1850</v>
      </c>
      <c r="I110" s="177"/>
      <c r="J110" s="81">
        <v>9.9059496990191214</v>
      </c>
      <c r="K110" s="81">
        <v>1.721962431422515</v>
      </c>
      <c r="L110" s="81">
        <v>3.5036685214178536</v>
      </c>
      <c r="M110" s="81">
        <v>23.650518693051367</v>
      </c>
      <c r="N110" s="81">
        <v>19.969337338546783</v>
      </c>
      <c r="O110" s="81">
        <v>17.648095623671992</v>
      </c>
      <c r="P110" s="81">
        <v>19.4248682487151</v>
      </c>
      <c r="Q110" s="81">
        <v>0.9078126430946849</v>
      </c>
      <c r="R110" s="81">
        <v>0</v>
      </c>
      <c r="S110" s="81">
        <v>1.3920785631924224</v>
      </c>
      <c r="T110" s="82"/>
      <c r="U110" s="81">
        <v>1942073</v>
      </c>
      <c r="V110" s="81">
        <v>763</v>
      </c>
      <c r="W110" s="81">
        <v>108</v>
      </c>
      <c r="X110" s="81">
        <v>4834</v>
      </c>
      <c r="Y110" s="81">
        <v>6092</v>
      </c>
      <c r="Z110" s="81">
        <v>8963</v>
      </c>
      <c r="AA110" s="81">
        <v>3812</v>
      </c>
      <c r="AB110" s="81">
        <v>14921</v>
      </c>
      <c r="AC110" s="81">
        <v>0</v>
      </c>
      <c r="AD110" s="81">
        <v>1.3920785631924224</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27.425999999999998</v>
      </c>
      <c r="BJ110" s="81">
        <v>0</v>
      </c>
      <c r="BK110" s="81">
        <v>0</v>
      </c>
      <c r="BL110" s="81">
        <v>0</v>
      </c>
      <c r="BM110" s="82"/>
      <c r="BN110" s="81">
        <v>0</v>
      </c>
      <c r="BO110" s="81">
        <v>0</v>
      </c>
      <c r="BP110" s="81">
        <v>4</v>
      </c>
      <c r="BQ110" s="81">
        <v>0</v>
      </c>
      <c r="BR110" s="81">
        <v>0</v>
      </c>
      <c r="BS110" s="81">
        <v>0</v>
      </c>
      <c r="BT110"/>
      <c r="BU110" s="80">
        <v>27.425999999999998</v>
      </c>
      <c r="BV110" s="80">
        <v>0</v>
      </c>
      <c r="BW110" s="80">
        <v>0</v>
      </c>
      <c r="BX110" s="80">
        <v>0</v>
      </c>
      <c r="BY110" s="80">
        <v>0</v>
      </c>
      <c r="BZ110" s="80">
        <v>0</v>
      </c>
      <c r="CA110" s="80">
        <v>0</v>
      </c>
      <c r="CB110" s="80">
        <v>0</v>
      </c>
      <c r="CC110" s="80">
        <v>0</v>
      </c>
    </row>
    <row r="111" spans="1:81">
      <c r="A111" s="80" t="s">
        <v>1857</v>
      </c>
      <c r="B111" s="80">
        <v>93</v>
      </c>
      <c r="C111" s="80">
        <v>8</v>
      </c>
      <c r="D111" s="80">
        <v>6</v>
      </c>
      <c r="E111" s="80">
        <v>2011</v>
      </c>
      <c r="F111" s="80" t="s">
        <v>87</v>
      </c>
      <c r="G111" s="80" t="s">
        <v>1849</v>
      </c>
      <c r="H111" s="80" t="s">
        <v>1850</v>
      </c>
      <c r="I111" s="177"/>
      <c r="J111" s="81">
        <v>4.6281619838713066</v>
      </c>
      <c r="K111" s="81">
        <v>1.9881278128456354</v>
      </c>
      <c r="L111" s="81">
        <v>3.6731286041993041</v>
      </c>
      <c r="M111" s="81">
        <v>26.917561939753096</v>
      </c>
      <c r="N111" s="81">
        <v>22.745649401621474</v>
      </c>
      <c r="O111" s="81">
        <v>17.201539327703312</v>
      </c>
      <c r="P111" s="81">
        <v>18.527024818137779</v>
      </c>
      <c r="Q111" s="81">
        <v>1.0206734245747768</v>
      </c>
      <c r="R111" s="81">
        <v>0</v>
      </c>
      <c r="S111" s="81">
        <v>2.8244098879318802</v>
      </c>
      <c r="T111" s="82"/>
      <c r="U111" s="81">
        <v>982769</v>
      </c>
      <c r="V111" s="81">
        <v>763</v>
      </c>
      <c r="W111" s="81">
        <v>108</v>
      </c>
      <c r="X111" s="81">
        <v>4834</v>
      </c>
      <c r="Y111" s="81">
        <v>5995</v>
      </c>
      <c r="Z111" s="81">
        <v>8926</v>
      </c>
      <c r="AA111" s="81">
        <v>3744</v>
      </c>
      <c r="AB111" s="81">
        <v>14544</v>
      </c>
      <c r="AC111" s="81">
        <v>0</v>
      </c>
      <c r="AD111" s="81">
        <v>2.8244098879318802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20.462</v>
      </c>
      <c r="BJ111" s="81">
        <v>0</v>
      </c>
      <c r="BK111" s="81">
        <v>0</v>
      </c>
      <c r="BL111" s="81">
        <v>0</v>
      </c>
      <c r="BM111" s="82"/>
      <c r="BN111" s="81">
        <v>0</v>
      </c>
      <c r="BO111" s="81">
        <v>0</v>
      </c>
      <c r="BP111" s="81">
        <v>3</v>
      </c>
      <c r="BQ111" s="81">
        <v>0</v>
      </c>
      <c r="BR111" s="81">
        <v>0</v>
      </c>
      <c r="BS111" s="81">
        <v>0</v>
      </c>
      <c r="BT111"/>
      <c r="BU111" s="80">
        <v>20.462</v>
      </c>
      <c r="BV111" s="80">
        <v>0</v>
      </c>
      <c r="BW111" s="80">
        <v>0</v>
      </c>
      <c r="BX111" s="80">
        <v>0</v>
      </c>
      <c r="BY111" s="80">
        <v>0</v>
      </c>
      <c r="BZ111" s="80">
        <v>0</v>
      </c>
      <c r="CA111" s="80">
        <v>0</v>
      </c>
      <c r="CB111" s="80">
        <v>0</v>
      </c>
      <c r="CC111" s="80">
        <v>0</v>
      </c>
    </row>
    <row r="112" spans="1:81">
      <c r="A112" s="80" t="s">
        <v>1858</v>
      </c>
      <c r="B112" s="80">
        <v>94</v>
      </c>
      <c r="C112" s="80">
        <v>9</v>
      </c>
      <c r="D112" s="80">
        <v>6</v>
      </c>
      <c r="E112" s="80">
        <v>2012</v>
      </c>
      <c r="F112" s="80" t="s">
        <v>88</v>
      </c>
      <c r="G112" s="80" t="s">
        <v>1849</v>
      </c>
      <c r="H112" s="80" t="s">
        <v>1850</v>
      </c>
      <c r="I112" s="177"/>
      <c r="J112" s="81">
        <v>10.703463091813827</v>
      </c>
      <c r="K112" s="81">
        <v>1.9034131427911625</v>
      </c>
      <c r="L112" s="81">
        <v>3.6192916586373252</v>
      </c>
      <c r="M112" s="81">
        <v>26.485614820129786</v>
      </c>
      <c r="N112" s="81">
        <v>26.020186806234872</v>
      </c>
      <c r="O112" s="81">
        <v>17.205750371125326</v>
      </c>
      <c r="P112" s="81">
        <v>18.488114880580525</v>
      </c>
      <c r="Q112" s="81">
        <v>1.0909429729687687</v>
      </c>
      <c r="R112" s="81">
        <v>0</v>
      </c>
      <c r="S112" s="81">
        <v>1.0621065205404923</v>
      </c>
      <c r="T112" s="82"/>
      <c r="U112" s="81">
        <v>1788707</v>
      </c>
      <c r="V112" s="81">
        <v>763</v>
      </c>
      <c r="W112" s="81">
        <v>108</v>
      </c>
      <c r="X112" s="81">
        <v>4834</v>
      </c>
      <c r="Y112" s="81">
        <v>6004</v>
      </c>
      <c r="Z112" s="81">
        <v>8999</v>
      </c>
      <c r="AA112" s="81">
        <v>3715</v>
      </c>
      <c r="AB112" s="81">
        <v>14308</v>
      </c>
      <c r="AC112" s="81">
        <v>0</v>
      </c>
      <c r="AD112" s="81">
        <v>1.0621065205404923</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23.856999999999999</v>
      </c>
      <c r="BJ112" s="81">
        <v>0</v>
      </c>
      <c r="BK112" s="81">
        <v>0</v>
      </c>
      <c r="BL112" s="81">
        <v>0</v>
      </c>
      <c r="BM112" s="82"/>
      <c r="BN112" s="81">
        <v>0</v>
      </c>
      <c r="BO112" s="81">
        <v>0</v>
      </c>
      <c r="BP112" s="81">
        <v>3</v>
      </c>
      <c r="BQ112" s="81">
        <v>0</v>
      </c>
      <c r="BR112" s="81">
        <v>0</v>
      </c>
      <c r="BS112" s="81">
        <v>0</v>
      </c>
      <c r="BT112"/>
      <c r="BU112" s="80">
        <v>23.856999999999999</v>
      </c>
      <c r="BV112" s="80">
        <v>0</v>
      </c>
      <c r="BW112" s="80">
        <v>0</v>
      </c>
      <c r="BX112" s="80">
        <v>0</v>
      </c>
      <c r="BY112" s="80">
        <v>0</v>
      </c>
      <c r="BZ112" s="80">
        <v>0</v>
      </c>
      <c r="CA112" s="80">
        <v>0</v>
      </c>
      <c r="CB112" s="80">
        <v>0</v>
      </c>
      <c r="CC112" s="80">
        <v>0</v>
      </c>
    </row>
    <row r="113" spans="1:81">
      <c r="A113" s="80" t="s">
        <v>1859</v>
      </c>
      <c r="B113" s="80">
        <v>95</v>
      </c>
      <c r="C113" s="80">
        <v>10</v>
      </c>
      <c r="D113" s="80">
        <v>6</v>
      </c>
      <c r="E113" s="80">
        <v>2013</v>
      </c>
      <c r="F113" s="80" t="s">
        <v>89</v>
      </c>
      <c r="G113" s="80" t="s">
        <v>1849</v>
      </c>
      <c r="H113" s="80" t="s">
        <v>1850</v>
      </c>
      <c r="I113" s="177"/>
      <c r="J113" s="81">
        <v>11.584711372563053</v>
      </c>
      <c r="K113" s="81">
        <v>1.8638263584844692</v>
      </c>
      <c r="L113" s="81">
        <v>2.9708249942754898</v>
      </c>
      <c r="M113" s="81">
        <v>27.387095233885841</v>
      </c>
      <c r="N113" s="81">
        <v>23.541429198644529</v>
      </c>
      <c r="O113" s="81">
        <v>16.342261094198655</v>
      </c>
      <c r="P113" s="81">
        <v>18.36795228869109</v>
      </c>
      <c r="Q113" s="81">
        <v>1.0823681691066034</v>
      </c>
      <c r="R113" s="81">
        <v>0</v>
      </c>
      <c r="S113" s="81">
        <v>1.3238747038387557</v>
      </c>
      <c r="T113" s="82"/>
      <c r="U113" s="81">
        <v>1672315</v>
      </c>
      <c r="V113" s="81">
        <v>763</v>
      </c>
      <c r="W113" s="81">
        <v>108</v>
      </c>
      <c r="X113" s="81">
        <v>4834</v>
      </c>
      <c r="Y113" s="81">
        <v>5931</v>
      </c>
      <c r="Z113" s="81">
        <v>8929</v>
      </c>
      <c r="AA113" s="81">
        <v>3677</v>
      </c>
      <c r="AB113" s="81">
        <v>13992</v>
      </c>
      <c r="AC113" s="81">
        <v>0</v>
      </c>
      <c r="AD113" s="81">
        <v>1.3238747038387557</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31.36</v>
      </c>
      <c r="BJ113" s="81">
        <v>0</v>
      </c>
      <c r="BK113" s="81">
        <v>0</v>
      </c>
      <c r="BL113" s="81">
        <v>0</v>
      </c>
      <c r="BM113" s="82"/>
      <c r="BN113" s="81">
        <v>0</v>
      </c>
      <c r="BO113" s="81">
        <v>0</v>
      </c>
      <c r="BP113" s="81">
        <v>3</v>
      </c>
      <c r="BQ113" s="81">
        <v>0</v>
      </c>
      <c r="BR113" s="81">
        <v>0</v>
      </c>
      <c r="BS113" s="81">
        <v>0</v>
      </c>
      <c r="BT113"/>
      <c r="BU113" s="80">
        <v>28.132999999999999</v>
      </c>
      <c r="BV113" s="80">
        <v>0</v>
      </c>
      <c r="BW113" s="80">
        <v>0</v>
      </c>
      <c r="BX113" s="80">
        <v>0</v>
      </c>
      <c r="BY113" s="80">
        <v>0</v>
      </c>
      <c r="BZ113" s="80">
        <v>0</v>
      </c>
      <c r="CA113" s="80">
        <v>0</v>
      </c>
      <c r="CB113" s="80">
        <v>3.2269999999999999</v>
      </c>
      <c r="CC113" s="80">
        <v>0</v>
      </c>
    </row>
    <row r="114" spans="1:81">
      <c r="A114" s="80" t="s">
        <v>1860</v>
      </c>
      <c r="B114" s="80">
        <v>96</v>
      </c>
      <c r="C114" s="80">
        <v>11</v>
      </c>
      <c r="D114" s="80">
        <v>6</v>
      </c>
      <c r="E114" s="80">
        <v>2014</v>
      </c>
      <c r="F114" s="80" t="s">
        <v>90</v>
      </c>
      <c r="G114" s="80" t="s">
        <v>1849</v>
      </c>
      <c r="H114" s="80" t="s">
        <v>1850</v>
      </c>
      <c r="I114" s="177"/>
      <c r="J114" s="81">
        <v>8.237011459210029</v>
      </c>
      <c r="K114" s="81">
        <v>1.9895741869539079</v>
      </c>
      <c r="L114" s="81">
        <v>2.0896206643242929</v>
      </c>
      <c r="M114" s="81">
        <v>22.887033407206655</v>
      </c>
      <c r="N114" s="81">
        <v>19.830426408411473</v>
      </c>
      <c r="O114" s="81">
        <v>15.414074872633968</v>
      </c>
      <c r="P114" s="81">
        <v>18.036671242356448</v>
      </c>
      <c r="Q114" s="81">
        <v>1.0086470251736246</v>
      </c>
      <c r="R114" s="81">
        <v>0</v>
      </c>
      <c r="S114" s="81">
        <v>1.9371233750264159</v>
      </c>
      <c r="T114" s="82"/>
      <c r="U114" s="81">
        <v>1475607</v>
      </c>
      <c r="V114" s="81">
        <v>751</v>
      </c>
      <c r="W114" s="81">
        <v>73</v>
      </c>
      <c r="X114" s="81">
        <v>4198</v>
      </c>
      <c r="Y114" s="81">
        <v>5877</v>
      </c>
      <c r="Z114" s="81">
        <v>8870</v>
      </c>
      <c r="AA114" s="81">
        <v>3592</v>
      </c>
      <c r="AB114" s="81">
        <v>13590</v>
      </c>
      <c r="AC114" s="81">
        <v>0</v>
      </c>
      <c r="AD114" s="81">
        <v>1.9371233750264159</v>
      </c>
      <c r="AE114" s="82"/>
      <c r="AF114" s="81">
        <v>11734757.179360284</v>
      </c>
      <c r="AG114" s="81">
        <v>1613834.0807697494</v>
      </c>
      <c r="AH114" s="81">
        <v>546335.85059770022</v>
      </c>
      <c r="AI114" s="81">
        <v>28301878.719490629</v>
      </c>
      <c r="AJ114" s="81">
        <v>26323168.685927045</v>
      </c>
      <c r="AK114" s="81">
        <v>0</v>
      </c>
      <c r="AL114" s="81">
        <v>0</v>
      </c>
      <c r="AM114" s="81">
        <v>1865703.921708591</v>
      </c>
      <c r="AN114" s="81">
        <v>0</v>
      </c>
      <c r="AO114" s="81">
        <v>0</v>
      </c>
      <c r="AP114" s="82"/>
      <c r="AQ114" s="81">
        <v>83</v>
      </c>
      <c r="AR114" s="81">
        <v>21</v>
      </c>
      <c r="AS114" s="81">
        <v>0</v>
      </c>
      <c r="AT114" s="81">
        <v>1</v>
      </c>
      <c r="AU114" s="81">
        <v>0</v>
      </c>
      <c r="AV114" s="81">
        <v>0</v>
      </c>
      <c r="AW114" s="81" t="s">
        <v>564</v>
      </c>
      <c r="AX114" s="82"/>
      <c r="AY114" s="81">
        <v>399.1</v>
      </c>
      <c r="AZ114" s="81">
        <v>2438.8000000000002</v>
      </c>
      <c r="BA114" s="81">
        <v>0</v>
      </c>
      <c r="BB114" s="81">
        <v>49</v>
      </c>
      <c r="BC114" s="81">
        <v>0</v>
      </c>
      <c r="BD114" s="81">
        <v>0</v>
      </c>
      <c r="BE114" s="81" t="s">
        <v>564</v>
      </c>
      <c r="BF114" s="82"/>
      <c r="BG114" s="81">
        <v>0</v>
      </c>
      <c r="BH114" s="81">
        <v>0</v>
      </c>
      <c r="BI114" s="81">
        <v>32.549999999999997</v>
      </c>
      <c r="BJ114" s="81">
        <v>0</v>
      </c>
      <c r="BK114" s="81">
        <v>0</v>
      </c>
      <c r="BL114" s="81">
        <v>0</v>
      </c>
      <c r="BM114" s="82"/>
      <c r="BN114" s="81">
        <v>0</v>
      </c>
      <c r="BO114" s="81">
        <v>0</v>
      </c>
      <c r="BP114" s="81">
        <v>4</v>
      </c>
      <c r="BQ114" s="81">
        <v>0</v>
      </c>
      <c r="BR114" s="81">
        <v>0</v>
      </c>
      <c r="BS114" s="81">
        <v>0</v>
      </c>
      <c r="BT114"/>
      <c r="BU114" s="80">
        <v>29.800999999999998</v>
      </c>
      <c r="BV114" s="80">
        <v>0</v>
      </c>
      <c r="BW114" s="80">
        <v>0</v>
      </c>
      <c r="BX114" s="80">
        <v>0</v>
      </c>
      <c r="BY114" s="80">
        <v>0</v>
      </c>
      <c r="BZ114" s="80">
        <v>0</v>
      </c>
      <c r="CA114" s="80">
        <v>0</v>
      </c>
      <c r="CB114" s="80">
        <v>2.7490000000000001</v>
      </c>
      <c r="CC114" s="80">
        <v>0</v>
      </c>
    </row>
    <row r="115" spans="1:81">
      <c r="A115" s="80" t="s">
        <v>1861</v>
      </c>
      <c r="B115" s="80">
        <v>97</v>
      </c>
      <c r="C115" s="80">
        <v>12</v>
      </c>
      <c r="D115" s="80">
        <v>6</v>
      </c>
      <c r="E115" s="80">
        <v>2015</v>
      </c>
      <c r="F115" s="80" t="s">
        <v>91</v>
      </c>
      <c r="G115" s="80" t="s">
        <v>1849</v>
      </c>
      <c r="H115" s="80" t="s">
        <v>1850</v>
      </c>
      <c r="I115" s="177"/>
      <c r="J115" s="81">
        <v>8.3575014431238408</v>
      </c>
      <c r="K115" s="81">
        <v>1.8453677601619021</v>
      </c>
      <c r="L115" s="81">
        <v>2.1083022322499971</v>
      </c>
      <c r="M115" s="81">
        <v>20.5748742448909</v>
      </c>
      <c r="N115" s="81">
        <v>20.691923928720804</v>
      </c>
      <c r="O115" s="81">
        <v>15.12756453601504</v>
      </c>
      <c r="P115" s="81">
        <v>17.709142678196361</v>
      </c>
      <c r="Q115" s="81">
        <v>0.95573669684886342</v>
      </c>
      <c r="R115" s="81">
        <v>0</v>
      </c>
      <c r="S115" s="81">
        <v>2.774210342260552</v>
      </c>
      <c r="T115" s="82"/>
      <c r="U115" s="81">
        <v>1696003</v>
      </c>
      <c r="V115" s="81">
        <v>751</v>
      </c>
      <c r="W115" s="81">
        <v>73</v>
      </c>
      <c r="X115" s="81">
        <v>4198</v>
      </c>
      <c r="Y115" s="81">
        <v>5819</v>
      </c>
      <c r="Z115" s="81">
        <v>8789</v>
      </c>
      <c r="AA115" s="81">
        <v>3524</v>
      </c>
      <c r="AB115" s="81">
        <v>13154</v>
      </c>
      <c r="AC115" s="81">
        <v>0</v>
      </c>
      <c r="AD115" s="81">
        <v>2.774210342260552</v>
      </c>
      <c r="AE115" s="82"/>
      <c r="AF115" s="81">
        <v>12695623.604531346</v>
      </c>
      <c r="AG115" s="81">
        <v>1380463.9885082245</v>
      </c>
      <c r="AH115" s="81">
        <v>442973.00506157154</v>
      </c>
      <c r="AI115" s="81">
        <v>26894530.916634768</v>
      </c>
      <c r="AJ115" s="81">
        <v>29231625.925052743</v>
      </c>
      <c r="AK115" s="81">
        <v>0</v>
      </c>
      <c r="AL115" s="81">
        <v>0</v>
      </c>
      <c r="AM115" s="81">
        <v>1802700.5210453202</v>
      </c>
      <c r="AN115" s="81">
        <v>0</v>
      </c>
      <c r="AO115" s="81">
        <v>0</v>
      </c>
      <c r="AP115" s="82"/>
      <c r="AQ115" s="81">
        <v>92</v>
      </c>
      <c r="AR115" s="81">
        <v>40</v>
      </c>
      <c r="AS115" s="81">
        <v>0</v>
      </c>
      <c r="AT115" s="81">
        <v>1</v>
      </c>
      <c r="AU115" s="81">
        <v>0</v>
      </c>
      <c r="AV115" s="81">
        <v>0</v>
      </c>
      <c r="AW115" s="81" t="s">
        <v>564</v>
      </c>
      <c r="AX115" s="82"/>
      <c r="AY115" s="81">
        <v>458.6</v>
      </c>
      <c r="AZ115" s="81">
        <v>4071.9</v>
      </c>
      <c r="BA115" s="81">
        <v>0</v>
      </c>
      <c r="BB115" s="81">
        <v>49</v>
      </c>
      <c r="BC115" s="81">
        <v>0</v>
      </c>
      <c r="BD115" s="81">
        <v>0</v>
      </c>
      <c r="BE115" s="81" t="s">
        <v>564</v>
      </c>
      <c r="BF115" s="82"/>
      <c r="BG115" s="81">
        <v>0</v>
      </c>
      <c r="BH115" s="81">
        <v>0</v>
      </c>
      <c r="BI115" s="81">
        <v>27.544</v>
      </c>
      <c r="BJ115" s="81">
        <v>0</v>
      </c>
      <c r="BK115" s="81">
        <v>0</v>
      </c>
      <c r="BL115" s="81">
        <v>0</v>
      </c>
      <c r="BM115" s="82"/>
      <c r="BN115" s="81">
        <v>0</v>
      </c>
      <c r="BO115" s="81">
        <v>0</v>
      </c>
      <c r="BP115" s="81">
        <v>4</v>
      </c>
      <c r="BQ115" s="81">
        <v>0</v>
      </c>
      <c r="BR115" s="81">
        <v>0</v>
      </c>
      <c r="BS115" s="81">
        <v>0</v>
      </c>
      <c r="BT115"/>
      <c r="BU115" s="80">
        <v>27.544</v>
      </c>
      <c r="BV115" s="80">
        <v>0</v>
      </c>
      <c r="BW115" s="80">
        <v>0</v>
      </c>
      <c r="BX115" s="80">
        <v>0</v>
      </c>
      <c r="BY115" s="80">
        <v>0</v>
      </c>
      <c r="BZ115" s="80">
        <v>0</v>
      </c>
      <c r="CA115" s="80">
        <v>0</v>
      </c>
      <c r="CB115" s="80">
        <v>0</v>
      </c>
      <c r="CC115" s="80">
        <v>0</v>
      </c>
    </row>
    <row r="116" spans="1:81">
      <c r="A116" s="80" t="s">
        <v>1862</v>
      </c>
      <c r="B116" s="80">
        <v>98</v>
      </c>
      <c r="C116" s="80">
        <v>13</v>
      </c>
      <c r="D116" s="80">
        <v>6</v>
      </c>
      <c r="E116" s="80">
        <v>2016</v>
      </c>
      <c r="F116" s="80" t="s">
        <v>92</v>
      </c>
      <c r="G116" s="80" t="s">
        <v>1849</v>
      </c>
      <c r="H116" s="80" t="s">
        <v>1850</v>
      </c>
      <c r="I116" s="177"/>
      <c r="J116" s="81">
        <v>8.2648925882230664</v>
      </c>
      <c r="K116" s="81">
        <v>2.0184221276638525</v>
      </c>
      <c r="L116" s="81">
        <v>2.4500916065392659</v>
      </c>
      <c r="M116" s="81">
        <v>17.474095407027843</v>
      </c>
      <c r="N116" s="81">
        <v>18.937160035862217</v>
      </c>
      <c r="O116" s="81">
        <v>14.756831674003879</v>
      </c>
      <c r="P116" s="81">
        <v>17.17072331497058</v>
      </c>
      <c r="Q116" s="81">
        <v>0.89971077076993677</v>
      </c>
      <c r="R116" s="81">
        <v>0</v>
      </c>
      <c r="S116" s="81">
        <v>1.1993406937032471</v>
      </c>
      <c r="T116" s="82"/>
      <c r="U116" s="81">
        <v>1602786</v>
      </c>
      <c r="V116" s="81">
        <v>751</v>
      </c>
      <c r="W116" s="81">
        <v>73</v>
      </c>
      <c r="X116" s="81">
        <v>4198</v>
      </c>
      <c r="Y116" s="81">
        <v>5720</v>
      </c>
      <c r="Z116" s="81">
        <v>8679</v>
      </c>
      <c r="AA116" s="81">
        <v>3534</v>
      </c>
      <c r="AB116" s="81">
        <v>12738</v>
      </c>
      <c r="AC116" s="81">
        <v>0</v>
      </c>
      <c r="AD116" s="81">
        <v>1.1993406937032469</v>
      </c>
      <c r="AE116" s="82"/>
      <c r="AF116" s="81">
        <v>12435660.214003479</v>
      </c>
      <c r="AG116" s="81">
        <v>1516353.577513932</v>
      </c>
      <c r="AH116" s="81">
        <v>419565.41912927618</v>
      </c>
      <c r="AI116" s="81">
        <v>26880685.26334298</v>
      </c>
      <c r="AJ116" s="81">
        <v>26154717.483464889</v>
      </c>
      <c r="AK116" s="81">
        <v>0</v>
      </c>
      <c r="AL116" s="81">
        <v>0</v>
      </c>
      <c r="AM116" s="81">
        <v>1747045.6955293319</v>
      </c>
      <c r="AN116" s="81">
        <v>0</v>
      </c>
      <c r="AO116" s="81">
        <v>0</v>
      </c>
      <c r="AP116" s="82"/>
      <c r="AQ116" s="81">
        <v>100</v>
      </c>
      <c r="AR116" s="81">
        <v>54</v>
      </c>
      <c r="AS116" s="81">
        <v>0</v>
      </c>
      <c r="AT116" s="81">
        <v>1</v>
      </c>
      <c r="AU116" s="81">
        <v>0</v>
      </c>
      <c r="AV116" s="81">
        <v>0</v>
      </c>
      <c r="AW116" s="81" t="s">
        <v>564</v>
      </c>
      <c r="AX116" s="82"/>
      <c r="AY116" s="81">
        <v>510.6</v>
      </c>
      <c r="AZ116" s="81">
        <v>4392.8999999999996</v>
      </c>
      <c r="BA116" s="81">
        <v>0</v>
      </c>
      <c r="BB116" s="81">
        <v>49</v>
      </c>
      <c r="BC116" s="81">
        <v>0</v>
      </c>
      <c r="BD116" s="81">
        <v>0</v>
      </c>
      <c r="BE116" s="81" t="s">
        <v>564</v>
      </c>
      <c r="BF116" s="82"/>
      <c r="BG116" s="81">
        <v>0</v>
      </c>
      <c r="BH116" s="81">
        <v>0</v>
      </c>
      <c r="BI116" s="81">
        <v>27.535</v>
      </c>
      <c r="BJ116" s="81">
        <v>0</v>
      </c>
      <c r="BK116" s="81">
        <v>0</v>
      </c>
      <c r="BL116" s="81">
        <v>0</v>
      </c>
      <c r="BM116" s="82"/>
      <c r="BN116" s="81">
        <v>0</v>
      </c>
      <c r="BO116" s="81">
        <v>0</v>
      </c>
      <c r="BP116" s="81">
        <v>4</v>
      </c>
      <c r="BQ116" s="81">
        <v>0</v>
      </c>
      <c r="BR116" s="81">
        <v>0</v>
      </c>
      <c r="BS116" s="81">
        <v>0</v>
      </c>
      <c r="BT116"/>
      <c r="BU116" s="80">
        <v>27.535</v>
      </c>
      <c r="BV116" s="80">
        <v>0</v>
      </c>
      <c r="BW116" s="80">
        <v>0</v>
      </c>
      <c r="BX116" s="80">
        <v>0</v>
      </c>
      <c r="BY116" s="80">
        <v>0</v>
      </c>
      <c r="BZ116" s="80">
        <v>0</v>
      </c>
      <c r="CA116" s="80">
        <v>0</v>
      </c>
      <c r="CB116" s="80">
        <v>0</v>
      </c>
      <c r="CC116" s="80">
        <v>0</v>
      </c>
    </row>
    <row r="117" spans="1:81">
      <c r="A117" s="80" t="s">
        <v>1863</v>
      </c>
      <c r="B117" s="80">
        <v>99</v>
      </c>
      <c r="C117" s="80">
        <v>14</v>
      </c>
      <c r="D117" s="80">
        <v>6</v>
      </c>
      <c r="E117" s="80">
        <v>2017</v>
      </c>
      <c r="F117" s="80" t="s">
        <v>71</v>
      </c>
      <c r="G117" s="80" t="s">
        <v>1849</v>
      </c>
      <c r="H117" s="80" t="s">
        <v>1850</v>
      </c>
      <c r="I117" s="177"/>
      <c r="J117" s="81">
        <v>7.194686755982489</v>
      </c>
      <c r="K117" s="81">
        <v>2.0205457080659484</v>
      </c>
      <c r="L117" s="81">
        <v>2.2841208294215072</v>
      </c>
      <c r="M117" s="81">
        <v>17.661224824328855</v>
      </c>
      <c r="N117" s="81">
        <v>20.161194101186464</v>
      </c>
      <c r="O117" s="81">
        <v>14.39895705339957</v>
      </c>
      <c r="P117" s="81">
        <v>16.670889477300729</v>
      </c>
      <c r="Q117" s="81">
        <v>0.84207882315212923</v>
      </c>
      <c r="R117" s="81">
        <v>0</v>
      </c>
      <c r="S117" s="81">
        <v>0.75042570515916662</v>
      </c>
      <c r="T117" s="82"/>
      <c r="U117" s="81">
        <v>1661524</v>
      </c>
      <c r="V117" s="81">
        <v>751</v>
      </c>
      <c r="W117" s="81">
        <v>73</v>
      </c>
      <c r="X117" s="81">
        <v>4198</v>
      </c>
      <c r="Y117" s="81">
        <v>5639</v>
      </c>
      <c r="Z117" s="81">
        <v>8609</v>
      </c>
      <c r="AA117" s="81">
        <v>3453</v>
      </c>
      <c r="AB117" s="81">
        <v>12329</v>
      </c>
      <c r="AC117" s="81">
        <v>0</v>
      </c>
      <c r="AD117" s="81">
        <v>0.75042570515916662</v>
      </c>
      <c r="AE117" s="82"/>
      <c r="AF117" s="81">
        <v>11290653.59365816</v>
      </c>
      <c r="AG117" s="81">
        <v>1540624.980788324</v>
      </c>
      <c r="AH117" s="81">
        <v>501942.94344986748</v>
      </c>
      <c r="AI117" s="81">
        <v>27923251.154546969</v>
      </c>
      <c r="AJ117" s="81">
        <v>28266347.836207092</v>
      </c>
      <c r="AK117" s="81">
        <v>0</v>
      </c>
      <c r="AL117" s="81">
        <v>0</v>
      </c>
      <c r="AM117" s="81">
        <v>1693596.290340865</v>
      </c>
      <c r="AN117" s="81">
        <v>0</v>
      </c>
      <c r="AO117" s="81">
        <v>0</v>
      </c>
      <c r="AP117" s="82"/>
      <c r="AQ117" s="81">
        <v>112</v>
      </c>
      <c r="AR117" s="81">
        <v>58</v>
      </c>
      <c r="AS117" s="81">
        <v>0</v>
      </c>
      <c r="AT117" s="81">
        <v>1</v>
      </c>
      <c r="AU117" s="81">
        <v>0</v>
      </c>
      <c r="AV117" s="81">
        <v>0</v>
      </c>
      <c r="AW117" s="81" t="s">
        <v>564</v>
      </c>
      <c r="AX117" s="82"/>
      <c r="AY117" s="81">
        <v>570.79999999999995</v>
      </c>
      <c r="AZ117" s="81">
        <v>4527.3999999999996</v>
      </c>
      <c r="BA117" s="81">
        <v>0</v>
      </c>
      <c r="BB117" s="81">
        <v>49</v>
      </c>
      <c r="BC117" s="81">
        <v>0</v>
      </c>
      <c r="BD117" s="81">
        <v>0</v>
      </c>
      <c r="BE117" s="81" t="s">
        <v>564</v>
      </c>
      <c r="BF117" s="82"/>
      <c r="BG117" s="81">
        <v>0</v>
      </c>
      <c r="BH117" s="81">
        <v>0</v>
      </c>
      <c r="BI117" s="81">
        <v>27.699000000000002</v>
      </c>
      <c r="BJ117" s="81">
        <v>0</v>
      </c>
      <c r="BK117" s="81">
        <v>0</v>
      </c>
      <c r="BL117" s="81">
        <v>0</v>
      </c>
      <c r="BM117" s="82"/>
      <c r="BN117" s="81">
        <v>0</v>
      </c>
      <c r="BO117" s="81">
        <v>0</v>
      </c>
      <c r="BP117" s="81">
        <v>4</v>
      </c>
      <c r="BQ117" s="81">
        <v>0</v>
      </c>
      <c r="BR117" s="81">
        <v>0</v>
      </c>
      <c r="BS117" s="81">
        <v>0</v>
      </c>
      <c r="BT117"/>
      <c r="BU117" s="80">
        <v>27.699000000000002</v>
      </c>
      <c r="BV117" s="80">
        <v>0</v>
      </c>
      <c r="BW117" s="80">
        <v>0</v>
      </c>
      <c r="BX117" s="80">
        <v>0</v>
      </c>
      <c r="BY117" s="80">
        <v>0</v>
      </c>
      <c r="BZ117" s="80">
        <v>0</v>
      </c>
      <c r="CA117" s="80">
        <v>0</v>
      </c>
      <c r="CB117" s="80">
        <v>0</v>
      </c>
      <c r="CC117" s="80">
        <v>0</v>
      </c>
    </row>
    <row r="118" spans="1:81">
      <c r="A118" s="80" t="s">
        <v>1864</v>
      </c>
      <c r="B118" s="80">
        <v>100</v>
      </c>
      <c r="C118" s="80">
        <v>15</v>
      </c>
      <c r="D118" s="80">
        <v>6</v>
      </c>
      <c r="E118" s="80">
        <v>2018</v>
      </c>
      <c r="F118" s="80" t="s">
        <v>93</v>
      </c>
      <c r="G118" s="80" t="s">
        <v>1849</v>
      </c>
      <c r="H118" s="80" t="s">
        <v>1850</v>
      </c>
      <c r="I118" s="177"/>
      <c r="J118" s="81">
        <v>7.9396030561587363</v>
      </c>
      <c r="K118" s="81">
        <v>1.9291611430999682</v>
      </c>
      <c r="L118" s="81">
        <v>2.0212386964263831</v>
      </c>
      <c r="M118" s="81">
        <v>16.416135070092622</v>
      </c>
      <c r="N118" s="81">
        <v>18.149214770646751</v>
      </c>
      <c r="O118" s="81">
        <v>13.854364453418436</v>
      </c>
      <c r="P118" s="81">
        <v>16.30896819458858</v>
      </c>
      <c r="Q118" s="81">
        <v>0.7537097819168378</v>
      </c>
      <c r="R118" s="81">
        <v>0</v>
      </c>
      <c r="S118" s="81">
        <v>0.98897253345569192</v>
      </c>
      <c r="T118" s="82"/>
      <c r="U118" s="81">
        <v>1861111</v>
      </c>
      <c r="V118" s="81">
        <v>751</v>
      </c>
      <c r="W118" s="81">
        <v>73</v>
      </c>
      <c r="X118" s="81">
        <v>4198</v>
      </c>
      <c r="Y118" s="81">
        <v>5505</v>
      </c>
      <c r="Z118" s="81">
        <v>8442</v>
      </c>
      <c r="AA118" s="81">
        <v>3412</v>
      </c>
      <c r="AB118" s="81">
        <v>11892</v>
      </c>
      <c r="AC118" s="81">
        <v>0</v>
      </c>
      <c r="AD118" s="81">
        <v>0.98897253345569192</v>
      </c>
      <c r="AE118" s="82"/>
      <c r="AF118" s="81">
        <v>12146285.100217151</v>
      </c>
      <c r="AG118" s="81">
        <v>1390362.755174835</v>
      </c>
      <c r="AH118" s="81">
        <v>469083.10043021769</v>
      </c>
      <c r="AI118" s="81">
        <v>25631230.562620681</v>
      </c>
      <c r="AJ118" s="81">
        <v>26010249.970519278</v>
      </c>
      <c r="AK118" s="81">
        <v>0</v>
      </c>
      <c r="AL118" s="81">
        <v>0</v>
      </c>
      <c r="AM118" s="81">
        <v>1636947.008582928</v>
      </c>
      <c r="AN118" s="81">
        <v>0</v>
      </c>
      <c r="AO118" s="81">
        <v>0</v>
      </c>
      <c r="AP118" s="82"/>
      <c r="AQ118" s="81">
        <v>123</v>
      </c>
      <c r="AR118" s="81">
        <v>60</v>
      </c>
      <c r="AS118" s="81">
        <v>0</v>
      </c>
      <c r="AT118" s="81">
        <v>1</v>
      </c>
      <c r="AU118" s="81">
        <v>0</v>
      </c>
      <c r="AV118" s="81">
        <v>0</v>
      </c>
      <c r="AW118" s="81" t="s">
        <v>564</v>
      </c>
      <c r="AX118" s="82"/>
      <c r="AY118" s="81">
        <v>633.1</v>
      </c>
      <c r="AZ118" s="81">
        <v>4560</v>
      </c>
      <c r="BA118" s="81">
        <v>0</v>
      </c>
      <c r="BB118" s="81">
        <v>49</v>
      </c>
      <c r="BC118" s="81">
        <v>0</v>
      </c>
      <c r="BD118" s="81">
        <v>0</v>
      </c>
      <c r="BE118" s="81" t="s">
        <v>564</v>
      </c>
      <c r="BF118" s="82"/>
      <c r="BG118" s="81">
        <v>0</v>
      </c>
      <c r="BH118" s="81">
        <v>0</v>
      </c>
      <c r="BI118" s="81">
        <v>27.946000000000002</v>
      </c>
      <c r="BJ118" s="81">
        <v>0</v>
      </c>
      <c r="BK118" s="81">
        <v>0</v>
      </c>
      <c r="BL118" s="81">
        <v>0</v>
      </c>
      <c r="BM118" s="82"/>
      <c r="BN118" s="81">
        <v>0</v>
      </c>
      <c r="BO118" s="81">
        <v>0</v>
      </c>
      <c r="BP118" s="81">
        <v>4</v>
      </c>
      <c r="BQ118" s="81">
        <v>0</v>
      </c>
      <c r="BR118" s="81">
        <v>0</v>
      </c>
      <c r="BS118" s="81">
        <v>0</v>
      </c>
      <c r="BT118"/>
      <c r="BU118" s="80">
        <v>27.946000000000002</v>
      </c>
      <c r="BV118" s="80">
        <v>0</v>
      </c>
      <c r="BW118" s="80">
        <v>0</v>
      </c>
      <c r="BX118" s="80">
        <v>0</v>
      </c>
      <c r="BY118" s="80">
        <v>0</v>
      </c>
      <c r="BZ118" s="80">
        <v>0</v>
      </c>
      <c r="CA118" s="80">
        <v>0</v>
      </c>
      <c r="CB118" s="80">
        <v>0</v>
      </c>
      <c r="CC118" s="80">
        <v>0</v>
      </c>
    </row>
    <row r="119" spans="1:81">
      <c r="A119" s="80" t="s">
        <v>1865</v>
      </c>
      <c r="B119" s="80">
        <v>101</v>
      </c>
      <c r="C119" s="80">
        <v>16</v>
      </c>
      <c r="D119" s="80">
        <v>6</v>
      </c>
      <c r="E119" s="80">
        <v>2019</v>
      </c>
      <c r="F119" s="80" t="s">
        <v>73</v>
      </c>
      <c r="G119" s="80" t="s">
        <v>1849</v>
      </c>
      <c r="H119" s="80" t="s">
        <v>1850</v>
      </c>
      <c r="I119" s="177"/>
      <c r="J119" s="81">
        <v>9.989869010912404</v>
      </c>
      <c r="K119" s="81">
        <v>1.7404637945082198</v>
      </c>
      <c r="L119" s="81">
        <v>2.0374373348193338</v>
      </c>
      <c r="M119" s="81">
        <v>15.955881501813909</v>
      </c>
      <c r="N119" s="81">
        <v>15.417825946780324</v>
      </c>
      <c r="O119" s="81">
        <v>13.124761442188568</v>
      </c>
      <c r="P119" s="81">
        <v>15.907015951182537</v>
      </c>
      <c r="Q119" s="81">
        <v>0.70385045783654954</v>
      </c>
      <c r="R119" s="81">
        <v>0</v>
      </c>
      <c r="S119" s="81">
        <v>1.2323132490686597</v>
      </c>
      <c r="T119" s="82"/>
      <c r="U119" s="81">
        <v>2345013</v>
      </c>
      <c r="V119" s="81">
        <v>751</v>
      </c>
      <c r="W119" s="81">
        <v>73</v>
      </c>
      <c r="X119" s="81">
        <v>4198</v>
      </c>
      <c r="Y119" s="81">
        <v>5349</v>
      </c>
      <c r="Z119" s="81">
        <v>8217</v>
      </c>
      <c r="AA119" s="81">
        <v>3303</v>
      </c>
      <c r="AB119" s="81">
        <v>11406</v>
      </c>
      <c r="AC119" s="81">
        <v>0</v>
      </c>
      <c r="AD119" s="81">
        <v>1.2323132490686599</v>
      </c>
      <c r="AE119" s="82"/>
      <c r="AF119" s="81">
        <v>15685459.048337789</v>
      </c>
      <c r="AG119" s="81">
        <v>1300232.135705224</v>
      </c>
      <c r="AH119" s="81">
        <v>499651.35370981181</v>
      </c>
      <c r="AI119" s="81">
        <v>25666788.98865043</v>
      </c>
      <c r="AJ119" s="81">
        <v>21775897.768859655</v>
      </c>
      <c r="AK119" s="81">
        <v>0</v>
      </c>
      <c r="AL119" s="81">
        <v>0</v>
      </c>
      <c r="AM119" s="81">
        <v>1553411.3356779716</v>
      </c>
      <c r="AN119" s="81">
        <v>0</v>
      </c>
      <c r="AO119" s="81">
        <v>0</v>
      </c>
      <c r="AP119" s="82"/>
      <c r="AQ119" s="81">
        <v>127</v>
      </c>
      <c r="AR119" s="81">
        <v>64</v>
      </c>
      <c r="AS119" s="81">
        <v>0</v>
      </c>
      <c r="AT119" s="81">
        <v>2</v>
      </c>
      <c r="AU119" s="81">
        <v>0</v>
      </c>
      <c r="AV119" s="81">
        <v>0</v>
      </c>
      <c r="AW119" s="81" t="s">
        <v>564</v>
      </c>
      <c r="AX119" s="82"/>
      <c r="AY119" s="81">
        <v>655.59999999999991</v>
      </c>
      <c r="AZ119" s="81">
        <v>4719</v>
      </c>
      <c r="BA119" s="81">
        <v>0</v>
      </c>
      <c r="BB119" s="81">
        <v>21946</v>
      </c>
      <c r="BC119" s="81">
        <v>0</v>
      </c>
      <c r="BD119" s="81">
        <v>0</v>
      </c>
      <c r="BE119" s="81" t="s">
        <v>564</v>
      </c>
      <c r="BF119" s="82"/>
      <c r="BG119" s="81">
        <v>0</v>
      </c>
      <c r="BH119" s="81">
        <v>0</v>
      </c>
      <c r="BI119" s="81">
        <v>27.202000000000002</v>
      </c>
      <c r="BJ119" s="81">
        <v>0</v>
      </c>
      <c r="BK119" s="81">
        <v>0</v>
      </c>
      <c r="BL119" s="81">
        <v>0</v>
      </c>
      <c r="BM119" s="82"/>
      <c r="BN119" s="81">
        <v>0</v>
      </c>
      <c r="BO119" s="81">
        <v>0</v>
      </c>
      <c r="BP119" s="81">
        <v>5</v>
      </c>
      <c r="BQ119" s="81">
        <v>0</v>
      </c>
      <c r="BR119" s="81">
        <v>0</v>
      </c>
      <c r="BS119" s="81">
        <v>0</v>
      </c>
      <c r="BT119"/>
      <c r="BU119" s="80">
        <v>27.202000000000002</v>
      </c>
      <c r="BV119" s="80">
        <v>0</v>
      </c>
      <c r="BW119" s="80">
        <v>0</v>
      </c>
      <c r="BX119" s="80">
        <v>0</v>
      </c>
      <c r="BY119" s="80">
        <v>0</v>
      </c>
      <c r="BZ119" s="80">
        <v>0</v>
      </c>
      <c r="CA119" s="80">
        <v>0</v>
      </c>
      <c r="CB119" s="80">
        <v>0</v>
      </c>
      <c r="CC119" s="80">
        <v>0</v>
      </c>
    </row>
    <row r="120" spans="1:81">
      <c r="A120" s="80" t="s">
        <v>1866</v>
      </c>
      <c r="B120" s="80">
        <v>102</v>
      </c>
      <c r="C120" s="80">
        <v>17</v>
      </c>
      <c r="D120" s="80">
        <v>6</v>
      </c>
      <c r="E120" s="80">
        <v>2020</v>
      </c>
      <c r="F120" s="80" t="s">
        <v>218</v>
      </c>
      <c r="G120" s="80" t="s">
        <v>1849</v>
      </c>
      <c r="H120" s="80" t="s">
        <v>1850</v>
      </c>
      <c r="I120" s="177"/>
      <c r="J120" s="81">
        <v>11.786156821754449</v>
      </c>
      <c r="K120" s="81">
        <v>1.3090808883027856</v>
      </c>
      <c r="L120" s="81">
        <v>2.0394574624656432</v>
      </c>
      <c r="M120" s="81">
        <v>13.384165316938304</v>
      </c>
      <c r="N120" s="81">
        <v>14.935362875759497</v>
      </c>
      <c r="O120" s="81">
        <v>11.279437077732043</v>
      </c>
      <c r="P120" s="81">
        <v>14.751646298713172</v>
      </c>
      <c r="Q120" s="81">
        <v>0.65177889281099721</v>
      </c>
      <c r="R120" s="81">
        <v>0</v>
      </c>
      <c r="S120" s="81">
        <v>2.084568429927951</v>
      </c>
      <c r="T120" s="82"/>
      <c r="U120" s="81">
        <v>2943166</v>
      </c>
      <c r="V120" s="81">
        <v>489</v>
      </c>
      <c r="W120" s="81">
        <v>81</v>
      </c>
      <c r="X120" s="81">
        <v>3598</v>
      </c>
      <c r="Y120" s="81">
        <v>5267</v>
      </c>
      <c r="Z120" s="81">
        <v>8060</v>
      </c>
      <c r="AA120" s="81">
        <v>3328</v>
      </c>
      <c r="AB120" s="81">
        <v>11054</v>
      </c>
      <c r="AC120" s="81">
        <v>0</v>
      </c>
      <c r="AD120" s="81">
        <v>2.084568429927951</v>
      </c>
      <c r="AE120" s="82"/>
      <c r="AF120" s="81">
        <v>19048579.44513781</v>
      </c>
      <c r="AG120" s="81">
        <v>1002035.9485292236</v>
      </c>
      <c r="AH120" s="81">
        <v>529887.01613644906</v>
      </c>
      <c r="AI120" s="81">
        <v>21939196.207915459</v>
      </c>
      <c r="AJ120" s="81">
        <v>21775687.353141278</v>
      </c>
      <c r="AK120" s="81"/>
      <c r="AL120" s="81"/>
      <c r="AM120" s="81">
        <v>1442669.8125015059</v>
      </c>
      <c r="AN120" s="81"/>
      <c r="AO120" s="81"/>
      <c r="AP120" s="82"/>
      <c r="AQ120" s="81">
        <v>140</v>
      </c>
      <c r="AR120" s="81">
        <v>78</v>
      </c>
      <c r="AS120" s="81">
        <v>0</v>
      </c>
      <c r="AT120" s="81">
        <v>2</v>
      </c>
      <c r="AU120" s="81">
        <v>0</v>
      </c>
      <c r="AV120" s="81">
        <v>0</v>
      </c>
      <c r="AW120" s="81">
        <v>0</v>
      </c>
      <c r="AX120" s="82"/>
      <c r="AY120" s="81">
        <v>722.29999999999973</v>
      </c>
      <c r="AZ120" s="81">
        <v>5373.4999999999991</v>
      </c>
      <c r="BA120" s="81">
        <v>0</v>
      </c>
      <c r="BB120" s="81">
        <v>21946</v>
      </c>
      <c r="BC120" s="81">
        <v>0</v>
      </c>
      <c r="BD120" s="81">
        <v>0</v>
      </c>
      <c r="BE120" s="81">
        <v>0</v>
      </c>
      <c r="BF120" s="82"/>
      <c r="BG120" s="81">
        <v>0</v>
      </c>
      <c r="BH120" s="81">
        <v>0</v>
      </c>
      <c r="BI120" s="81">
        <v>27.782</v>
      </c>
      <c r="BJ120" s="81">
        <v>0</v>
      </c>
      <c r="BK120" s="81">
        <v>0</v>
      </c>
      <c r="BL120" s="81">
        <v>0</v>
      </c>
      <c r="BM120" s="82"/>
      <c r="BN120" s="81">
        <v>0</v>
      </c>
      <c r="BO120" s="81">
        <v>0</v>
      </c>
      <c r="BP120" s="81">
        <v>5</v>
      </c>
      <c r="BQ120" s="81">
        <v>0</v>
      </c>
      <c r="BR120" s="81">
        <v>0</v>
      </c>
      <c r="BS120" s="81">
        <v>0</v>
      </c>
      <c r="BT120"/>
      <c r="BU120" s="80">
        <v>27.782</v>
      </c>
      <c r="BV120" s="80">
        <v>0</v>
      </c>
      <c r="BW120" s="80">
        <v>0</v>
      </c>
      <c r="BX120" s="80">
        <v>0</v>
      </c>
      <c r="BY120" s="80">
        <v>0</v>
      </c>
      <c r="BZ120" s="80">
        <v>0</v>
      </c>
      <c r="CA120" s="80">
        <v>0</v>
      </c>
      <c r="CB120" s="80">
        <v>0</v>
      </c>
      <c r="CC120" s="80">
        <v>0</v>
      </c>
    </row>
    <row r="121" spans="1:81">
      <c r="A121" s="80" t="s">
        <v>1867</v>
      </c>
      <c r="B121" s="80">
        <v>102</v>
      </c>
      <c r="C121" s="80">
        <v>18</v>
      </c>
      <c r="D121" s="80">
        <v>6</v>
      </c>
      <c r="E121" s="80">
        <v>2021</v>
      </c>
      <c r="F121" s="80" t="s">
        <v>75</v>
      </c>
      <c r="G121" s="174" t="s">
        <v>1849</v>
      </c>
      <c r="H121" s="80" t="s">
        <v>1850</v>
      </c>
      <c r="I121" s="177"/>
      <c r="J121" s="81">
        <v>11.042045571301744</v>
      </c>
      <c r="K121" s="81">
        <v>1.3695899636214857</v>
      </c>
      <c r="L121" s="81">
        <v>1.8503156264522824</v>
      </c>
      <c r="M121" s="81">
        <v>14.917365689613742</v>
      </c>
      <c r="N121" s="81">
        <v>13.936680381660311</v>
      </c>
      <c r="O121" s="81">
        <v>10.720493418998863</v>
      </c>
      <c r="P121" s="81">
        <v>15.031280352258495</v>
      </c>
      <c r="Q121" s="81">
        <v>0.63967072856015994</v>
      </c>
      <c r="R121" s="81">
        <v>0</v>
      </c>
      <c r="S121" s="81">
        <v>1.256547922864452</v>
      </c>
      <c r="T121" s="82"/>
      <c r="U121" s="81">
        <v>2939602</v>
      </c>
      <c r="V121" s="81">
        <v>489</v>
      </c>
      <c r="W121" s="81">
        <v>81</v>
      </c>
      <c r="X121" s="81">
        <v>3598</v>
      </c>
      <c r="Y121" s="81">
        <v>5189</v>
      </c>
      <c r="Z121" s="81">
        <v>7888</v>
      </c>
      <c r="AA121" s="81">
        <v>3307</v>
      </c>
      <c r="AB121" s="81">
        <v>10720</v>
      </c>
      <c r="AC121" s="81">
        <v>0</v>
      </c>
      <c r="AD121" s="81">
        <v>1.256547922864452</v>
      </c>
      <c r="AE121" s="82"/>
      <c r="AF121" s="81">
        <v>17764648.501482964</v>
      </c>
      <c r="AG121" s="81">
        <v>969259.36742525175</v>
      </c>
      <c r="AH121" s="81">
        <v>465001.5083542596</v>
      </c>
      <c r="AI121" s="81">
        <v>24185048.5455724</v>
      </c>
      <c r="AJ121" s="81">
        <v>18865509.227210473</v>
      </c>
      <c r="AK121" s="81">
        <v>0</v>
      </c>
      <c r="AL121" s="81">
        <v>0</v>
      </c>
      <c r="AM121" s="81">
        <v>1407148.8772996473</v>
      </c>
      <c r="AN121" s="81">
        <v>0</v>
      </c>
      <c r="AO121" s="81">
        <v>0</v>
      </c>
      <c r="AP121" s="82"/>
      <c r="AQ121" s="81">
        <v>148</v>
      </c>
      <c r="AR121" s="81">
        <v>82</v>
      </c>
      <c r="AS121" s="81">
        <v>0</v>
      </c>
      <c r="AT121" s="81">
        <v>2</v>
      </c>
      <c r="AU121" s="81">
        <v>0</v>
      </c>
      <c r="AV121" s="81">
        <v>0</v>
      </c>
      <c r="AW121" s="81"/>
      <c r="AX121" s="82"/>
      <c r="AY121" s="81">
        <v>769.49999999999977</v>
      </c>
      <c r="AZ121" s="81">
        <v>5571.4999999999991</v>
      </c>
      <c r="BA121" s="81">
        <v>0</v>
      </c>
      <c r="BB121" s="81">
        <v>21946</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1868</v>
      </c>
      <c r="B122" s="80">
        <v>102</v>
      </c>
      <c r="C122" s="80">
        <v>19</v>
      </c>
      <c r="D122" s="80">
        <v>6</v>
      </c>
      <c r="E122" s="80">
        <v>2022</v>
      </c>
      <c r="F122" s="80" t="s">
        <v>568</v>
      </c>
      <c r="G122" s="174" t="s">
        <v>1849</v>
      </c>
      <c r="H122" s="80" t="s">
        <v>1850</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152</v>
      </c>
      <c r="AR122" s="81">
        <v>83</v>
      </c>
      <c r="AS122" s="81">
        <v>0</v>
      </c>
      <c r="AT122" s="81">
        <v>2</v>
      </c>
      <c r="AU122" s="81">
        <v>0</v>
      </c>
      <c r="AV122" s="81">
        <v>0</v>
      </c>
      <c r="AW122" s="81"/>
      <c r="AX122" s="82"/>
      <c r="AY122" s="81">
        <v>792.49999999999977</v>
      </c>
      <c r="AZ122" s="81">
        <v>5620.9999999999991</v>
      </c>
      <c r="BA122" s="81">
        <v>0</v>
      </c>
      <c r="BB122" s="81">
        <v>21946</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1869</v>
      </c>
      <c r="B123" s="80">
        <v>120</v>
      </c>
      <c r="C123" s="80">
        <v>1</v>
      </c>
      <c r="D123" s="80">
        <v>8</v>
      </c>
      <c r="E123" s="80">
        <v>1990</v>
      </c>
      <c r="F123" s="80" t="s">
        <v>562</v>
      </c>
      <c r="G123" s="80" t="s">
        <v>1870</v>
      </c>
      <c r="H123" s="80" t="s">
        <v>1871</v>
      </c>
      <c r="I123" s="177"/>
      <c r="J123" s="81">
        <v>91.523896685109534</v>
      </c>
      <c r="K123" s="81">
        <v>2.1896991017034813</v>
      </c>
      <c r="L123" s="81">
        <v>2.2694139832019444</v>
      </c>
      <c r="M123" s="81">
        <v>6.0137297898909061</v>
      </c>
      <c r="N123" s="81">
        <v>10.646658459524108</v>
      </c>
      <c r="O123" s="81">
        <v>12.212149755099425</v>
      </c>
      <c r="P123" s="81">
        <v>13.776141579613597</v>
      </c>
      <c r="Q123" s="81">
        <v>0.89156579256712298</v>
      </c>
      <c r="R123" s="81">
        <v>0</v>
      </c>
      <c r="S123" s="81">
        <v>0.9171282956444019</v>
      </c>
      <c r="T123" s="82"/>
      <c r="U123" s="81">
        <v>2418934</v>
      </c>
      <c r="V123" s="81">
        <v>532</v>
      </c>
      <c r="W123" s="81">
        <v>21</v>
      </c>
      <c r="X123" s="81">
        <v>2158</v>
      </c>
      <c r="Y123" s="81">
        <v>4668</v>
      </c>
      <c r="Z123" s="81">
        <v>5023</v>
      </c>
      <c r="AA123" s="81">
        <v>3345</v>
      </c>
      <c r="AB123" s="81">
        <v>14476</v>
      </c>
      <c r="AC123" s="81">
        <v>0</v>
      </c>
      <c r="AD123" s="81">
        <v>0.9171282956444019</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1872</v>
      </c>
      <c r="B124" s="80">
        <v>121</v>
      </c>
      <c r="C124" s="80">
        <v>2</v>
      </c>
      <c r="D124" s="80">
        <v>8</v>
      </c>
      <c r="E124" s="80">
        <v>2005</v>
      </c>
      <c r="F124" s="80" t="s">
        <v>565</v>
      </c>
      <c r="G124" s="80" t="s">
        <v>1870</v>
      </c>
      <c r="H124" s="80" t="s">
        <v>1871</v>
      </c>
      <c r="I124" s="177"/>
      <c r="J124" s="81">
        <v>19.184100944804285</v>
      </c>
      <c r="K124" s="81">
        <v>0.78744531770802018</v>
      </c>
      <c r="L124" s="81">
        <v>0.50166356328403194</v>
      </c>
      <c r="M124" s="81">
        <v>8.7092120713407901</v>
      </c>
      <c r="N124" s="81">
        <v>14.968451492006503</v>
      </c>
      <c r="O124" s="81">
        <v>15.704901491709268</v>
      </c>
      <c r="P124" s="81">
        <v>14.381977632977872</v>
      </c>
      <c r="Q124" s="81">
        <v>0.77119476987677216</v>
      </c>
      <c r="R124" s="81">
        <v>0</v>
      </c>
      <c r="S124" s="81">
        <v>1.3609608721938355</v>
      </c>
      <c r="T124" s="82"/>
      <c r="U124" s="81">
        <v>740002</v>
      </c>
      <c r="V124" s="81">
        <v>379</v>
      </c>
      <c r="W124" s="81">
        <v>7</v>
      </c>
      <c r="X124" s="81">
        <v>1932</v>
      </c>
      <c r="Y124" s="81">
        <v>5442</v>
      </c>
      <c r="Z124" s="81">
        <v>7475</v>
      </c>
      <c r="AA124" s="81">
        <v>2860</v>
      </c>
      <c r="AB124" s="81">
        <v>13090</v>
      </c>
      <c r="AC124" s="81">
        <v>0</v>
      </c>
      <c r="AD124" s="81">
        <v>1.3609608721938355</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1873</v>
      </c>
      <c r="B125" s="80">
        <v>122</v>
      </c>
      <c r="C125" s="80">
        <v>3</v>
      </c>
      <c r="D125" s="80">
        <v>8</v>
      </c>
      <c r="E125" s="80">
        <v>2006</v>
      </c>
      <c r="F125" s="80" t="s">
        <v>566</v>
      </c>
      <c r="G125" s="80" t="s">
        <v>1870</v>
      </c>
      <c r="H125" s="80" t="s">
        <v>1871</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1874</v>
      </c>
      <c r="B126" s="80">
        <v>123</v>
      </c>
      <c r="C126" s="80">
        <v>4</v>
      </c>
      <c r="D126" s="80">
        <v>8</v>
      </c>
      <c r="E126" s="80">
        <v>2007</v>
      </c>
      <c r="F126" s="80" t="s">
        <v>567</v>
      </c>
      <c r="G126" s="80" t="s">
        <v>1870</v>
      </c>
      <c r="H126" s="80" t="s">
        <v>1871</v>
      </c>
      <c r="I126" s="177"/>
      <c r="J126" s="81">
        <v>19.600491887777387</v>
      </c>
      <c r="K126" s="81">
        <v>0.76194674947003382</v>
      </c>
      <c r="L126" s="81">
        <v>0.71108848488496568</v>
      </c>
      <c r="M126" s="81">
        <v>9.1920231779309987</v>
      </c>
      <c r="N126" s="81">
        <v>15.013632621254255</v>
      </c>
      <c r="O126" s="81">
        <v>15.143759205189907</v>
      </c>
      <c r="P126" s="81">
        <v>14.206286923698816</v>
      </c>
      <c r="Q126" s="81">
        <v>0.79690193467033088</v>
      </c>
      <c r="R126" s="81">
        <v>0</v>
      </c>
      <c r="S126" s="81">
        <v>1.2701783080027407</v>
      </c>
      <c r="T126" s="82"/>
      <c r="U126" s="81">
        <v>837391</v>
      </c>
      <c r="V126" s="81">
        <v>341</v>
      </c>
      <c r="W126" s="81">
        <v>10</v>
      </c>
      <c r="X126" s="81">
        <v>2429</v>
      </c>
      <c r="Y126" s="81">
        <v>5529</v>
      </c>
      <c r="Z126" s="81">
        <v>7493</v>
      </c>
      <c r="AA126" s="81">
        <v>2782</v>
      </c>
      <c r="AB126" s="81">
        <v>12811</v>
      </c>
      <c r="AC126" s="81">
        <v>0</v>
      </c>
      <c r="AD126" s="81">
        <v>1.2701783080027407</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1875</v>
      </c>
      <c r="B127" s="80">
        <v>124</v>
      </c>
      <c r="C127" s="80">
        <v>5</v>
      </c>
      <c r="D127" s="80">
        <v>8</v>
      </c>
      <c r="E127" s="80">
        <v>2008</v>
      </c>
      <c r="F127" s="80" t="s">
        <v>84</v>
      </c>
      <c r="G127" s="80" t="s">
        <v>1870</v>
      </c>
      <c r="H127" s="80" t="s">
        <v>1871</v>
      </c>
      <c r="I127" s="177"/>
      <c r="J127" s="81">
        <v>21.266856754242504</v>
      </c>
      <c r="K127" s="81">
        <v>0.59509550228783659</v>
      </c>
      <c r="L127" s="81">
        <v>0.61743236755101549</v>
      </c>
      <c r="M127" s="81">
        <v>9.6193757899660532</v>
      </c>
      <c r="N127" s="81">
        <v>14.198018415656781</v>
      </c>
      <c r="O127" s="81">
        <v>14.723983780171757</v>
      </c>
      <c r="P127" s="81">
        <v>13.904458576336507</v>
      </c>
      <c r="Q127" s="81">
        <v>0.77826611399397183</v>
      </c>
      <c r="R127" s="81">
        <v>0</v>
      </c>
      <c r="S127" s="81">
        <v>1.4888915616927734</v>
      </c>
      <c r="T127" s="82"/>
      <c r="U127" s="81">
        <v>938513</v>
      </c>
      <c r="V127" s="81">
        <v>341</v>
      </c>
      <c r="W127" s="81">
        <v>10</v>
      </c>
      <c r="X127" s="81">
        <v>2429</v>
      </c>
      <c r="Y127" s="81">
        <v>5586</v>
      </c>
      <c r="Z127" s="81">
        <v>7541</v>
      </c>
      <c r="AA127" s="81">
        <v>2726</v>
      </c>
      <c r="AB127" s="81">
        <v>12717</v>
      </c>
      <c r="AC127" s="81">
        <v>0</v>
      </c>
      <c r="AD127" s="81">
        <v>1.4888915616927734</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1876</v>
      </c>
      <c r="B128" s="80">
        <v>125</v>
      </c>
      <c r="C128" s="80">
        <v>6</v>
      </c>
      <c r="D128" s="80">
        <v>8</v>
      </c>
      <c r="E128" s="80">
        <v>2009</v>
      </c>
      <c r="F128" s="80" t="s">
        <v>85</v>
      </c>
      <c r="G128" s="80" t="s">
        <v>1870</v>
      </c>
      <c r="H128" s="80" t="s">
        <v>1871</v>
      </c>
      <c r="I128" s="177"/>
      <c r="J128" s="81">
        <v>18.814547919845566</v>
      </c>
      <c r="K128" s="81">
        <v>0.52859468504421381</v>
      </c>
      <c r="L128" s="81">
        <v>0.29695208133826206</v>
      </c>
      <c r="M128" s="81">
        <v>8.772960534952766</v>
      </c>
      <c r="N128" s="81">
        <v>13.850185761586289</v>
      </c>
      <c r="O128" s="81">
        <v>14.936963755260164</v>
      </c>
      <c r="P128" s="81">
        <v>13.394959744109711</v>
      </c>
      <c r="Q128" s="81">
        <v>0.73374136744037011</v>
      </c>
      <c r="R128" s="81">
        <v>0</v>
      </c>
      <c r="S128" s="81">
        <v>1.2929362350081455</v>
      </c>
      <c r="T128" s="82"/>
      <c r="U128" s="81">
        <v>849691</v>
      </c>
      <c r="V128" s="81">
        <v>381</v>
      </c>
      <c r="W128" s="81">
        <v>7</v>
      </c>
      <c r="X128" s="81">
        <v>2336</v>
      </c>
      <c r="Y128" s="81">
        <v>5602</v>
      </c>
      <c r="Z128" s="81">
        <v>7551</v>
      </c>
      <c r="AA128" s="81">
        <v>2696</v>
      </c>
      <c r="AB128" s="81">
        <v>12586</v>
      </c>
      <c r="AC128" s="81">
        <v>0</v>
      </c>
      <c r="AD128" s="81">
        <v>1.2929362350081455</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5.14</v>
      </c>
      <c r="BI128" s="81">
        <v>2.87</v>
      </c>
      <c r="BJ128" s="81">
        <v>0</v>
      </c>
      <c r="BK128" s="81">
        <v>0</v>
      </c>
      <c r="BL128" s="81">
        <v>0</v>
      </c>
      <c r="BM128" s="82"/>
      <c r="BN128" s="81">
        <v>0</v>
      </c>
      <c r="BO128" s="81">
        <v>1</v>
      </c>
      <c r="BP128" s="81">
        <v>1</v>
      </c>
      <c r="BQ128" s="81">
        <v>0</v>
      </c>
      <c r="BR128" s="81">
        <v>0</v>
      </c>
      <c r="BS128" s="81">
        <v>0</v>
      </c>
      <c r="BT128"/>
      <c r="BU128" s="80"/>
      <c r="BV128" s="80"/>
      <c r="BW128" s="80"/>
      <c r="BX128" s="80"/>
      <c r="BY128" s="80"/>
      <c r="BZ128" s="80"/>
      <c r="CA128" s="80"/>
      <c r="CB128" s="80"/>
      <c r="CC128" s="80"/>
    </row>
    <row r="129" spans="1:81">
      <c r="A129" s="80" t="s">
        <v>1877</v>
      </c>
      <c r="B129" s="80">
        <v>126</v>
      </c>
      <c r="C129" s="80">
        <v>7</v>
      </c>
      <c r="D129" s="80">
        <v>8</v>
      </c>
      <c r="E129" s="80">
        <v>2010</v>
      </c>
      <c r="F129" s="80" t="s">
        <v>86</v>
      </c>
      <c r="G129" s="80" t="s">
        <v>1870</v>
      </c>
      <c r="H129" s="80" t="s">
        <v>1871</v>
      </c>
      <c r="I129" s="177"/>
      <c r="J129" s="81">
        <v>17.334286219203335</v>
      </c>
      <c r="K129" s="81">
        <v>0.5922928778430574</v>
      </c>
      <c r="L129" s="81">
        <v>0.28059104753747127</v>
      </c>
      <c r="M129" s="81">
        <v>9.227668366281069</v>
      </c>
      <c r="N129" s="81">
        <v>14.047530708067665</v>
      </c>
      <c r="O129" s="81">
        <v>14.85999974024908</v>
      </c>
      <c r="P129" s="81">
        <v>13.585178056420373</v>
      </c>
      <c r="Q129" s="81">
        <v>0.7552835702283639</v>
      </c>
      <c r="R129" s="81">
        <v>0</v>
      </c>
      <c r="S129" s="81">
        <v>1.2941738637688567</v>
      </c>
      <c r="T129" s="82"/>
      <c r="U129" s="81">
        <v>722670</v>
      </c>
      <c r="V129" s="81">
        <v>381</v>
      </c>
      <c r="W129" s="81">
        <v>7</v>
      </c>
      <c r="X129" s="81">
        <v>2336</v>
      </c>
      <c r="Y129" s="81">
        <v>5604</v>
      </c>
      <c r="Z129" s="81">
        <v>7547</v>
      </c>
      <c r="AA129" s="81">
        <v>2666</v>
      </c>
      <c r="AB129" s="81">
        <v>12414</v>
      </c>
      <c r="AC129" s="81">
        <v>0</v>
      </c>
      <c r="AD129" s="81">
        <v>1.2941738637688567</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5.0830000000000002</v>
      </c>
      <c r="BI129" s="81">
        <v>3.09</v>
      </c>
      <c r="BJ129" s="81">
        <v>0</v>
      </c>
      <c r="BK129" s="81">
        <v>0</v>
      </c>
      <c r="BL129" s="81">
        <v>0</v>
      </c>
      <c r="BM129" s="82"/>
      <c r="BN129" s="81">
        <v>0</v>
      </c>
      <c r="BO129" s="81">
        <v>1</v>
      </c>
      <c r="BP129" s="81">
        <v>1</v>
      </c>
      <c r="BQ129" s="81">
        <v>0</v>
      </c>
      <c r="BR129" s="81">
        <v>0</v>
      </c>
      <c r="BS129" s="81">
        <v>0</v>
      </c>
      <c r="BT129"/>
      <c r="BU129" s="80">
        <v>8.173</v>
      </c>
      <c r="BV129" s="80">
        <v>0</v>
      </c>
      <c r="BW129" s="80">
        <v>0</v>
      </c>
      <c r="BX129" s="80">
        <v>0</v>
      </c>
      <c r="BY129" s="80">
        <v>0</v>
      </c>
      <c r="BZ129" s="80">
        <v>0</v>
      </c>
      <c r="CA129" s="80">
        <v>0</v>
      </c>
      <c r="CB129" s="80">
        <v>0</v>
      </c>
      <c r="CC129" s="80">
        <v>0</v>
      </c>
    </row>
    <row r="130" spans="1:81">
      <c r="A130" s="80" t="s">
        <v>1878</v>
      </c>
      <c r="B130" s="80">
        <v>127</v>
      </c>
      <c r="C130" s="80">
        <v>8</v>
      </c>
      <c r="D130" s="80">
        <v>8</v>
      </c>
      <c r="E130" s="80">
        <v>2011</v>
      </c>
      <c r="F130" s="80" t="s">
        <v>87</v>
      </c>
      <c r="G130" s="80" t="s">
        <v>1870</v>
      </c>
      <c r="H130" s="80" t="s">
        <v>1871</v>
      </c>
      <c r="I130" s="177"/>
      <c r="J130" s="81">
        <v>14.058422966783477</v>
      </c>
      <c r="K130" s="81">
        <v>0.96012021935172998</v>
      </c>
      <c r="L130" s="81">
        <v>0.31554225491921134</v>
      </c>
      <c r="M130" s="81">
        <v>11.166507947539776</v>
      </c>
      <c r="N130" s="81">
        <v>17.082096238686827</v>
      </c>
      <c r="O130" s="81">
        <v>14.632678480310469</v>
      </c>
      <c r="P130" s="81">
        <v>13.167845363532221</v>
      </c>
      <c r="Q130" s="81">
        <v>0.85940365493280502</v>
      </c>
      <c r="R130" s="81">
        <v>0</v>
      </c>
      <c r="S130" s="81">
        <v>1.3680283082829807</v>
      </c>
      <c r="T130" s="82"/>
      <c r="U130" s="81">
        <v>553436</v>
      </c>
      <c r="V130" s="81">
        <v>381</v>
      </c>
      <c r="W130" s="81">
        <v>7</v>
      </c>
      <c r="X130" s="81">
        <v>2336</v>
      </c>
      <c r="Y130" s="81">
        <v>5585</v>
      </c>
      <c r="Z130" s="81">
        <v>7593</v>
      </c>
      <c r="AA130" s="81">
        <v>2661</v>
      </c>
      <c r="AB130" s="81">
        <v>12246</v>
      </c>
      <c r="AC130" s="81">
        <v>0</v>
      </c>
      <c r="AD130" s="81">
        <v>1.3680283082829807</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4.8390000000000004</v>
      </c>
      <c r="BI130" s="81">
        <v>3.49</v>
      </c>
      <c r="BJ130" s="81">
        <v>0</v>
      </c>
      <c r="BK130" s="81">
        <v>0</v>
      </c>
      <c r="BL130" s="81">
        <v>0</v>
      </c>
      <c r="BM130" s="82"/>
      <c r="BN130" s="81">
        <v>0</v>
      </c>
      <c r="BO130" s="81">
        <v>1</v>
      </c>
      <c r="BP130" s="81">
        <v>1</v>
      </c>
      <c r="BQ130" s="81">
        <v>0</v>
      </c>
      <c r="BR130" s="81">
        <v>0</v>
      </c>
      <c r="BS130" s="81">
        <v>0</v>
      </c>
      <c r="BT130"/>
      <c r="BU130" s="80">
        <v>8.3290000000000006</v>
      </c>
      <c r="BV130" s="80">
        <v>0</v>
      </c>
      <c r="BW130" s="80">
        <v>0</v>
      </c>
      <c r="BX130" s="80">
        <v>0</v>
      </c>
      <c r="BY130" s="80">
        <v>0</v>
      </c>
      <c r="BZ130" s="80">
        <v>0</v>
      </c>
      <c r="CA130" s="80">
        <v>0</v>
      </c>
      <c r="CB130" s="80">
        <v>0</v>
      </c>
      <c r="CC130" s="80">
        <v>0</v>
      </c>
    </row>
    <row r="131" spans="1:81">
      <c r="A131" s="80" t="s">
        <v>1879</v>
      </c>
      <c r="B131" s="80">
        <v>128</v>
      </c>
      <c r="C131" s="80">
        <v>9</v>
      </c>
      <c r="D131" s="80">
        <v>8</v>
      </c>
      <c r="E131" s="80">
        <v>2012</v>
      </c>
      <c r="F131" s="80" t="s">
        <v>88</v>
      </c>
      <c r="G131" s="80" t="s">
        <v>1870</v>
      </c>
      <c r="H131" s="80" t="s">
        <v>1871</v>
      </c>
      <c r="I131" s="177"/>
      <c r="J131" s="81">
        <v>21.257784992712697</v>
      </c>
      <c r="K131" s="81">
        <v>0.89689685943977271</v>
      </c>
      <c r="L131" s="81">
        <v>0.32297459751000779</v>
      </c>
      <c r="M131" s="81">
        <v>12.38801540559591</v>
      </c>
      <c r="N131" s="81">
        <v>19.744272402064571</v>
      </c>
      <c r="O131" s="81">
        <v>14.571066071601969</v>
      </c>
      <c r="P131" s="81">
        <v>13.078537256033815</v>
      </c>
      <c r="Q131" s="81">
        <v>0.92365691742687039</v>
      </c>
      <c r="R131" s="81">
        <v>0</v>
      </c>
      <c r="S131" s="81">
        <v>1.1363791188154415</v>
      </c>
      <c r="T131" s="82"/>
      <c r="U131" s="81">
        <v>805052</v>
      </c>
      <c r="V131" s="81">
        <v>381</v>
      </c>
      <c r="W131" s="81">
        <v>7</v>
      </c>
      <c r="X131" s="81">
        <v>2336</v>
      </c>
      <c r="Y131" s="81">
        <v>5585</v>
      </c>
      <c r="Z131" s="81">
        <v>7621</v>
      </c>
      <c r="AA131" s="81">
        <v>2628</v>
      </c>
      <c r="AB131" s="81">
        <v>12114</v>
      </c>
      <c r="AC131" s="81">
        <v>0</v>
      </c>
      <c r="AD131" s="81">
        <v>1.1363791188154415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11.836</v>
      </c>
      <c r="BJ131" s="81">
        <v>0</v>
      </c>
      <c r="BK131" s="81">
        <v>0</v>
      </c>
      <c r="BL131" s="81">
        <v>0</v>
      </c>
      <c r="BM131" s="82"/>
      <c r="BN131" s="81">
        <v>0</v>
      </c>
      <c r="BO131" s="81">
        <v>0</v>
      </c>
      <c r="BP131" s="81">
        <v>2</v>
      </c>
      <c r="BQ131" s="81">
        <v>0</v>
      </c>
      <c r="BR131" s="81">
        <v>0</v>
      </c>
      <c r="BS131" s="81">
        <v>0</v>
      </c>
      <c r="BT131"/>
      <c r="BU131" s="80">
        <v>11.836</v>
      </c>
      <c r="BV131" s="80">
        <v>0</v>
      </c>
      <c r="BW131" s="80">
        <v>0</v>
      </c>
      <c r="BX131" s="80">
        <v>0</v>
      </c>
      <c r="BY131" s="80">
        <v>0</v>
      </c>
      <c r="BZ131" s="80">
        <v>0</v>
      </c>
      <c r="CA131" s="80">
        <v>0</v>
      </c>
      <c r="CB131" s="80">
        <v>0</v>
      </c>
      <c r="CC131" s="80">
        <v>0</v>
      </c>
    </row>
    <row r="132" spans="1:81">
      <c r="A132" s="80" t="s">
        <v>1880</v>
      </c>
      <c r="B132" s="80">
        <v>129</v>
      </c>
      <c r="C132" s="80">
        <v>10</v>
      </c>
      <c r="D132" s="80">
        <v>8</v>
      </c>
      <c r="E132" s="80">
        <v>2013</v>
      </c>
      <c r="F132" s="80" t="s">
        <v>89</v>
      </c>
      <c r="G132" s="80" t="s">
        <v>1870</v>
      </c>
      <c r="H132" s="80" t="s">
        <v>1871</v>
      </c>
      <c r="I132" s="177"/>
      <c r="J132" s="81">
        <v>21.212546313800228</v>
      </c>
      <c r="K132" s="81">
        <v>0.74695861996022794</v>
      </c>
      <c r="L132" s="81">
        <v>0.31037600054107439</v>
      </c>
      <c r="M132" s="81">
        <v>12.273382128063895</v>
      </c>
      <c r="N132" s="81">
        <v>18.795040578815879</v>
      </c>
      <c r="O132" s="81">
        <v>14.103870981285121</v>
      </c>
      <c r="P132" s="81">
        <v>12.937991957495221</v>
      </c>
      <c r="Q132" s="81">
        <v>0.93067263025454161</v>
      </c>
      <c r="R132" s="81">
        <v>0</v>
      </c>
      <c r="S132" s="81">
        <v>1.2414135313878127</v>
      </c>
      <c r="T132" s="82"/>
      <c r="U132" s="81">
        <v>806908</v>
      </c>
      <c r="V132" s="81">
        <v>381</v>
      </c>
      <c r="W132" s="81">
        <v>7</v>
      </c>
      <c r="X132" s="81">
        <v>2336</v>
      </c>
      <c r="Y132" s="81">
        <v>5579</v>
      </c>
      <c r="Z132" s="81">
        <v>7706</v>
      </c>
      <c r="AA132" s="81">
        <v>2590</v>
      </c>
      <c r="AB132" s="81">
        <v>12031</v>
      </c>
      <c r="AC132" s="81">
        <v>0</v>
      </c>
      <c r="AD132" s="81">
        <v>1.2414135313878127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7.6639999999999997</v>
      </c>
      <c r="BI132" s="81">
        <v>5.42</v>
      </c>
      <c r="BJ132" s="81">
        <v>0</v>
      </c>
      <c r="BK132" s="81">
        <v>0</v>
      </c>
      <c r="BL132" s="81">
        <v>0</v>
      </c>
      <c r="BM132" s="82"/>
      <c r="BN132" s="81">
        <v>0</v>
      </c>
      <c r="BO132" s="81">
        <v>1</v>
      </c>
      <c r="BP132" s="81">
        <v>1</v>
      </c>
      <c r="BQ132" s="81">
        <v>0</v>
      </c>
      <c r="BR132" s="81">
        <v>0</v>
      </c>
      <c r="BS132" s="81">
        <v>0</v>
      </c>
      <c r="BT132"/>
      <c r="BU132" s="80">
        <v>13.084</v>
      </c>
      <c r="BV132" s="80">
        <v>0</v>
      </c>
      <c r="BW132" s="80">
        <v>0</v>
      </c>
      <c r="BX132" s="80">
        <v>0</v>
      </c>
      <c r="BY132" s="80">
        <v>0</v>
      </c>
      <c r="BZ132" s="80">
        <v>0</v>
      </c>
      <c r="CA132" s="80">
        <v>0</v>
      </c>
      <c r="CB132" s="80">
        <v>0</v>
      </c>
      <c r="CC132" s="80">
        <v>0</v>
      </c>
    </row>
    <row r="133" spans="1:81">
      <c r="A133" s="80" t="s">
        <v>1881</v>
      </c>
      <c r="B133" s="80">
        <v>130</v>
      </c>
      <c r="C133" s="80">
        <v>11</v>
      </c>
      <c r="D133" s="80">
        <v>8</v>
      </c>
      <c r="E133" s="80">
        <v>2014</v>
      </c>
      <c r="F133" s="80" t="s">
        <v>90</v>
      </c>
      <c r="G133" s="80" t="s">
        <v>1870</v>
      </c>
      <c r="H133" s="80" t="s">
        <v>1871</v>
      </c>
      <c r="I133" s="177"/>
      <c r="J133" s="81">
        <v>17.812478873997122</v>
      </c>
      <c r="K133" s="81">
        <v>0.73111668381450312</v>
      </c>
      <c r="L133" s="81">
        <v>0.17432728368889064</v>
      </c>
      <c r="M133" s="81">
        <v>12.098220196235289</v>
      </c>
      <c r="N133" s="81">
        <v>16.419241719240777</v>
      </c>
      <c r="O133" s="81">
        <v>13.424321126392039</v>
      </c>
      <c r="P133" s="81">
        <v>12.869707236681398</v>
      </c>
      <c r="Q133" s="81">
        <v>0.87497717290447818</v>
      </c>
      <c r="R133" s="81">
        <v>0</v>
      </c>
      <c r="S133" s="81">
        <v>1.1664119712304222</v>
      </c>
      <c r="T133" s="82"/>
      <c r="U133" s="81">
        <v>691223</v>
      </c>
      <c r="V133" s="81">
        <v>286</v>
      </c>
      <c r="W133" s="81">
        <v>4</v>
      </c>
      <c r="X133" s="81">
        <v>2354</v>
      </c>
      <c r="Y133" s="81">
        <v>5574</v>
      </c>
      <c r="Z133" s="81">
        <v>7725</v>
      </c>
      <c r="AA133" s="81">
        <v>2563</v>
      </c>
      <c r="AB133" s="81">
        <v>11789</v>
      </c>
      <c r="AC133" s="81">
        <v>0</v>
      </c>
      <c r="AD133" s="81">
        <v>1.1664119712304222</v>
      </c>
      <c r="AE133" s="82"/>
      <c r="AF133" s="81">
        <v>8896366.319090033</v>
      </c>
      <c r="AG133" s="81">
        <v>607416.84208618233</v>
      </c>
      <c r="AH133" s="81">
        <v>37936.481795904547</v>
      </c>
      <c r="AI133" s="81">
        <v>14924836.58872951</v>
      </c>
      <c r="AJ133" s="81">
        <v>22333190.526057653</v>
      </c>
      <c r="AK133" s="81">
        <v>0</v>
      </c>
      <c r="AL133" s="81">
        <v>0</v>
      </c>
      <c r="AM133" s="81">
        <v>1618453.5344387479</v>
      </c>
      <c r="AN133" s="81">
        <v>0</v>
      </c>
      <c r="AO133" s="81">
        <v>0</v>
      </c>
      <c r="AP133" s="82"/>
      <c r="AQ133" s="81">
        <v>276</v>
      </c>
      <c r="AR133" s="81">
        <v>64</v>
      </c>
      <c r="AS133" s="81">
        <v>0</v>
      </c>
      <c r="AT133" s="81">
        <v>0</v>
      </c>
      <c r="AU133" s="81">
        <v>0</v>
      </c>
      <c r="AV133" s="81">
        <v>0</v>
      </c>
      <c r="AW133" s="81" t="s">
        <v>564</v>
      </c>
      <c r="AX133" s="82"/>
      <c r="AY133" s="81">
        <v>1153.9099999999999</v>
      </c>
      <c r="AZ133" s="81">
        <v>9195</v>
      </c>
      <c r="BA133" s="81">
        <v>0</v>
      </c>
      <c r="BB133" s="81">
        <v>0</v>
      </c>
      <c r="BC133" s="81">
        <v>0</v>
      </c>
      <c r="BD133" s="81">
        <v>0</v>
      </c>
      <c r="BE133" s="81" t="s">
        <v>564</v>
      </c>
      <c r="BF133" s="82"/>
      <c r="BG133" s="81">
        <v>0</v>
      </c>
      <c r="BH133" s="81">
        <v>7.8140000000000001</v>
      </c>
      <c r="BI133" s="81">
        <v>4.4160000000000004</v>
      </c>
      <c r="BJ133" s="81">
        <v>0</v>
      </c>
      <c r="BK133" s="81">
        <v>0</v>
      </c>
      <c r="BL133" s="81">
        <v>0</v>
      </c>
      <c r="BM133" s="82"/>
      <c r="BN133" s="81">
        <v>0</v>
      </c>
      <c r="BO133" s="81">
        <v>1</v>
      </c>
      <c r="BP133" s="81">
        <v>1</v>
      </c>
      <c r="BQ133" s="81">
        <v>0</v>
      </c>
      <c r="BR133" s="81">
        <v>0</v>
      </c>
      <c r="BS133" s="81">
        <v>0</v>
      </c>
      <c r="BT133"/>
      <c r="BU133" s="80">
        <v>12.23</v>
      </c>
      <c r="BV133" s="80">
        <v>0</v>
      </c>
      <c r="BW133" s="80">
        <v>0</v>
      </c>
      <c r="BX133" s="80">
        <v>0</v>
      </c>
      <c r="BY133" s="80">
        <v>0</v>
      </c>
      <c r="BZ133" s="80">
        <v>0</v>
      </c>
      <c r="CA133" s="80">
        <v>0</v>
      </c>
      <c r="CB133" s="80">
        <v>0</v>
      </c>
      <c r="CC133" s="80">
        <v>0</v>
      </c>
    </row>
    <row r="134" spans="1:81">
      <c r="A134" s="80" t="s">
        <v>1882</v>
      </c>
      <c r="B134" s="80">
        <v>131</v>
      </c>
      <c r="C134" s="80">
        <v>12</v>
      </c>
      <c r="D134" s="80">
        <v>8</v>
      </c>
      <c r="E134" s="80">
        <v>2015</v>
      </c>
      <c r="F134" s="80" t="s">
        <v>91</v>
      </c>
      <c r="G134" s="80" t="s">
        <v>1870</v>
      </c>
      <c r="H134" s="80" t="s">
        <v>1871</v>
      </c>
      <c r="I134" s="177"/>
      <c r="J134" s="81">
        <v>14.32894863966987</v>
      </c>
      <c r="K134" s="81">
        <v>0.65645742393395756</v>
      </c>
      <c r="L134" s="81">
        <v>0.17436696623904788</v>
      </c>
      <c r="M134" s="81">
        <v>11.578196249750267</v>
      </c>
      <c r="N134" s="81">
        <v>14.47261809538689</v>
      </c>
      <c r="O134" s="81">
        <v>13.265233801236535</v>
      </c>
      <c r="P134" s="81">
        <v>12.915010409467836</v>
      </c>
      <c r="Q134" s="81">
        <v>0.84457072861267979</v>
      </c>
      <c r="R134" s="81">
        <v>0</v>
      </c>
      <c r="S134" s="81">
        <v>1.3260160957605953</v>
      </c>
      <c r="T134" s="82"/>
      <c r="U134" s="81">
        <v>634727</v>
      </c>
      <c r="V134" s="81">
        <v>286</v>
      </c>
      <c r="W134" s="81">
        <v>4</v>
      </c>
      <c r="X134" s="81">
        <v>2354</v>
      </c>
      <c r="Y134" s="81">
        <v>5543</v>
      </c>
      <c r="Z134" s="81">
        <v>7707</v>
      </c>
      <c r="AA134" s="81">
        <v>2570</v>
      </c>
      <c r="AB134" s="81">
        <v>11624</v>
      </c>
      <c r="AC134" s="81">
        <v>0</v>
      </c>
      <c r="AD134" s="81">
        <v>1.3260160957605953</v>
      </c>
      <c r="AE134" s="82"/>
      <c r="AF134" s="81">
        <v>7283050.6650400478</v>
      </c>
      <c r="AG134" s="81">
        <v>526472.84173295589</v>
      </c>
      <c r="AH134" s="81">
        <v>32750.665887811294</v>
      </c>
      <c r="AI134" s="81">
        <v>14551291.475385208</v>
      </c>
      <c r="AJ134" s="81">
        <v>21599451.116306532</v>
      </c>
      <c r="AK134" s="81">
        <v>0</v>
      </c>
      <c r="AL134" s="81">
        <v>0</v>
      </c>
      <c r="AM134" s="81">
        <v>1593020.4391539304</v>
      </c>
      <c r="AN134" s="81">
        <v>0</v>
      </c>
      <c r="AO134" s="81">
        <v>0</v>
      </c>
      <c r="AP134" s="82"/>
      <c r="AQ134" s="81">
        <v>287</v>
      </c>
      <c r="AR134" s="81">
        <v>85</v>
      </c>
      <c r="AS134" s="81">
        <v>0</v>
      </c>
      <c r="AT134" s="81">
        <v>0</v>
      </c>
      <c r="AU134" s="81">
        <v>0</v>
      </c>
      <c r="AV134" s="81">
        <v>0</v>
      </c>
      <c r="AW134" s="81" t="s">
        <v>564</v>
      </c>
      <c r="AX134" s="82"/>
      <c r="AY134" s="81">
        <v>1222.6500000000001</v>
      </c>
      <c r="AZ134" s="81">
        <v>10886.1</v>
      </c>
      <c r="BA134" s="81">
        <v>0</v>
      </c>
      <c r="BB134" s="81">
        <v>0</v>
      </c>
      <c r="BC134" s="81">
        <v>0</v>
      </c>
      <c r="BD134" s="81">
        <v>0</v>
      </c>
      <c r="BE134" s="81" t="s">
        <v>564</v>
      </c>
      <c r="BF134" s="82"/>
      <c r="BG134" s="81">
        <v>0</v>
      </c>
      <c r="BH134" s="81">
        <v>7.4139999999999997</v>
      </c>
      <c r="BI134" s="81">
        <v>3.8460000000000001</v>
      </c>
      <c r="BJ134" s="81">
        <v>0</v>
      </c>
      <c r="BK134" s="81">
        <v>0</v>
      </c>
      <c r="BL134" s="81">
        <v>0</v>
      </c>
      <c r="BM134" s="82"/>
      <c r="BN134" s="81">
        <v>0</v>
      </c>
      <c r="BO134" s="81">
        <v>1</v>
      </c>
      <c r="BP134" s="81">
        <v>1</v>
      </c>
      <c r="BQ134" s="81">
        <v>0</v>
      </c>
      <c r="BR134" s="81">
        <v>0</v>
      </c>
      <c r="BS134" s="81">
        <v>0</v>
      </c>
      <c r="BT134"/>
      <c r="BU134" s="80">
        <v>11.26</v>
      </c>
      <c r="BV134" s="80">
        <v>0</v>
      </c>
      <c r="BW134" s="80">
        <v>0</v>
      </c>
      <c r="BX134" s="80">
        <v>0</v>
      </c>
      <c r="BY134" s="80">
        <v>0</v>
      </c>
      <c r="BZ134" s="80">
        <v>0</v>
      </c>
      <c r="CA134" s="80">
        <v>0</v>
      </c>
      <c r="CB134" s="80">
        <v>0</v>
      </c>
      <c r="CC134" s="80">
        <v>0</v>
      </c>
    </row>
    <row r="135" spans="1:81">
      <c r="A135" s="80" t="s">
        <v>1883</v>
      </c>
      <c r="B135" s="80">
        <v>132</v>
      </c>
      <c r="C135" s="80">
        <v>13</v>
      </c>
      <c r="D135" s="80">
        <v>8</v>
      </c>
      <c r="E135" s="80">
        <v>2016</v>
      </c>
      <c r="F135" s="80" t="s">
        <v>92</v>
      </c>
      <c r="G135" s="80" t="s">
        <v>1870</v>
      </c>
      <c r="H135" s="80" t="s">
        <v>1871</v>
      </c>
      <c r="I135" s="177"/>
      <c r="J135" s="81">
        <v>12.898739293998574</v>
      </c>
      <c r="K135" s="81">
        <v>0.63854833032166913</v>
      </c>
      <c r="L135" s="81">
        <v>0.16461022233475142</v>
      </c>
      <c r="M135" s="81">
        <v>9.4156834232132134</v>
      </c>
      <c r="N135" s="81">
        <v>14.248404635897352</v>
      </c>
      <c r="O135" s="81">
        <v>13.056539972885789</v>
      </c>
      <c r="P135" s="81">
        <v>12.477197926667925</v>
      </c>
      <c r="Q135" s="81">
        <v>0.80569954169984848</v>
      </c>
      <c r="R135" s="81">
        <v>0</v>
      </c>
      <c r="S135" s="81">
        <v>1.2076123010437518</v>
      </c>
      <c r="T135" s="82"/>
      <c r="U135" s="81">
        <v>604351</v>
      </c>
      <c r="V135" s="81">
        <v>286</v>
      </c>
      <c r="W135" s="81">
        <v>4</v>
      </c>
      <c r="X135" s="81">
        <v>2354</v>
      </c>
      <c r="Y135" s="81">
        <v>5488</v>
      </c>
      <c r="Z135" s="81">
        <v>7679</v>
      </c>
      <c r="AA135" s="81">
        <v>2568</v>
      </c>
      <c r="AB135" s="81">
        <v>11407</v>
      </c>
      <c r="AC135" s="81">
        <v>0</v>
      </c>
      <c r="AD135" s="81">
        <v>1.2076123010437521</v>
      </c>
      <c r="AE135" s="82"/>
      <c r="AF135" s="81">
        <v>6756062.787326457</v>
      </c>
      <c r="AG135" s="81">
        <v>530497.32125458878</v>
      </c>
      <c r="AH135" s="81">
        <v>24290.720778931609</v>
      </c>
      <c r="AI135" s="81">
        <v>15129455.88116822</v>
      </c>
      <c r="AJ135" s="81">
        <v>23102145.90972843</v>
      </c>
      <c r="AK135" s="81">
        <v>0</v>
      </c>
      <c r="AL135" s="81">
        <v>0</v>
      </c>
      <c r="AM135" s="81">
        <v>1564496.015771949</v>
      </c>
      <c r="AN135" s="81">
        <v>0</v>
      </c>
      <c r="AO135" s="81">
        <v>0</v>
      </c>
      <c r="AP135" s="82"/>
      <c r="AQ135" s="81">
        <v>301</v>
      </c>
      <c r="AR135" s="81">
        <v>88</v>
      </c>
      <c r="AS135" s="81">
        <v>0</v>
      </c>
      <c r="AT135" s="81">
        <v>0</v>
      </c>
      <c r="AU135" s="81">
        <v>0</v>
      </c>
      <c r="AV135" s="81">
        <v>0</v>
      </c>
      <c r="AW135" s="81" t="s">
        <v>564</v>
      </c>
      <c r="AX135" s="82"/>
      <c r="AY135" s="81">
        <v>1318.05</v>
      </c>
      <c r="AZ135" s="81">
        <v>10917.2</v>
      </c>
      <c r="BA135" s="81">
        <v>0</v>
      </c>
      <c r="BB135" s="81">
        <v>0</v>
      </c>
      <c r="BC135" s="81">
        <v>0</v>
      </c>
      <c r="BD135" s="81">
        <v>0</v>
      </c>
      <c r="BE135" s="81" t="s">
        <v>564</v>
      </c>
      <c r="BF135" s="82"/>
      <c r="BG135" s="81">
        <v>0</v>
      </c>
      <c r="BH135" s="81">
        <v>6.7919999999999998</v>
      </c>
      <c r="BI135" s="81">
        <v>3.5110000000000001</v>
      </c>
      <c r="BJ135" s="81">
        <v>0</v>
      </c>
      <c r="BK135" s="81">
        <v>0</v>
      </c>
      <c r="BL135" s="81">
        <v>0</v>
      </c>
      <c r="BM135" s="82"/>
      <c r="BN135" s="81">
        <v>0</v>
      </c>
      <c r="BO135" s="81">
        <v>1</v>
      </c>
      <c r="BP135" s="81">
        <v>1</v>
      </c>
      <c r="BQ135" s="81">
        <v>0</v>
      </c>
      <c r="BR135" s="81">
        <v>0</v>
      </c>
      <c r="BS135" s="81">
        <v>0</v>
      </c>
      <c r="BT135"/>
      <c r="BU135" s="80">
        <v>10.303000000000001</v>
      </c>
      <c r="BV135" s="80">
        <v>0</v>
      </c>
      <c r="BW135" s="80">
        <v>0</v>
      </c>
      <c r="BX135" s="80">
        <v>0</v>
      </c>
      <c r="BY135" s="80">
        <v>0</v>
      </c>
      <c r="BZ135" s="80">
        <v>0</v>
      </c>
      <c r="CA135" s="80">
        <v>0</v>
      </c>
      <c r="CB135" s="80">
        <v>0</v>
      </c>
      <c r="CC135" s="80">
        <v>0</v>
      </c>
    </row>
    <row r="136" spans="1:81">
      <c r="A136" s="80" t="s">
        <v>1884</v>
      </c>
      <c r="B136" s="80">
        <v>133</v>
      </c>
      <c r="C136" s="80">
        <v>14</v>
      </c>
      <c r="D136" s="80">
        <v>8</v>
      </c>
      <c r="E136" s="80">
        <v>2017</v>
      </c>
      <c r="F136" s="80" t="s">
        <v>71</v>
      </c>
      <c r="G136" s="80" t="s">
        <v>1870</v>
      </c>
      <c r="H136" s="80" t="s">
        <v>1871</v>
      </c>
      <c r="I136" s="177"/>
      <c r="J136" s="81">
        <v>21.970099634471651</v>
      </c>
      <c r="K136" s="81">
        <v>0.65606014067943852</v>
      </c>
      <c r="L136" s="81">
        <v>0.16328088654038003</v>
      </c>
      <c r="M136" s="81">
        <v>8.7666123473401623</v>
      </c>
      <c r="N136" s="81">
        <v>13.141750220727067</v>
      </c>
      <c r="O136" s="81">
        <v>12.73477279644376</v>
      </c>
      <c r="P136" s="81">
        <v>12.296772516271348</v>
      </c>
      <c r="Q136" s="81">
        <v>0.76558208522282567</v>
      </c>
      <c r="R136" s="81">
        <v>0</v>
      </c>
      <c r="S136" s="81">
        <v>1.1876650902757175</v>
      </c>
      <c r="T136" s="82"/>
      <c r="U136" s="81">
        <v>1107102</v>
      </c>
      <c r="V136" s="81">
        <v>286</v>
      </c>
      <c r="W136" s="81">
        <v>4</v>
      </c>
      <c r="X136" s="81">
        <v>2354</v>
      </c>
      <c r="Y136" s="81">
        <v>5469</v>
      </c>
      <c r="Z136" s="81">
        <v>7614</v>
      </c>
      <c r="AA136" s="81">
        <v>2547</v>
      </c>
      <c r="AB136" s="81">
        <v>11209</v>
      </c>
      <c r="AC136" s="81">
        <v>0</v>
      </c>
      <c r="AD136" s="81">
        <v>1.187665090275718</v>
      </c>
      <c r="AE136" s="82"/>
      <c r="AF136" s="81">
        <v>11786180.010488391</v>
      </c>
      <c r="AG136" s="81">
        <v>537044.98581516428</v>
      </c>
      <c r="AH136" s="81">
        <v>32596.012866217348</v>
      </c>
      <c r="AI136" s="81">
        <v>14375187.306983819</v>
      </c>
      <c r="AJ136" s="81">
        <v>22921014.5001796</v>
      </c>
      <c r="AK136" s="81">
        <v>0</v>
      </c>
      <c r="AL136" s="81">
        <v>0</v>
      </c>
      <c r="AM136" s="81">
        <v>1539745.3823043839</v>
      </c>
      <c r="AN136" s="81">
        <v>0</v>
      </c>
      <c r="AO136" s="81">
        <v>0</v>
      </c>
      <c r="AP136" s="82"/>
      <c r="AQ136" s="81">
        <v>317</v>
      </c>
      <c r="AR136" s="81">
        <v>90</v>
      </c>
      <c r="AS136" s="81">
        <v>0</v>
      </c>
      <c r="AT136" s="81">
        <v>0</v>
      </c>
      <c r="AU136" s="81">
        <v>0</v>
      </c>
      <c r="AV136" s="81">
        <v>0</v>
      </c>
      <c r="AW136" s="81" t="s">
        <v>564</v>
      </c>
      <c r="AX136" s="82"/>
      <c r="AY136" s="81">
        <v>1409.25</v>
      </c>
      <c r="AZ136" s="81">
        <v>11367.6</v>
      </c>
      <c r="BA136" s="81">
        <v>0</v>
      </c>
      <c r="BB136" s="81">
        <v>0</v>
      </c>
      <c r="BC136" s="81">
        <v>0</v>
      </c>
      <c r="BD136" s="81">
        <v>0</v>
      </c>
      <c r="BE136" s="81" t="s">
        <v>564</v>
      </c>
      <c r="BF136" s="82"/>
      <c r="BG136" s="81">
        <v>0</v>
      </c>
      <c r="BH136" s="81">
        <v>6.5940000000000003</v>
      </c>
      <c r="BI136" s="81">
        <v>3.0710000000000002</v>
      </c>
      <c r="BJ136" s="81">
        <v>0</v>
      </c>
      <c r="BK136" s="81">
        <v>0</v>
      </c>
      <c r="BL136" s="81">
        <v>0</v>
      </c>
      <c r="BM136" s="82"/>
      <c r="BN136" s="81">
        <v>0</v>
      </c>
      <c r="BO136" s="81">
        <v>1</v>
      </c>
      <c r="BP136" s="81">
        <v>1</v>
      </c>
      <c r="BQ136" s="81">
        <v>0</v>
      </c>
      <c r="BR136" s="81">
        <v>0</v>
      </c>
      <c r="BS136" s="81">
        <v>0</v>
      </c>
      <c r="BT136"/>
      <c r="BU136" s="80">
        <v>9.6649999999999991</v>
      </c>
      <c r="BV136" s="80">
        <v>0</v>
      </c>
      <c r="BW136" s="80">
        <v>0</v>
      </c>
      <c r="BX136" s="80">
        <v>0</v>
      </c>
      <c r="BY136" s="80">
        <v>0</v>
      </c>
      <c r="BZ136" s="80">
        <v>0</v>
      </c>
      <c r="CA136" s="80">
        <v>0</v>
      </c>
      <c r="CB136" s="80">
        <v>0</v>
      </c>
      <c r="CC136" s="80">
        <v>0</v>
      </c>
    </row>
    <row r="137" spans="1:81">
      <c r="A137" s="80" t="s">
        <v>1885</v>
      </c>
      <c r="B137" s="80">
        <v>134</v>
      </c>
      <c r="C137" s="80">
        <v>15</v>
      </c>
      <c r="D137" s="80">
        <v>8</v>
      </c>
      <c r="E137" s="80">
        <v>2018</v>
      </c>
      <c r="F137" s="80" t="s">
        <v>93</v>
      </c>
      <c r="G137" s="80" t="s">
        <v>1870</v>
      </c>
      <c r="H137" s="80" t="s">
        <v>1871</v>
      </c>
      <c r="I137" s="177"/>
      <c r="J137" s="81">
        <v>17.932792690746723</v>
      </c>
      <c r="K137" s="81">
        <v>0.55364880228178059</v>
      </c>
      <c r="L137" s="81">
        <v>0.14746104189672213</v>
      </c>
      <c r="M137" s="81">
        <v>7.9985652575854163</v>
      </c>
      <c r="N137" s="81">
        <v>9.0993730431781952</v>
      </c>
      <c r="O137" s="81">
        <v>12.502078702456959</v>
      </c>
      <c r="P137" s="81">
        <v>12.054870394710555</v>
      </c>
      <c r="Q137" s="81">
        <v>0.70021742941618104</v>
      </c>
      <c r="R137" s="81">
        <v>0</v>
      </c>
      <c r="S137" s="81">
        <v>1.1170678527761799</v>
      </c>
      <c r="T137" s="82"/>
      <c r="U137" s="81">
        <v>997237.00000000012</v>
      </c>
      <c r="V137" s="81">
        <v>286</v>
      </c>
      <c r="W137" s="81">
        <v>4</v>
      </c>
      <c r="X137" s="81">
        <v>2354</v>
      </c>
      <c r="Y137" s="81">
        <v>5478</v>
      </c>
      <c r="Z137" s="81">
        <v>7618</v>
      </c>
      <c r="AA137" s="81">
        <v>2522</v>
      </c>
      <c r="AB137" s="81">
        <v>11048</v>
      </c>
      <c r="AC137" s="81">
        <v>0</v>
      </c>
      <c r="AD137" s="81">
        <v>1.1170678527761799</v>
      </c>
      <c r="AE137" s="82"/>
      <c r="AF137" s="81">
        <v>9742344.2600648645</v>
      </c>
      <c r="AG137" s="81">
        <v>485821.75150177942</v>
      </c>
      <c r="AH137" s="81">
        <v>30957.75085018764</v>
      </c>
      <c r="AI137" s="81">
        <v>13806939.073979</v>
      </c>
      <c r="AJ137" s="81">
        <v>19382303.14261993</v>
      </c>
      <c r="AK137" s="81">
        <v>0</v>
      </c>
      <c r="AL137" s="81">
        <v>0</v>
      </c>
      <c r="AM137" s="81">
        <v>1520769.4711422969</v>
      </c>
      <c r="AN137" s="81">
        <v>0</v>
      </c>
      <c r="AO137" s="81">
        <v>0</v>
      </c>
      <c r="AP137" s="82"/>
      <c r="AQ137" s="81">
        <v>330</v>
      </c>
      <c r="AR137" s="81">
        <v>103</v>
      </c>
      <c r="AS137" s="81">
        <v>0</v>
      </c>
      <c r="AT137" s="81">
        <v>0</v>
      </c>
      <c r="AU137" s="81">
        <v>0</v>
      </c>
      <c r="AV137" s="81">
        <v>0</v>
      </c>
      <c r="AW137" s="81" t="s">
        <v>564</v>
      </c>
      <c r="AX137" s="82"/>
      <c r="AY137" s="81">
        <v>1493.5</v>
      </c>
      <c r="AZ137" s="81">
        <v>11916</v>
      </c>
      <c r="BA137" s="81">
        <v>0</v>
      </c>
      <c r="BB137" s="81">
        <v>0</v>
      </c>
      <c r="BC137" s="81">
        <v>0</v>
      </c>
      <c r="BD137" s="81">
        <v>0</v>
      </c>
      <c r="BE137" s="81" t="s">
        <v>564</v>
      </c>
      <c r="BF137" s="82"/>
      <c r="BG137" s="81">
        <v>0</v>
      </c>
      <c r="BH137" s="81">
        <v>6.3369999999999997</v>
      </c>
      <c r="BI137" s="81">
        <v>3.0880000000000001</v>
      </c>
      <c r="BJ137" s="81">
        <v>0</v>
      </c>
      <c r="BK137" s="81">
        <v>0</v>
      </c>
      <c r="BL137" s="81">
        <v>0</v>
      </c>
      <c r="BM137" s="82"/>
      <c r="BN137" s="81">
        <v>0</v>
      </c>
      <c r="BO137" s="81">
        <v>1</v>
      </c>
      <c r="BP137" s="81">
        <v>1</v>
      </c>
      <c r="BQ137" s="81">
        <v>0</v>
      </c>
      <c r="BR137" s="81">
        <v>0</v>
      </c>
      <c r="BS137" s="81">
        <v>0</v>
      </c>
      <c r="BT137"/>
      <c r="BU137" s="80">
        <v>9.4250000000000007</v>
      </c>
      <c r="BV137" s="80">
        <v>0</v>
      </c>
      <c r="BW137" s="80">
        <v>0</v>
      </c>
      <c r="BX137" s="80">
        <v>0</v>
      </c>
      <c r="BY137" s="80">
        <v>0</v>
      </c>
      <c r="BZ137" s="80">
        <v>0</v>
      </c>
      <c r="CA137" s="80">
        <v>0</v>
      </c>
      <c r="CB137" s="80">
        <v>0</v>
      </c>
      <c r="CC137" s="80">
        <v>0</v>
      </c>
    </row>
    <row r="138" spans="1:81">
      <c r="A138" s="80" t="s">
        <v>1886</v>
      </c>
      <c r="B138" s="80">
        <v>135</v>
      </c>
      <c r="C138" s="80">
        <v>16</v>
      </c>
      <c r="D138" s="80">
        <v>8</v>
      </c>
      <c r="E138" s="80">
        <v>2019</v>
      </c>
      <c r="F138" s="80" t="s">
        <v>73</v>
      </c>
      <c r="G138" s="80" t="s">
        <v>1870</v>
      </c>
      <c r="H138" s="80" t="s">
        <v>1871</v>
      </c>
      <c r="I138" s="177"/>
      <c r="J138" s="81">
        <v>17.500974429828624</v>
      </c>
      <c r="K138" s="81">
        <v>0.52606627798527283</v>
      </c>
      <c r="L138" s="81">
        <v>0.14995645699899421</v>
      </c>
      <c r="M138" s="81">
        <v>8.3997255532123418</v>
      </c>
      <c r="N138" s="81">
        <v>8.8850303502030847</v>
      </c>
      <c r="O138" s="81">
        <v>12.052993774218686</v>
      </c>
      <c r="P138" s="81">
        <v>12.140958889776318</v>
      </c>
      <c r="Q138" s="81">
        <v>0.66984891459019336</v>
      </c>
      <c r="R138" s="81">
        <v>0</v>
      </c>
      <c r="S138" s="81">
        <v>1.0868907575424154</v>
      </c>
      <c r="T138" s="82"/>
      <c r="U138" s="81">
        <v>971186</v>
      </c>
      <c r="V138" s="81">
        <v>286</v>
      </c>
      <c r="W138" s="81">
        <v>4</v>
      </c>
      <c r="X138" s="81">
        <v>2354</v>
      </c>
      <c r="Y138" s="81">
        <v>5450</v>
      </c>
      <c r="Z138" s="81">
        <v>7546</v>
      </c>
      <c r="AA138" s="81">
        <v>2521</v>
      </c>
      <c r="AB138" s="81">
        <v>10855</v>
      </c>
      <c r="AC138" s="81">
        <v>0</v>
      </c>
      <c r="AD138" s="81">
        <v>1.0868907575424149</v>
      </c>
      <c r="AE138" s="82"/>
      <c r="AF138" s="81">
        <v>9711443.0574937481</v>
      </c>
      <c r="AG138" s="81">
        <v>470819.67428433511</v>
      </c>
      <c r="AH138" s="81">
        <v>32898.567199105259</v>
      </c>
      <c r="AI138" s="81">
        <v>14116465.2410789</v>
      </c>
      <c r="AJ138" s="81">
        <v>17668283.773944158</v>
      </c>
      <c r="AK138" s="81">
        <v>0</v>
      </c>
      <c r="AL138" s="81">
        <v>0</v>
      </c>
      <c r="AM138" s="81">
        <v>1478369.2836037506</v>
      </c>
      <c r="AN138" s="81">
        <v>0</v>
      </c>
      <c r="AO138" s="81">
        <v>0</v>
      </c>
      <c r="AP138" s="82"/>
      <c r="AQ138" s="81">
        <v>348</v>
      </c>
      <c r="AR138" s="81">
        <v>106</v>
      </c>
      <c r="AS138" s="81">
        <v>0</v>
      </c>
      <c r="AT138" s="81">
        <v>0</v>
      </c>
      <c r="AU138" s="81">
        <v>0</v>
      </c>
      <c r="AV138" s="81">
        <v>0</v>
      </c>
      <c r="AW138" s="81" t="s">
        <v>564</v>
      </c>
      <c r="AX138" s="82"/>
      <c r="AY138" s="81">
        <v>1605.79</v>
      </c>
      <c r="AZ138" s="81">
        <v>12215.1</v>
      </c>
      <c r="BA138" s="81">
        <v>0</v>
      </c>
      <c r="BB138" s="81">
        <v>0</v>
      </c>
      <c r="BC138" s="81">
        <v>0</v>
      </c>
      <c r="BD138" s="81">
        <v>0</v>
      </c>
      <c r="BE138" s="81" t="s">
        <v>564</v>
      </c>
      <c r="BF138" s="82"/>
      <c r="BG138" s="81">
        <v>0</v>
      </c>
      <c r="BH138" s="81">
        <v>5.2750000000000004</v>
      </c>
      <c r="BI138" s="81">
        <v>3.129</v>
      </c>
      <c r="BJ138" s="81">
        <v>0</v>
      </c>
      <c r="BK138" s="81">
        <v>0</v>
      </c>
      <c r="BL138" s="81">
        <v>0</v>
      </c>
      <c r="BM138" s="82"/>
      <c r="BN138" s="81">
        <v>0</v>
      </c>
      <c r="BO138" s="81">
        <v>1</v>
      </c>
      <c r="BP138" s="81">
        <v>1</v>
      </c>
      <c r="BQ138" s="81">
        <v>0</v>
      </c>
      <c r="BR138" s="81">
        <v>0</v>
      </c>
      <c r="BS138" s="81">
        <v>0</v>
      </c>
      <c r="BT138"/>
      <c r="BU138" s="80">
        <v>8.4039999999999999</v>
      </c>
      <c r="BV138" s="80">
        <v>0</v>
      </c>
      <c r="BW138" s="80">
        <v>0</v>
      </c>
      <c r="BX138" s="80">
        <v>0</v>
      </c>
      <c r="BY138" s="80">
        <v>0</v>
      </c>
      <c r="BZ138" s="80">
        <v>0</v>
      </c>
      <c r="CA138" s="80">
        <v>0</v>
      </c>
      <c r="CB138" s="80">
        <v>0</v>
      </c>
      <c r="CC138" s="80">
        <v>0</v>
      </c>
    </row>
    <row r="139" spans="1:81">
      <c r="A139" s="80" t="s">
        <v>1887</v>
      </c>
      <c r="B139" s="80">
        <v>136</v>
      </c>
      <c r="C139" s="80">
        <v>17</v>
      </c>
      <c r="D139" s="80">
        <v>8</v>
      </c>
      <c r="E139" s="80">
        <v>2020</v>
      </c>
      <c r="F139" s="80" t="s">
        <v>218</v>
      </c>
      <c r="G139" s="80" t="s">
        <v>1870</v>
      </c>
      <c r="H139" s="80" t="s">
        <v>1871</v>
      </c>
      <c r="I139" s="177"/>
      <c r="J139" s="81">
        <v>17.351094479399759</v>
      </c>
      <c r="K139" s="81">
        <v>0.59928086004690639</v>
      </c>
      <c r="L139" s="81">
        <v>0.39690976596224664</v>
      </c>
      <c r="M139" s="81">
        <v>7.4210650514401184</v>
      </c>
      <c r="N139" s="81">
        <v>10.285400674037646</v>
      </c>
      <c r="O139" s="81">
        <v>10.471963728618968</v>
      </c>
      <c r="P139" s="81">
        <v>11.201144890879865</v>
      </c>
      <c r="Q139" s="81">
        <v>0.6316134883111455</v>
      </c>
      <c r="R139" s="81">
        <v>0</v>
      </c>
      <c r="S139" s="81">
        <v>1.042946002290714</v>
      </c>
      <c r="T139" s="82"/>
      <c r="U139" s="81">
        <v>979496</v>
      </c>
      <c r="V139" s="81">
        <v>322</v>
      </c>
      <c r="W139" s="81">
        <v>14</v>
      </c>
      <c r="X139" s="81">
        <v>2190</v>
      </c>
      <c r="Y139" s="81">
        <v>5439</v>
      </c>
      <c r="Z139" s="81">
        <v>7483</v>
      </c>
      <c r="AA139" s="81">
        <v>2527</v>
      </c>
      <c r="AB139" s="81">
        <v>10712</v>
      </c>
      <c r="AC139" s="81">
        <v>0</v>
      </c>
      <c r="AD139" s="81">
        <v>1.042946002290714</v>
      </c>
      <c r="AE139" s="82"/>
      <c r="AF139" s="81">
        <v>9959650.7969184406</v>
      </c>
      <c r="AG139" s="81">
        <v>483917.91393217351</v>
      </c>
      <c r="AH139" s="81">
        <v>90317.793091735526</v>
      </c>
      <c r="AI139" s="81">
        <v>12358499.147173252</v>
      </c>
      <c r="AJ139" s="81">
        <v>19896898.543883078</v>
      </c>
      <c r="AK139" s="81"/>
      <c r="AL139" s="81"/>
      <c r="AM139" s="81">
        <v>1398035.0128022556</v>
      </c>
      <c r="AN139" s="81"/>
      <c r="AO139" s="81"/>
      <c r="AP139" s="82"/>
      <c r="AQ139" s="81">
        <v>350</v>
      </c>
      <c r="AR139" s="81">
        <v>110</v>
      </c>
      <c r="AS139" s="81">
        <v>0</v>
      </c>
      <c r="AT139" s="81">
        <v>0</v>
      </c>
      <c r="AU139" s="81">
        <v>0</v>
      </c>
      <c r="AV139" s="81">
        <v>0</v>
      </c>
      <c r="AW139" s="81">
        <v>0</v>
      </c>
      <c r="AX139" s="82"/>
      <c r="AY139" s="81">
        <v>1616.72</v>
      </c>
      <c r="AZ139" s="81">
        <v>12702.599999999989</v>
      </c>
      <c r="BA139" s="81">
        <v>0</v>
      </c>
      <c r="BB139" s="81">
        <v>0</v>
      </c>
      <c r="BC139" s="81">
        <v>0</v>
      </c>
      <c r="BD139" s="81">
        <v>0</v>
      </c>
      <c r="BE139" s="81">
        <v>0</v>
      </c>
      <c r="BF139" s="82"/>
      <c r="BG139" s="81">
        <v>0</v>
      </c>
      <c r="BH139" s="81">
        <v>5.29</v>
      </c>
      <c r="BI139" s="81">
        <v>3.5110000000000001</v>
      </c>
      <c r="BJ139" s="81">
        <v>0</v>
      </c>
      <c r="BK139" s="81">
        <v>0</v>
      </c>
      <c r="BL139" s="81">
        <v>0</v>
      </c>
      <c r="BM139" s="82"/>
      <c r="BN139" s="81">
        <v>0</v>
      </c>
      <c r="BO139" s="81">
        <v>1</v>
      </c>
      <c r="BP139" s="81">
        <v>1</v>
      </c>
      <c r="BQ139" s="81">
        <v>0</v>
      </c>
      <c r="BR139" s="81">
        <v>0</v>
      </c>
      <c r="BS139" s="81">
        <v>0</v>
      </c>
      <c r="BT139"/>
      <c r="BU139" s="80">
        <v>8.8010000000000002</v>
      </c>
      <c r="BV139" s="80">
        <v>0</v>
      </c>
      <c r="BW139" s="80">
        <v>0</v>
      </c>
      <c r="BX139" s="80">
        <v>0</v>
      </c>
      <c r="BY139" s="80">
        <v>0</v>
      </c>
      <c r="BZ139" s="80">
        <v>0</v>
      </c>
      <c r="CA139" s="80">
        <v>0</v>
      </c>
      <c r="CB139" s="80">
        <v>0</v>
      </c>
      <c r="CC139" s="80">
        <v>0</v>
      </c>
    </row>
    <row r="140" spans="1:81">
      <c r="A140" s="80" t="s">
        <v>1888</v>
      </c>
      <c r="B140" s="80">
        <v>136</v>
      </c>
      <c r="C140" s="80">
        <v>18</v>
      </c>
      <c r="D140" s="80">
        <v>8</v>
      </c>
      <c r="E140" s="80">
        <v>2021</v>
      </c>
      <c r="F140" s="80" t="s">
        <v>75</v>
      </c>
      <c r="G140" s="174" t="s">
        <v>1870</v>
      </c>
      <c r="H140" s="80" t="s">
        <v>1871</v>
      </c>
      <c r="I140" s="177"/>
      <c r="J140" s="81">
        <v>15.794971649169542</v>
      </c>
      <c r="K140" s="81">
        <v>0.64773173081323399</v>
      </c>
      <c r="L140" s="81">
        <v>0.36065642869823844</v>
      </c>
      <c r="M140" s="81">
        <v>6.7929973488415145</v>
      </c>
      <c r="N140" s="81">
        <v>9.3075621325451863</v>
      </c>
      <c r="O140" s="81">
        <v>10.028717157554844</v>
      </c>
      <c r="P140" s="81">
        <v>11.435954450040029</v>
      </c>
      <c r="Q140" s="81">
        <v>0.63101846590706068</v>
      </c>
      <c r="R140" s="81">
        <v>0</v>
      </c>
      <c r="S140" s="81">
        <v>1.287285548569701</v>
      </c>
      <c r="T140" s="82"/>
      <c r="U140" s="81">
        <v>972093</v>
      </c>
      <c r="V140" s="81">
        <v>322</v>
      </c>
      <c r="W140" s="81">
        <v>14</v>
      </c>
      <c r="X140" s="81">
        <v>2190</v>
      </c>
      <c r="Y140" s="81">
        <v>5446</v>
      </c>
      <c r="Z140" s="81">
        <v>7379</v>
      </c>
      <c r="AA140" s="81">
        <v>2516</v>
      </c>
      <c r="AB140" s="81">
        <v>10575</v>
      </c>
      <c r="AC140" s="81">
        <v>0</v>
      </c>
      <c r="AD140" s="81">
        <v>1.287285548569701</v>
      </c>
      <c r="AE140" s="82"/>
      <c r="AF140" s="81">
        <v>9427863.217917094</v>
      </c>
      <c r="AG140" s="81">
        <v>539584.53882691043</v>
      </c>
      <c r="AH140" s="81">
        <v>80834.821895746165</v>
      </c>
      <c r="AI140" s="81">
        <v>13065144.373560881</v>
      </c>
      <c r="AJ140" s="81">
        <v>20771160.381272297</v>
      </c>
      <c r="AK140" s="81">
        <v>0</v>
      </c>
      <c r="AL140" s="81">
        <v>0</v>
      </c>
      <c r="AM140" s="81">
        <v>1388115.613567516</v>
      </c>
      <c r="AN140" s="81">
        <v>0</v>
      </c>
      <c r="AO140" s="81">
        <v>0</v>
      </c>
      <c r="AP140" s="82"/>
      <c r="AQ140" s="81">
        <v>362</v>
      </c>
      <c r="AR140" s="81">
        <v>111</v>
      </c>
      <c r="AS140" s="81">
        <v>0</v>
      </c>
      <c r="AT140" s="81">
        <v>0</v>
      </c>
      <c r="AU140" s="81">
        <v>0</v>
      </c>
      <c r="AV140" s="81">
        <v>0</v>
      </c>
      <c r="AW140" s="81"/>
      <c r="AX140" s="82"/>
      <c r="AY140" s="81">
        <v>1676.61</v>
      </c>
      <c r="AZ140" s="81">
        <v>12752.099999999989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1889</v>
      </c>
      <c r="B141" s="80">
        <v>136</v>
      </c>
      <c r="C141" s="80">
        <v>19</v>
      </c>
      <c r="D141" s="80">
        <v>8</v>
      </c>
      <c r="E141" s="80">
        <v>2022</v>
      </c>
      <c r="F141" s="80" t="s">
        <v>568</v>
      </c>
      <c r="G141" s="174" t="s">
        <v>1870</v>
      </c>
      <c r="H141" s="80" t="s">
        <v>1871</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374</v>
      </c>
      <c r="AR141" s="81">
        <v>112</v>
      </c>
      <c r="AS141" s="81">
        <v>0</v>
      </c>
      <c r="AT141" s="81">
        <v>0</v>
      </c>
      <c r="AU141" s="81">
        <v>0</v>
      </c>
      <c r="AV141" s="81">
        <v>0</v>
      </c>
      <c r="AW141" s="81"/>
      <c r="AX141" s="82"/>
      <c r="AY141" s="81">
        <v>1759.1499999999994</v>
      </c>
      <c r="AZ141" s="81">
        <v>13001.099999999991</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1890</v>
      </c>
      <c r="B142" s="80">
        <v>222</v>
      </c>
      <c r="C142" s="80">
        <v>1</v>
      </c>
      <c r="D142" s="80">
        <v>14</v>
      </c>
      <c r="E142" s="80">
        <v>1990</v>
      </c>
      <c r="F142" s="80" t="s">
        <v>562</v>
      </c>
      <c r="G142" s="80" t="s">
        <v>1891</v>
      </c>
      <c r="H142" s="80" t="s">
        <v>1637</v>
      </c>
      <c r="I142" s="177"/>
      <c r="J142" s="81">
        <v>13.610796339925065</v>
      </c>
      <c r="K142" s="81">
        <v>1.2427421325866235</v>
      </c>
      <c r="L142" s="81">
        <v>0.73719390010268848</v>
      </c>
      <c r="M142" s="81">
        <v>5.2744768761442975</v>
      </c>
      <c r="N142" s="81">
        <v>12.681589249936648</v>
      </c>
      <c r="O142" s="81">
        <v>8.2516496653011053</v>
      </c>
      <c r="P142" s="81">
        <v>14.406261059936732</v>
      </c>
      <c r="Q142" s="81">
        <v>0.78674091145706193</v>
      </c>
      <c r="R142" s="81">
        <v>0</v>
      </c>
      <c r="S142" s="81">
        <v>0.98782997021383023</v>
      </c>
      <c r="T142" s="82"/>
      <c r="U142" s="81">
        <v>1268675</v>
      </c>
      <c r="V142" s="81">
        <v>334</v>
      </c>
      <c r="W142" s="81">
        <v>7</v>
      </c>
      <c r="X142" s="81">
        <v>1691</v>
      </c>
      <c r="Y142" s="81">
        <v>3156</v>
      </c>
      <c r="Z142" s="81">
        <v>3394</v>
      </c>
      <c r="AA142" s="81">
        <v>3498</v>
      </c>
      <c r="AB142" s="81">
        <v>12774</v>
      </c>
      <c r="AC142" s="81">
        <v>0</v>
      </c>
      <c r="AD142" s="81">
        <v>0.98782997021383023</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1892</v>
      </c>
      <c r="B143" s="80">
        <v>223</v>
      </c>
      <c r="C143" s="80">
        <v>2</v>
      </c>
      <c r="D143" s="80">
        <v>14</v>
      </c>
      <c r="E143" s="80">
        <v>2005</v>
      </c>
      <c r="F143" s="80" t="s">
        <v>565</v>
      </c>
      <c r="G143" s="80" t="s">
        <v>1891</v>
      </c>
      <c r="H143" s="80" t="s">
        <v>1637</v>
      </c>
      <c r="I143" s="177"/>
      <c r="J143" s="81">
        <v>13.749194694534621</v>
      </c>
      <c r="K143" s="81">
        <v>1.0051554242092406</v>
      </c>
      <c r="L143" s="81">
        <v>0.79321955332957417</v>
      </c>
      <c r="M143" s="81">
        <v>8.0227980091051219</v>
      </c>
      <c r="N143" s="81">
        <v>22.487379642147424</v>
      </c>
      <c r="O143" s="81">
        <v>13.425327161474545</v>
      </c>
      <c r="P143" s="81">
        <v>14.246203718260947</v>
      </c>
      <c r="Q143" s="81">
        <v>0.72300246110983557</v>
      </c>
      <c r="R143" s="81">
        <v>0</v>
      </c>
      <c r="S143" s="81">
        <v>1.5790396054892286</v>
      </c>
      <c r="T143" s="82"/>
      <c r="U143" s="81">
        <v>1329821</v>
      </c>
      <c r="V143" s="81">
        <v>355</v>
      </c>
      <c r="W143" s="81">
        <v>7</v>
      </c>
      <c r="X143" s="81">
        <v>1110</v>
      </c>
      <c r="Y143" s="81">
        <v>3827</v>
      </c>
      <c r="Z143" s="81">
        <v>6390</v>
      </c>
      <c r="AA143" s="81">
        <v>2833</v>
      </c>
      <c r="AB143" s="81">
        <v>12272</v>
      </c>
      <c r="AC143" s="81">
        <v>0</v>
      </c>
      <c r="AD143" s="81">
        <v>1.5790396054892286</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1893</v>
      </c>
      <c r="B144" s="80">
        <v>224</v>
      </c>
      <c r="C144" s="80">
        <v>3</v>
      </c>
      <c r="D144" s="80">
        <v>14</v>
      </c>
      <c r="E144" s="80">
        <v>2006</v>
      </c>
      <c r="F144" s="80" t="s">
        <v>566</v>
      </c>
      <c r="G144" s="80" t="s">
        <v>1891</v>
      </c>
      <c r="H144" s="80" t="s">
        <v>1637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1894</v>
      </c>
      <c r="B145" s="80">
        <v>225</v>
      </c>
      <c r="C145" s="80">
        <v>4</v>
      </c>
      <c r="D145" s="80">
        <v>14</v>
      </c>
      <c r="E145" s="80">
        <v>2007</v>
      </c>
      <c r="F145" s="80" t="s">
        <v>567</v>
      </c>
      <c r="G145" s="80" t="s">
        <v>1891</v>
      </c>
      <c r="H145" s="80" t="s">
        <v>1637</v>
      </c>
      <c r="I145" s="177"/>
      <c r="J145" s="81">
        <v>14.343121428018947</v>
      </c>
      <c r="K145" s="81">
        <v>0.98335061387133571</v>
      </c>
      <c r="L145" s="81">
        <v>3.2725663473140831</v>
      </c>
      <c r="M145" s="81">
        <v>12.801374625714695</v>
      </c>
      <c r="N145" s="81">
        <v>20.636550843337112</v>
      </c>
      <c r="O145" s="81">
        <v>12.997399632800787</v>
      </c>
      <c r="P145" s="81">
        <v>13.9203228447171</v>
      </c>
      <c r="Q145" s="81">
        <v>0.75342098452322581</v>
      </c>
      <c r="R145" s="81">
        <v>0</v>
      </c>
      <c r="S145" s="81">
        <v>1.6390421146840368</v>
      </c>
      <c r="T145" s="82"/>
      <c r="U145" s="81">
        <v>1510981</v>
      </c>
      <c r="V145" s="81">
        <v>328</v>
      </c>
      <c r="W145" s="81">
        <v>28</v>
      </c>
      <c r="X145" s="81">
        <v>1957</v>
      </c>
      <c r="Y145" s="81">
        <v>3889</v>
      </c>
      <c r="Z145" s="81">
        <v>6431</v>
      </c>
      <c r="AA145" s="81">
        <v>2726</v>
      </c>
      <c r="AB145" s="81">
        <v>12112</v>
      </c>
      <c r="AC145" s="81">
        <v>0</v>
      </c>
      <c r="AD145" s="81">
        <v>1.6390421146840368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1895</v>
      </c>
      <c r="B146" s="80">
        <v>226</v>
      </c>
      <c r="C146" s="80">
        <v>5</v>
      </c>
      <c r="D146" s="80">
        <v>14</v>
      </c>
      <c r="E146" s="80">
        <v>2008</v>
      </c>
      <c r="F146" s="80" t="s">
        <v>84</v>
      </c>
      <c r="G146" s="80" t="s">
        <v>1891</v>
      </c>
      <c r="H146" s="80" t="s">
        <v>1637</v>
      </c>
      <c r="I146" s="177"/>
      <c r="J146" s="81">
        <v>13.661958571770029</v>
      </c>
      <c r="K146" s="81">
        <v>0.732470366174234</v>
      </c>
      <c r="L146" s="81">
        <v>2.8298266363672191</v>
      </c>
      <c r="M146" s="81">
        <v>12.801761650423197</v>
      </c>
      <c r="N146" s="81">
        <v>19.876568018584535</v>
      </c>
      <c r="O146" s="81">
        <v>12.60940024563708</v>
      </c>
      <c r="P146" s="81">
        <v>13.598417668566814</v>
      </c>
      <c r="Q146" s="81">
        <v>0.73102058124227354</v>
      </c>
      <c r="R146" s="81">
        <v>0</v>
      </c>
      <c r="S146" s="81">
        <v>1.6159780626498228</v>
      </c>
      <c r="T146" s="82"/>
      <c r="U146" s="81">
        <v>1580892</v>
      </c>
      <c r="V146" s="81">
        <v>328</v>
      </c>
      <c r="W146" s="81">
        <v>28</v>
      </c>
      <c r="X146" s="81">
        <v>1957</v>
      </c>
      <c r="Y146" s="81">
        <v>3878</v>
      </c>
      <c r="Z146" s="81">
        <v>6458</v>
      </c>
      <c r="AA146" s="81">
        <v>2666</v>
      </c>
      <c r="AB146" s="81">
        <v>11945</v>
      </c>
      <c r="AC146" s="81">
        <v>0</v>
      </c>
      <c r="AD146" s="81">
        <v>1.6159780626498228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1896</v>
      </c>
      <c r="B147" s="80">
        <v>227</v>
      </c>
      <c r="C147" s="80">
        <v>6</v>
      </c>
      <c r="D147" s="80">
        <v>14</v>
      </c>
      <c r="E147" s="80">
        <v>2009</v>
      </c>
      <c r="F147" s="80" t="s">
        <v>85</v>
      </c>
      <c r="G147" s="80" t="s">
        <v>1891</v>
      </c>
      <c r="H147" s="80" t="s">
        <v>1637</v>
      </c>
      <c r="I147" s="177"/>
      <c r="J147" s="81">
        <v>15.704047189493661</v>
      </c>
      <c r="K147" s="81">
        <v>0.59180397735191925</v>
      </c>
      <c r="L147" s="81">
        <v>4.7712207471743113</v>
      </c>
      <c r="M147" s="81">
        <v>10.849688697563957</v>
      </c>
      <c r="N147" s="81">
        <v>17.500587629961963</v>
      </c>
      <c r="O147" s="81">
        <v>12.816393612810304</v>
      </c>
      <c r="P147" s="81">
        <v>13.081946960771836</v>
      </c>
      <c r="Q147" s="81">
        <v>0.68710279331417456</v>
      </c>
      <c r="R147" s="81">
        <v>0</v>
      </c>
      <c r="S147" s="81">
        <v>1.3375452025714418</v>
      </c>
      <c r="T147" s="82"/>
      <c r="U147" s="81">
        <v>1498288</v>
      </c>
      <c r="V147" s="81">
        <v>251</v>
      </c>
      <c r="W147" s="81">
        <v>70</v>
      </c>
      <c r="X147" s="81">
        <v>1819</v>
      </c>
      <c r="Y147" s="81">
        <v>3866</v>
      </c>
      <c r="Z147" s="81">
        <v>6479</v>
      </c>
      <c r="AA147" s="81">
        <v>2633</v>
      </c>
      <c r="AB147" s="81">
        <v>11786</v>
      </c>
      <c r="AC147" s="81">
        <v>0</v>
      </c>
      <c r="AD147" s="81">
        <v>1.3375452025714418</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15.809999999999999</v>
      </c>
      <c r="BJ147" s="81">
        <v>0</v>
      </c>
      <c r="BK147" s="81">
        <v>0</v>
      </c>
      <c r="BL147" s="81">
        <v>0</v>
      </c>
      <c r="BM147" s="82"/>
      <c r="BN147" s="81">
        <v>0</v>
      </c>
      <c r="BO147" s="81">
        <v>0</v>
      </c>
      <c r="BP147" s="81">
        <v>2</v>
      </c>
      <c r="BQ147" s="81">
        <v>0</v>
      </c>
      <c r="BR147" s="81">
        <v>0</v>
      </c>
      <c r="BS147" s="81">
        <v>0</v>
      </c>
      <c r="BT147"/>
      <c r="BU147" s="80"/>
      <c r="BV147" s="80"/>
      <c r="BW147" s="80"/>
      <c r="BX147" s="80"/>
      <c r="BY147" s="80"/>
      <c r="BZ147" s="80"/>
      <c r="CA147" s="80"/>
      <c r="CB147" s="80"/>
      <c r="CC147" s="80"/>
    </row>
    <row r="148" spans="1:81">
      <c r="A148" s="80" t="s">
        <v>1897</v>
      </c>
      <c r="B148" s="80">
        <v>228</v>
      </c>
      <c r="C148" s="80">
        <v>7</v>
      </c>
      <c r="D148" s="80">
        <v>14</v>
      </c>
      <c r="E148" s="80">
        <v>2010</v>
      </c>
      <c r="F148" s="80" t="s">
        <v>86</v>
      </c>
      <c r="G148" s="80" t="s">
        <v>1891</v>
      </c>
      <c r="H148" s="80" t="s">
        <v>1637</v>
      </c>
      <c r="I148" s="177"/>
      <c r="J148" s="81">
        <v>17.248238770834096</v>
      </c>
      <c r="K148" s="81">
        <v>0.67882473028519796</v>
      </c>
      <c r="L148" s="81">
        <v>4.3636412972475265</v>
      </c>
      <c r="M148" s="81">
        <v>12.051746029187047</v>
      </c>
      <c r="N148" s="81">
        <v>19.094165922654735</v>
      </c>
      <c r="O148" s="81">
        <v>12.88116050095528</v>
      </c>
      <c r="P148" s="81">
        <v>13.162233653313512</v>
      </c>
      <c r="Q148" s="81">
        <v>0.71178205961830432</v>
      </c>
      <c r="R148" s="81">
        <v>0</v>
      </c>
      <c r="S148" s="81">
        <v>1.2766671803675118</v>
      </c>
      <c r="T148" s="82"/>
      <c r="U148" s="81">
        <v>1619123</v>
      </c>
      <c r="V148" s="81">
        <v>251</v>
      </c>
      <c r="W148" s="81">
        <v>70</v>
      </c>
      <c r="X148" s="81">
        <v>1819</v>
      </c>
      <c r="Y148" s="81">
        <v>3849</v>
      </c>
      <c r="Z148" s="81">
        <v>6542</v>
      </c>
      <c r="AA148" s="81">
        <v>2583</v>
      </c>
      <c r="AB148" s="81">
        <v>11699</v>
      </c>
      <c r="AC148" s="81">
        <v>0</v>
      </c>
      <c r="AD148" s="81">
        <v>1.2766671803675118</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14.750999999999999</v>
      </c>
      <c r="BJ148" s="81">
        <v>0</v>
      </c>
      <c r="BK148" s="81">
        <v>0</v>
      </c>
      <c r="BL148" s="81">
        <v>0</v>
      </c>
      <c r="BM148" s="82"/>
      <c r="BN148" s="81">
        <v>0</v>
      </c>
      <c r="BO148" s="81">
        <v>0</v>
      </c>
      <c r="BP148" s="81">
        <v>2</v>
      </c>
      <c r="BQ148" s="81">
        <v>0</v>
      </c>
      <c r="BR148" s="81">
        <v>0</v>
      </c>
      <c r="BS148" s="81">
        <v>0</v>
      </c>
      <c r="BT148"/>
      <c r="BU148" s="80">
        <v>14.750999999999999</v>
      </c>
      <c r="BV148" s="80">
        <v>0</v>
      </c>
      <c r="BW148" s="80">
        <v>0</v>
      </c>
      <c r="BX148" s="80">
        <v>0</v>
      </c>
      <c r="BY148" s="80">
        <v>0</v>
      </c>
      <c r="BZ148" s="80">
        <v>0</v>
      </c>
      <c r="CA148" s="80">
        <v>0</v>
      </c>
      <c r="CB148" s="80">
        <v>0</v>
      </c>
      <c r="CC148" s="80">
        <v>0</v>
      </c>
    </row>
    <row r="149" spans="1:81">
      <c r="A149" s="80" t="s">
        <v>1898</v>
      </c>
      <c r="B149" s="80">
        <v>229</v>
      </c>
      <c r="C149" s="80">
        <v>8</v>
      </c>
      <c r="D149" s="80">
        <v>14</v>
      </c>
      <c r="E149" s="80">
        <v>2011</v>
      </c>
      <c r="F149" s="80" t="s">
        <v>87</v>
      </c>
      <c r="G149" s="80" t="s">
        <v>1891</v>
      </c>
      <c r="H149" s="80" t="s">
        <v>1637</v>
      </c>
      <c r="I149" s="177"/>
      <c r="J149" s="81">
        <v>33.703101007833759</v>
      </c>
      <c r="K149" s="81">
        <v>0.71581152357276323</v>
      </c>
      <c r="L149" s="81">
        <v>4.357763897578379</v>
      </c>
      <c r="M149" s="81">
        <v>10.813869192760059</v>
      </c>
      <c r="N149" s="81">
        <v>19.767323388511546</v>
      </c>
      <c r="O149" s="81">
        <v>12.670862769398305</v>
      </c>
      <c r="P149" s="81">
        <v>12.816504882205356</v>
      </c>
      <c r="Q149" s="81">
        <v>0.816384347365125</v>
      </c>
      <c r="R149" s="81">
        <v>0</v>
      </c>
      <c r="S149" s="81">
        <v>1.5111192045177908</v>
      </c>
      <c r="T149" s="82"/>
      <c r="U149" s="81">
        <v>3153579</v>
      </c>
      <c r="V149" s="81">
        <v>251</v>
      </c>
      <c r="W149" s="81">
        <v>70</v>
      </c>
      <c r="X149" s="81">
        <v>1819</v>
      </c>
      <c r="Y149" s="81">
        <v>3853</v>
      </c>
      <c r="Z149" s="81">
        <v>6575</v>
      </c>
      <c r="AA149" s="81">
        <v>2590</v>
      </c>
      <c r="AB149" s="81">
        <v>11633</v>
      </c>
      <c r="AC149" s="81">
        <v>0</v>
      </c>
      <c r="AD149" s="81">
        <v>1.5111192045177908</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15.875</v>
      </c>
      <c r="BJ149" s="81">
        <v>0</v>
      </c>
      <c r="BK149" s="81">
        <v>0</v>
      </c>
      <c r="BL149" s="81">
        <v>0</v>
      </c>
      <c r="BM149" s="82"/>
      <c r="BN149" s="81">
        <v>0</v>
      </c>
      <c r="BO149" s="81">
        <v>0</v>
      </c>
      <c r="BP149" s="81">
        <v>2</v>
      </c>
      <c r="BQ149" s="81">
        <v>0</v>
      </c>
      <c r="BR149" s="81">
        <v>0</v>
      </c>
      <c r="BS149" s="81">
        <v>0</v>
      </c>
      <c r="BT149"/>
      <c r="BU149" s="80">
        <v>15.875</v>
      </c>
      <c r="BV149" s="80">
        <v>0</v>
      </c>
      <c r="BW149" s="80">
        <v>0</v>
      </c>
      <c r="BX149" s="80">
        <v>0</v>
      </c>
      <c r="BY149" s="80">
        <v>0</v>
      </c>
      <c r="BZ149" s="80">
        <v>0</v>
      </c>
      <c r="CA149" s="80">
        <v>0</v>
      </c>
      <c r="CB149" s="80">
        <v>0</v>
      </c>
      <c r="CC149" s="80">
        <v>0</v>
      </c>
    </row>
    <row r="150" spans="1:81">
      <c r="A150" s="80" t="s">
        <v>1899</v>
      </c>
      <c r="B150" s="80">
        <v>230</v>
      </c>
      <c r="C150" s="80">
        <v>9</v>
      </c>
      <c r="D150" s="80">
        <v>14</v>
      </c>
      <c r="E150" s="80">
        <v>2012</v>
      </c>
      <c r="F150" s="80" t="s">
        <v>88</v>
      </c>
      <c r="G150" s="80" t="s">
        <v>1891</v>
      </c>
      <c r="H150" s="80" t="s">
        <v>1637</v>
      </c>
      <c r="I150" s="177"/>
      <c r="J150" s="81">
        <v>19.319737237802492</v>
      </c>
      <c r="K150" s="81">
        <v>0.67312025512048923</v>
      </c>
      <c r="L150" s="81">
        <v>4.2245255480420409</v>
      </c>
      <c r="M150" s="81">
        <v>11.435655742937957</v>
      </c>
      <c r="N150" s="81">
        <v>20.755607512046932</v>
      </c>
      <c r="O150" s="81">
        <v>12.68204713986824</v>
      </c>
      <c r="P150" s="81">
        <v>12.595805858075186</v>
      </c>
      <c r="Q150" s="81">
        <v>0.88477091545496156</v>
      </c>
      <c r="R150" s="81">
        <v>0</v>
      </c>
      <c r="S150" s="81">
        <v>1.5390047808833698</v>
      </c>
      <c r="T150" s="82"/>
      <c r="U150" s="81">
        <v>1575563</v>
      </c>
      <c r="V150" s="81">
        <v>251</v>
      </c>
      <c r="W150" s="81">
        <v>70</v>
      </c>
      <c r="X150" s="81">
        <v>1819</v>
      </c>
      <c r="Y150" s="81">
        <v>3905</v>
      </c>
      <c r="Z150" s="81">
        <v>6633</v>
      </c>
      <c r="AA150" s="81">
        <v>2531</v>
      </c>
      <c r="AB150" s="81">
        <v>11604</v>
      </c>
      <c r="AC150" s="81">
        <v>0</v>
      </c>
      <c r="AD150" s="81">
        <v>1.5390047808833698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14.510999999999999</v>
      </c>
      <c r="BJ150" s="81">
        <v>0</v>
      </c>
      <c r="BK150" s="81">
        <v>0</v>
      </c>
      <c r="BL150" s="81">
        <v>0</v>
      </c>
      <c r="BM150" s="82"/>
      <c r="BN150" s="81">
        <v>0</v>
      </c>
      <c r="BO150" s="81">
        <v>0</v>
      </c>
      <c r="BP150" s="81">
        <v>2</v>
      </c>
      <c r="BQ150" s="81">
        <v>0</v>
      </c>
      <c r="BR150" s="81">
        <v>0</v>
      </c>
      <c r="BS150" s="81">
        <v>0</v>
      </c>
      <c r="BT150"/>
      <c r="BU150" s="80">
        <v>14.510999999999999</v>
      </c>
      <c r="BV150" s="80">
        <v>0</v>
      </c>
      <c r="BW150" s="80">
        <v>0</v>
      </c>
      <c r="BX150" s="80">
        <v>0</v>
      </c>
      <c r="BY150" s="80">
        <v>0</v>
      </c>
      <c r="BZ150" s="80">
        <v>0</v>
      </c>
      <c r="CA150" s="80">
        <v>0</v>
      </c>
      <c r="CB150" s="80">
        <v>0</v>
      </c>
      <c r="CC150" s="80">
        <v>0</v>
      </c>
    </row>
    <row r="151" spans="1:81">
      <c r="A151" s="80" t="s">
        <v>1900</v>
      </c>
      <c r="B151" s="80">
        <v>231</v>
      </c>
      <c r="C151" s="80">
        <v>10</v>
      </c>
      <c r="D151" s="80">
        <v>14</v>
      </c>
      <c r="E151" s="80">
        <v>2013</v>
      </c>
      <c r="F151" s="80" t="s">
        <v>89</v>
      </c>
      <c r="G151" s="80" t="s">
        <v>1891</v>
      </c>
      <c r="H151" s="80" t="s">
        <v>1637</v>
      </c>
      <c r="I151" s="177"/>
      <c r="J151" s="81">
        <v>18.806114896586056</v>
      </c>
      <c r="K151" s="81">
        <v>0.56016975730548768</v>
      </c>
      <c r="L151" s="81">
        <v>3.7196857628530733</v>
      </c>
      <c r="M151" s="81">
        <v>11.063025066330603</v>
      </c>
      <c r="N151" s="81">
        <v>19.132997975305745</v>
      </c>
      <c r="O151" s="81">
        <v>12.218718228790484</v>
      </c>
      <c r="P151" s="81">
        <v>12.373515860507977</v>
      </c>
      <c r="Q151" s="81">
        <v>0.88890027381389225</v>
      </c>
      <c r="R151" s="81">
        <v>0</v>
      </c>
      <c r="S151" s="81">
        <v>1.2656108039439422</v>
      </c>
      <c r="T151" s="82"/>
      <c r="U151" s="81">
        <v>1463625</v>
      </c>
      <c r="V151" s="81">
        <v>251</v>
      </c>
      <c r="W151" s="81">
        <v>70</v>
      </c>
      <c r="X151" s="81">
        <v>1819</v>
      </c>
      <c r="Y151" s="81">
        <v>3909</v>
      </c>
      <c r="Z151" s="81">
        <v>6676</v>
      </c>
      <c r="AA151" s="81">
        <v>2477</v>
      </c>
      <c r="AB151" s="81">
        <v>11491</v>
      </c>
      <c r="AC151" s="81">
        <v>0</v>
      </c>
      <c r="AD151" s="81">
        <v>1.2656108039439422</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16.675999999999998</v>
      </c>
      <c r="BJ151" s="81">
        <v>0</v>
      </c>
      <c r="BK151" s="81">
        <v>0</v>
      </c>
      <c r="BL151" s="81">
        <v>0</v>
      </c>
      <c r="BM151" s="82"/>
      <c r="BN151" s="81">
        <v>0</v>
      </c>
      <c r="BO151" s="81">
        <v>0</v>
      </c>
      <c r="BP151" s="81">
        <v>2</v>
      </c>
      <c r="BQ151" s="81">
        <v>0</v>
      </c>
      <c r="BR151" s="81">
        <v>0</v>
      </c>
      <c r="BS151" s="81">
        <v>0</v>
      </c>
      <c r="BT151"/>
      <c r="BU151" s="80">
        <v>16.675999999999998</v>
      </c>
      <c r="BV151" s="80">
        <v>0</v>
      </c>
      <c r="BW151" s="80">
        <v>0</v>
      </c>
      <c r="BX151" s="80">
        <v>0</v>
      </c>
      <c r="BY151" s="80">
        <v>0</v>
      </c>
      <c r="BZ151" s="80">
        <v>0</v>
      </c>
      <c r="CA151" s="80">
        <v>0</v>
      </c>
      <c r="CB151" s="80">
        <v>0</v>
      </c>
      <c r="CC151" s="80">
        <v>0</v>
      </c>
    </row>
    <row r="152" spans="1:81">
      <c r="A152" s="80" t="s">
        <v>1901</v>
      </c>
      <c r="B152" s="80">
        <v>232</v>
      </c>
      <c r="C152" s="80">
        <v>11</v>
      </c>
      <c r="D152" s="80">
        <v>14</v>
      </c>
      <c r="E152" s="80">
        <v>2014</v>
      </c>
      <c r="F152" s="80" t="s">
        <v>90</v>
      </c>
      <c r="G152" s="80" t="s">
        <v>1891</v>
      </c>
      <c r="H152" s="80" t="s">
        <v>1637</v>
      </c>
      <c r="I152" s="177"/>
      <c r="J152" s="81">
        <v>18.225476938796234</v>
      </c>
      <c r="K152" s="81">
        <v>0.6901322502203755</v>
      </c>
      <c r="L152" s="81">
        <v>6.5275585432158181</v>
      </c>
      <c r="M152" s="81">
        <v>11.24495746063646</v>
      </c>
      <c r="N152" s="81">
        <v>21.180281019113551</v>
      </c>
      <c r="O152" s="81">
        <v>11.667429390627335</v>
      </c>
      <c r="P152" s="81">
        <v>12.37259408161645</v>
      </c>
      <c r="Q152" s="81">
        <v>0.84425017743561281</v>
      </c>
      <c r="R152" s="81">
        <v>0</v>
      </c>
      <c r="S152" s="81">
        <v>1.4119948075172641</v>
      </c>
      <c r="T152" s="82"/>
      <c r="U152" s="81">
        <v>1517989</v>
      </c>
      <c r="V152" s="81">
        <v>272</v>
      </c>
      <c r="W152" s="81">
        <v>108</v>
      </c>
      <c r="X152" s="81">
        <v>1900</v>
      </c>
      <c r="Y152" s="81">
        <v>3901</v>
      </c>
      <c r="Z152" s="81">
        <v>6714</v>
      </c>
      <c r="AA152" s="81">
        <v>2464</v>
      </c>
      <c r="AB152" s="81">
        <v>11375</v>
      </c>
      <c r="AC152" s="81">
        <v>0</v>
      </c>
      <c r="AD152" s="81">
        <v>1.4119948075172641</v>
      </c>
      <c r="AE152" s="82"/>
      <c r="AF152" s="81">
        <v>17809068.975622203</v>
      </c>
      <c r="AG152" s="81">
        <v>493492.11635937577</v>
      </c>
      <c r="AH152" s="81">
        <v>885354.84123396664</v>
      </c>
      <c r="AI152" s="81">
        <v>11897623.434714738</v>
      </c>
      <c r="AJ152" s="81">
        <v>24143729.24972057</v>
      </c>
      <c r="AK152" s="81">
        <v>0</v>
      </c>
      <c r="AL152" s="81">
        <v>0</v>
      </c>
      <c r="AM152" s="81">
        <v>1561617.5209297445</v>
      </c>
      <c r="AN152" s="81">
        <v>0</v>
      </c>
      <c r="AO152" s="81">
        <v>0</v>
      </c>
      <c r="AP152" s="82"/>
      <c r="AQ152" s="81">
        <v>88</v>
      </c>
      <c r="AR152" s="81">
        <v>24</v>
      </c>
      <c r="AS152" s="81">
        <v>0</v>
      </c>
      <c r="AT152" s="81">
        <v>1</v>
      </c>
      <c r="AU152" s="81">
        <v>0</v>
      </c>
      <c r="AV152" s="81">
        <v>0</v>
      </c>
      <c r="AW152" s="81" t="s">
        <v>564</v>
      </c>
      <c r="AX152" s="82"/>
      <c r="AY152" s="81">
        <v>438.79999999999995</v>
      </c>
      <c r="AZ152" s="81">
        <v>3553.7</v>
      </c>
      <c r="BA152" s="81">
        <v>0</v>
      </c>
      <c r="BB152" s="81">
        <v>260</v>
      </c>
      <c r="BC152" s="81">
        <v>0</v>
      </c>
      <c r="BD152" s="81">
        <v>0</v>
      </c>
      <c r="BE152" s="81" t="s">
        <v>564</v>
      </c>
      <c r="BF152" s="82"/>
      <c r="BG152" s="81">
        <v>0</v>
      </c>
      <c r="BH152" s="81">
        <v>0</v>
      </c>
      <c r="BI152" s="81">
        <v>16.827000000000002</v>
      </c>
      <c r="BJ152" s="81">
        <v>0</v>
      </c>
      <c r="BK152" s="81">
        <v>0</v>
      </c>
      <c r="BL152" s="81">
        <v>0</v>
      </c>
      <c r="BM152" s="82"/>
      <c r="BN152" s="81">
        <v>0</v>
      </c>
      <c r="BO152" s="81">
        <v>0</v>
      </c>
      <c r="BP152" s="81">
        <v>2</v>
      </c>
      <c r="BQ152" s="81">
        <v>0</v>
      </c>
      <c r="BR152" s="81">
        <v>0</v>
      </c>
      <c r="BS152" s="81">
        <v>0</v>
      </c>
      <c r="BT152"/>
      <c r="BU152" s="80">
        <v>16.827000000000002</v>
      </c>
      <c r="BV152" s="80">
        <v>0</v>
      </c>
      <c r="BW152" s="80">
        <v>0</v>
      </c>
      <c r="BX152" s="80">
        <v>0</v>
      </c>
      <c r="BY152" s="80">
        <v>0</v>
      </c>
      <c r="BZ152" s="80">
        <v>0</v>
      </c>
      <c r="CA152" s="80">
        <v>0</v>
      </c>
      <c r="CB152" s="80">
        <v>0</v>
      </c>
      <c r="CC152" s="80">
        <v>0</v>
      </c>
    </row>
    <row r="153" spans="1:81">
      <c r="A153" s="80" t="s">
        <v>1902</v>
      </c>
      <c r="B153" s="80">
        <v>233</v>
      </c>
      <c r="C153" s="80">
        <v>12</v>
      </c>
      <c r="D153" s="80">
        <v>14</v>
      </c>
      <c r="E153" s="80">
        <v>2015</v>
      </c>
      <c r="F153" s="80" t="s">
        <v>91</v>
      </c>
      <c r="G153" s="80" t="s">
        <v>1891</v>
      </c>
      <c r="H153" s="80" t="s">
        <v>1637</v>
      </c>
      <c r="I153" s="177"/>
      <c r="J153" s="81">
        <v>22.098397883129699</v>
      </c>
      <c r="K153" s="81">
        <v>0.66118553129633062</v>
      </c>
      <c r="L153" s="81">
        <v>6.4642712148594432</v>
      </c>
      <c r="M153" s="81">
        <v>10.740684671643502</v>
      </c>
      <c r="N153" s="81">
        <v>17.535844370105877</v>
      </c>
      <c r="O153" s="81">
        <v>11.640427688823495</v>
      </c>
      <c r="P153" s="81">
        <v>12.121013660558919</v>
      </c>
      <c r="Q153" s="81">
        <v>0.81688822279700257</v>
      </c>
      <c r="R153" s="81">
        <v>0</v>
      </c>
      <c r="S153" s="81">
        <v>0.97716067797207695</v>
      </c>
      <c r="T153" s="82"/>
      <c r="U153" s="81">
        <v>1799372</v>
      </c>
      <c r="V153" s="81">
        <v>272</v>
      </c>
      <c r="W153" s="81">
        <v>108</v>
      </c>
      <c r="X153" s="81">
        <v>1900</v>
      </c>
      <c r="Y153" s="81">
        <v>3887</v>
      </c>
      <c r="Z153" s="81">
        <v>6763</v>
      </c>
      <c r="AA153" s="81">
        <v>2412</v>
      </c>
      <c r="AB153" s="81">
        <v>11243</v>
      </c>
      <c r="AC153" s="81">
        <v>0</v>
      </c>
      <c r="AD153" s="81">
        <v>0.97716067797207695</v>
      </c>
      <c r="AE153" s="82"/>
      <c r="AF153" s="81">
        <v>21388580.70036722</v>
      </c>
      <c r="AG153" s="81">
        <v>439217.10746379266</v>
      </c>
      <c r="AH153" s="81">
        <v>759109.28566768044</v>
      </c>
      <c r="AI153" s="81">
        <v>12005164.899087306</v>
      </c>
      <c r="AJ153" s="81">
        <v>20541055.357708607</v>
      </c>
      <c r="AK153" s="81">
        <v>0</v>
      </c>
      <c r="AL153" s="81">
        <v>0</v>
      </c>
      <c r="AM153" s="81">
        <v>1540805.9873888197</v>
      </c>
      <c r="AN153" s="81">
        <v>0</v>
      </c>
      <c r="AO153" s="81">
        <v>0</v>
      </c>
      <c r="AP153" s="82"/>
      <c r="AQ153" s="81">
        <v>102</v>
      </c>
      <c r="AR153" s="81">
        <v>35</v>
      </c>
      <c r="AS153" s="81">
        <v>0</v>
      </c>
      <c r="AT153" s="81">
        <v>1</v>
      </c>
      <c r="AU153" s="81">
        <v>0</v>
      </c>
      <c r="AV153" s="81">
        <v>0</v>
      </c>
      <c r="AW153" s="81" t="s">
        <v>564</v>
      </c>
      <c r="AX153" s="82"/>
      <c r="AY153" s="81">
        <v>505.29999999999995</v>
      </c>
      <c r="AZ153" s="81">
        <v>3831.5</v>
      </c>
      <c r="BA153" s="81">
        <v>0</v>
      </c>
      <c r="BB153" s="81">
        <v>260</v>
      </c>
      <c r="BC153" s="81">
        <v>0</v>
      </c>
      <c r="BD153" s="81">
        <v>0</v>
      </c>
      <c r="BE153" s="81" t="s">
        <v>564</v>
      </c>
      <c r="BF153" s="82"/>
      <c r="BG153" s="81">
        <v>0</v>
      </c>
      <c r="BH153" s="81">
        <v>0</v>
      </c>
      <c r="BI153" s="81">
        <v>17.972999999999999</v>
      </c>
      <c r="BJ153" s="81">
        <v>0</v>
      </c>
      <c r="BK153" s="81">
        <v>0</v>
      </c>
      <c r="BL153" s="81">
        <v>0</v>
      </c>
      <c r="BM153" s="82"/>
      <c r="BN153" s="81">
        <v>0</v>
      </c>
      <c r="BO153" s="81">
        <v>0</v>
      </c>
      <c r="BP153" s="81">
        <v>2</v>
      </c>
      <c r="BQ153" s="81">
        <v>0</v>
      </c>
      <c r="BR153" s="81">
        <v>0</v>
      </c>
      <c r="BS153" s="81">
        <v>0</v>
      </c>
      <c r="BT153"/>
      <c r="BU153" s="80">
        <v>17.972999999999999</v>
      </c>
      <c r="BV153" s="80">
        <v>0</v>
      </c>
      <c r="BW153" s="80">
        <v>0</v>
      </c>
      <c r="BX153" s="80">
        <v>0</v>
      </c>
      <c r="BY153" s="80">
        <v>0</v>
      </c>
      <c r="BZ153" s="80">
        <v>0</v>
      </c>
      <c r="CA153" s="80">
        <v>0</v>
      </c>
      <c r="CB153" s="80">
        <v>0</v>
      </c>
      <c r="CC153" s="80">
        <v>0</v>
      </c>
    </row>
    <row r="154" spans="1:81">
      <c r="A154" s="80" t="s">
        <v>1903</v>
      </c>
      <c r="B154" s="80">
        <v>234</v>
      </c>
      <c r="C154" s="80">
        <v>13</v>
      </c>
      <c r="D154" s="80">
        <v>14</v>
      </c>
      <c r="E154" s="80">
        <v>2016</v>
      </c>
      <c r="F154" s="80" t="s">
        <v>92</v>
      </c>
      <c r="G154" s="80" t="s">
        <v>1891</v>
      </c>
      <c r="H154" s="80" t="s">
        <v>1637</v>
      </c>
      <c r="I154" s="177"/>
      <c r="J154" s="81">
        <v>19.213842848998492</v>
      </c>
      <c r="K154" s="81">
        <v>0.65555822784301787</v>
      </c>
      <c r="L154" s="81">
        <v>6.794451864118173</v>
      </c>
      <c r="M154" s="81">
        <v>10.832514483850382</v>
      </c>
      <c r="N154" s="81">
        <v>16.773143211860422</v>
      </c>
      <c r="O154" s="81">
        <v>11.560283275901872</v>
      </c>
      <c r="P154" s="81">
        <v>11.728954748822574</v>
      </c>
      <c r="Q154" s="81">
        <v>0.78994859948900709</v>
      </c>
      <c r="R154" s="81">
        <v>0</v>
      </c>
      <c r="S154" s="81">
        <v>0.65615069202867848</v>
      </c>
      <c r="T154" s="82"/>
      <c r="U154" s="81">
        <v>1817958</v>
      </c>
      <c r="V154" s="81">
        <v>272</v>
      </c>
      <c r="W154" s="81">
        <v>108</v>
      </c>
      <c r="X154" s="81">
        <v>1900</v>
      </c>
      <c r="Y154" s="81">
        <v>3896</v>
      </c>
      <c r="Z154" s="81">
        <v>6799</v>
      </c>
      <c r="AA154" s="81">
        <v>2414</v>
      </c>
      <c r="AB154" s="81">
        <v>11184</v>
      </c>
      <c r="AC154" s="81">
        <v>0</v>
      </c>
      <c r="AD154" s="81">
        <v>0.65615069202867848</v>
      </c>
      <c r="AE154" s="82"/>
      <c r="AF154" s="81">
        <v>19196319.027862828</v>
      </c>
      <c r="AG154" s="81">
        <v>419071.10833700642</v>
      </c>
      <c r="AH154" s="81">
        <v>585571.75284143258</v>
      </c>
      <c r="AI154" s="81">
        <v>12657226.0720916</v>
      </c>
      <c r="AJ154" s="81">
        <v>18749191.59355991</v>
      </c>
      <c r="AK154" s="81">
        <v>0</v>
      </c>
      <c r="AL154" s="81">
        <v>0</v>
      </c>
      <c r="AM154" s="81">
        <v>1533911.0581567001</v>
      </c>
      <c r="AN154" s="81">
        <v>0</v>
      </c>
      <c r="AO154" s="81">
        <v>0</v>
      </c>
      <c r="AP154" s="82"/>
      <c r="AQ154" s="81">
        <v>116</v>
      </c>
      <c r="AR154" s="81">
        <v>44</v>
      </c>
      <c r="AS154" s="81">
        <v>0</v>
      </c>
      <c r="AT154" s="81">
        <v>2</v>
      </c>
      <c r="AU154" s="81">
        <v>0</v>
      </c>
      <c r="AV154" s="81">
        <v>0</v>
      </c>
      <c r="AW154" s="81" t="s">
        <v>564</v>
      </c>
      <c r="AX154" s="82"/>
      <c r="AY154" s="81">
        <v>578.4</v>
      </c>
      <c r="AZ154" s="81">
        <v>5097.6000000000004</v>
      </c>
      <c r="BA154" s="81">
        <v>0</v>
      </c>
      <c r="BB154" s="81">
        <v>337</v>
      </c>
      <c r="BC154" s="81">
        <v>0</v>
      </c>
      <c r="BD154" s="81">
        <v>0</v>
      </c>
      <c r="BE154" s="81" t="s">
        <v>564</v>
      </c>
      <c r="BF154" s="82"/>
      <c r="BG154" s="81">
        <v>0</v>
      </c>
      <c r="BH154" s="81">
        <v>0</v>
      </c>
      <c r="BI154" s="81">
        <v>18.991</v>
      </c>
      <c r="BJ154" s="81">
        <v>0</v>
      </c>
      <c r="BK154" s="81">
        <v>0</v>
      </c>
      <c r="BL154" s="81">
        <v>0</v>
      </c>
      <c r="BM154" s="82"/>
      <c r="BN154" s="81">
        <v>0</v>
      </c>
      <c r="BO154" s="81">
        <v>0</v>
      </c>
      <c r="BP154" s="81">
        <v>2</v>
      </c>
      <c r="BQ154" s="81">
        <v>0</v>
      </c>
      <c r="BR154" s="81">
        <v>0</v>
      </c>
      <c r="BS154" s="81">
        <v>0</v>
      </c>
      <c r="BT154"/>
      <c r="BU154" s="80">
        <v>18.991</v>
      </c>
      <c r="BV154" s="80">
        <v>0</v>
      </c>
      <c r="BW154" s="80">
        <v>0</v>
      </c>
      <c r="BX154" s="80">
        <v>0</v>
      </c>
      <c r="BY154" s="80">
        <v>0</v>
      </c>
      <c r="BZ154" s="80">
        <v>0</v>
      </c>
      <c r="CA154" s="80">
        <v>0</v>
      </c>
      <c r="CB154" s="80">
        <v>0</v>
      </c>
      <c r="CC154" s="80">
        <v>0</v>
      </c>
    </row>
    <row r="155" spans="1:81">
      <c r="A155" s="80" t="s">
        <v>1904</v>
      </c>
      <c r="B155" s="80">
        <v>235</v>
      </c>
      <c r="C155" s="80">
        <v>14</v>
      </c>
      <c r="D155" s="80">
        <v>14</v>
      </c>
      <c r="E155" s="80">
        <v>2017</v>
      </c>
      <c r="F155" s="80" t="s">
        <v>71</v>
      </c>
      <c r="G155" s="80" t="s">
        <v>1891</v>
      </c>
      <c r="H155" s="80" t="s">
        <v>1637</v>
      </c>
      <c r="I155" s="177"/>
      <c r="J155" s="81">
        <v>17.432316304050651</v>
      </c>
      <c r="K155" s="81">
        <v>0.65555458741633477</v>
      </c>
      <c r="L155" s="81">
        <v>6.7336659402743049</v>
      </c>
      <c r="M155" s="81">
        <v>9.4094702412571998</v>
      </c>
      <c r="N155" s="81">
        <v>19.093836671280087</v>
      </c>
      <c r="O155" s="81">
        <v>11.416805766814436</v>
      </c>
      <c r="P155" s="81">
        <v>11.664311896078358</v>
      </c>
      <c r="Q155" s="81">
        <v>0.7574543068178371</v>
      </c>
      <c r="R155" s="81">
        <v>0</v>
      </c>
      <c r="S155" s="81">
        <v>0.57769137556052907</v>
      </c>
      <c r="T155" s="82"/>
      <c r="U155" s="81">
        <v>1910646</v>
      </c>
      <c r="V155" s="81">
        <v>272</v>
      </c>
      <c r="W155" s="81">
        <v>108</v>
      </c>
      <c r="X155" s="81">
        <v>1900</v>
      </c>
      <c r="Y155" s="81">
        <v>3908</v>
      </c>
      <c r="Z155" s="81">
        <v>6826</v>
      </c>
      <c r="AA155" s="81">
        <v>2416</v>
      </c>
      <c r="AB155" s="81">
        <v>11090</v>
      </c>
      <c r="AC155" s="81">
        <v>0</v>
      </c>
      <c r="AD155" s="81">
        <v>0.57769137556052907</v>
      </c>
      <c r="AE155" s="82"/>
      <c r="AF155" s="81">
        <v>18169947.32122685</v>
      </c>
      <c r="AG155" s="81">
        <v>420582.83357668732</v>
      </c>
      <c r="AH155" s="81">
        <v>839542.42046429601</v>
      </c>
      <c r="AI155" s="81">
        <v>11491769.293018401</v>
      </c>
      <c r="AJ155" s="81">
        <v>22979248.090636142</v>
      </c>
      <c r="AK155" s="81">
        <v>0</v>
      </c>
      <c r="AL155" s="81">
        <v>0</v>
      </c>
      <c r="AM155" s="81">
        <v>1523398.7233255091</v>
      </c>
      <c r="AN155" s="81">
        <v>0</v>
      </c>
      <c r="AO155" s="81">
        <v>0</v>
      </c>
      <c r="AP155" s="82"/>
      <c r="AQ155" s="81">
        <v>131</v>
      </c>
      <c r="AR155" s="81">
        <v>47</v>
      </c>
      <c r="AS155" s="81">
        <v>0</v>
      </c>
      <c r="AT155" s="81">
        <v>2</v>
      </c>
      <c r="AU155" s="81">
        <v>0</v>
      </c>
      <c r="AV155" s="81">
        <v>0</v>
      </c>
      <c r="AW155" s="81" t="s">
        <v>564</v>
      </c>
      <c r="AX155" s="82"/>
      <c r="AY155" s="81">
        <v>661.09999999999991</v>
      </c>
      <c r="AZ155" s="81">
        <v>5229.6000000000004</v>
      </c>
      <c r="BA155" s="81">
        <v>0</v>
      </c>
      <c r="BB155" s="81">
        <v>337</v>
      </c>
      <c r="BC155" s="81">
        <v>0</v>
      </c>
      <c r="BD155" s="81">
        <v>0</v>
      </c>
      <c r="BE155" s="81" t="s">
        <v>564</v>
      </c>
      <c r="BF155" s="82"/>
      <c r="BG155" s="81">
        <v>0</v>
      </c>
      <c r="BH155" s="81">
        <v>0</v>
      </c>
      <c r="BI155" s="81">
        <v>25.53</v>
      </c>
      <c r="BJ155" s="81">
        <v>0</v>
      </c>
      <c r="BK155" s="81">
        <v>0</v>
      </c>
      <c r="BL155" s="81">
        <v>0</v>
      </c>
      <c r="BM155" s="82"/>
      <c r="BN155" s="81">
        <v>0</v>
      </c>
      <c r="BO155" s="81">
        <v>0</v>
      </c>
      <c r="BP155" s="81">
        <v>2</v>
      </c>
      <c r="BQ155" s="81">
        <v>0</v>
      </c>
      <c r="BR155" s="81">
        <v>0</v>
      </c>
      <c r="BS155" s="81">
        <v>0</v>
      </c>
      <c r="BT155"/>
      <c r="BU155" s="80">
        <v>25.53</v>
      </c>
      <c r="BV155" s="80">
        <v>0</v>
      </c>
      <c r="BW155" s="80">
        <v>0</v>
      </c>
      <c r="BX155" s="80">
        <v>0</v>
      </c>
      <c r="BY155" s="80">
        <v>0</v>
      </c>
      <c r="BZ155" s="80">
        <v>0</v>
      </c>
      <c r="CA155" s="80">
        <v>0</v>
      </c>
      <c r="CB155" s="80">
        <v>0</v>
      </c>
      <c r="CC155" s="80">
        <v>0</v>
      </c>
    </row>
    <row r="156" spans="1:81">
      <c r="A156" s="80" t="s">
        <v>1905</v>
      </c>
      <c r="B156" s="80">
        <v>236</v>
      </c>
      <c r="C156" s="80">
        <v>15</v>
      </c>
      <c r="D156" s="80">
        <v>14</v>
      </c>
      <c r="E156" s="80">
        <v>2018</v>
      </c>
      <c r="F156" s="80" t="s">
        <v>93</v>
      </c>
      <c r="G156" s="80" t="s">
        <v>1891</v>
      </c>
      <c r="H156" s="80" t="s">
        <v>1637</v>
      </c>
      <c r="I156" s="177"/>
      <c r="J156" s="81">
        <v>18.230679605279466</v>
      </c>
      <c r="K156" s="81">
        <v>0.59487035873933625</v>
      </c>
      <c r="L156" s="81">
        <v>6.1093347208448945</v>
      </c>
      <c r="M156" s="81">
        <v>8.7012540248547392</v>
      </c>
      <c r="N156" s="81">
        <v>16.007894319723757</v>
      </c>
      <c r="O156" s="81">
        <v>11.197385532536602</v>
      </c>
      <c r="P156" s="81">
        <v>11.462164633828671</v>
      </c>
      <c r="Q156" s="81">
        <v>0.69064711516547106</v>
      </c>
      <c r="R156" s="81">
        <v>0</v>
      </c>
      <c r="S156" s="81">
        <v>0.49073365305559347</v>
      </c>
      <c r="T156" s="82"/>
      <c r="U156" s="81">
        <v>2059261</v>
      </c>
      <c r="V156" s="81">
        <v>272</v>
      </c>
      <c r="W156" s="81">
        <v>108</v>
      </c>
      <c r="X156" s="81">
        <v>1900</v>
      </c>
      <c r="Y156" s="81">
        <v>3889</v>
      </c>
      <c r="Z156" s="81">
        <v>6823</v>
      </c>
      <c r="AA156" s="81">
        <v>2398</v>
      </c>
      <c r="AB156" s="81">
        <v>10897</v>
      </c>
      <c r="AC156" s="81">
        <v>0</v>
      </c>
      <c r="AD156" s="81">
        <v>0.49073365305559352</v>
      </c>
      <c r="AE156" s="82"/>
      <c r="AF156" s="81">
        <v>21062289.198022999</v>
      </c>
      <c r="AG156" s="81">
        <v>370474.57056915428</v>
      </c>
      <c r="AH156" s="81">
        <v>782972.74682823662</v>
      </c>
      <c r="AI156" s="81">
        <v>10987602.16860779</v>
      </c>
      <c r="AJ156" s="81">
        <v>20502963.04095028</v>
      </c>
      <c r="AK156" s="81">
        <v>0</v>
      </c>
      <c r="AL156" s="81">
        <v>0</v>
      </c>
      <c r="AM156" s="81">
        <v>1499984.1534248381</v>
      </c>
      <c r="AN156" s="81">
        <v>0</v>
      </c>
      <c r="AO156" s="81">
        <v>0</v>
      </c>
      <c r="AP156" s="82"/>
      <c r="AQ156" s="81">
        <v>143</v>
      </c>
      <c r="AR156" s="81">
        <v>57</v>
      </c>
      <c r="AS156" s="81">
        <v>0</v>
      </c>
      <c r="AT156" s="81">
        <v>2</v>
      </c>
      <c r="AU156" s="81">
        <v>0</v>
      </c>
      <c r="AV156" s="81">
        <v>0</v>
      </c>
      <c r="AW156" s="81" t="s">
        <v>564</v>
      </c>
      <c r="AX156" s="82"/>
      <c r="AY156" s="81">
        <v>716.9</v>
      </c>
      <c r="AZ156" s="81">
        <v>5675</v>
      </c>
      <c r="BA156" s="81">
        <v>0</v>
      </c>
      <c r="BB156" s="81">
        <v>337</v>
      </c>
      <c r="BC156" s="81">
        <v>0</v>
      </c>
      <c r="BD156" s="81">
        <v>0</v>
      </c>
      <c r="BE156" s="81" t="s">
        <v>564</v>
      </c>
      <c r="BF156" s="82"/>
      <c r="BG156" s="81">
        <v>0</v>
      </c>
      <c r="BH156" s="81">
        <v>0</v>
      </c>
      <c r="BI156" s="81">
        <v>30.693000000000001</v>
      </c>
      <c r="BJ156" s="81">
        <v>0</v>
      </c>
      <c r="BK156" s="81">
        <v>0</v>
      </c>
      <c r="BL156" s="81">
        <v>0</v>
      </c>
      <c r="BM156" s="82"/>
      <c r="BN156" s="81">
        <v>0</v>
      </c>
      <c r="BO156" s="81">
        <v>0</v>
      </c>
      <c r="BP156" s="81">
        <v>2</v>
      </c>
      <c r="BQ156" s="81">
        <v>0</v>
      </c>
      <c r="BR156" s="81">
        <v>0</v>
      </c>
      <c r="BS156" s="81">
        <v>0</v>
      </c>
      <c r="BT156"/>
      <c r="BU156" s="80">
        <v>30.693000000000001</v>
      </c>
      <c r="BV156" s="80">
        <v>0</v>
      </c>
      <c r="BW156" s="80">
        <v>0</v>
      </c>
      <c r="BX156" s="80">
        <v>0</v>
      </c>
      <c r="BY156" s="80">
        <v>0</v>
      </c>
      <c r="BZ156" s="80">
        <v>0</v>
      </c>
      <c r="CA156" s="80">
        <v>0</v>
      </c>
      <c r="CB156" s="80">
        <v>0</v>
      </c>
      <c r="CC156" s="80">
        <v>0</v>
      </c>
    </row>
    <row r="157" spans="1:81">
      <c r="A157" s="80" t="s">
        <v>1906</v>
      </c>
      <c r="B157" s="80">
        <v>237</v>
      </c>
      <c r="C157" s="80">
        <v>16</v>
      </c>
      <c r="D157" s="80">
        <v>14</v>
      </c>
      <c r="E157" s="80">
        <v>2019</v>
      </c>
      <c r="F157" s="80" t="s">
        <v>73</v>
      </c>
      <c r="G157" s="80" t="s">
        <v>1891</v>
      </c>
      <c r="H157" s="80" t="s">
        <v>1637</v>
      </c>
      <c r="I157" s="177"/>
      <c r="J157" s="81">
        <v>16.772652348724101</v>
      </c>
      <c r="K157" s="81">
        <v>0.53702114462860251</v>
      </c>
      <c r="L157" s="81">
        <v>6.1300636332449523</v>
      </c>
      <c r="M157" s="81">
        <v>8.8642517914400543</v>
      </c>
      <c r="N157" s="81">
        <v>14.062004856552177</v>
      </c>
      <c r="O157" s="81">
        <v>10.842263681340636</v>
      </c>
      <c r="P157" s="81">
        <v>11.322250832948878</v>
      </c>
      <c r="Q157" s="81">
        <v>0.66361632680819338</v>
      </c>
      <c r="R157" s="81">
        <v>0</v>
      </c>
      <c r="S157" s="81">
        <v>0.72748184762992851</v>
      </c>
      <c r="T157" s="82"/>
      <c r="U157" s="81">
        <v>2057699</v>
      </c>
      <c r="V157" s="81">
        <v>272</v>
      </c>
      <c r="W157" s="81">
        <v>108</v>
      </c>
      <c r="X157" s="81">
        <v>1900</v>
      </c>
      <c r="Y157" s="81">
        <v>3901</v>
      </c>
      <c r="Z157" s="81">
        <v>6788</v>
      </c>
      <c r="AA157" s="81">
        <v>2351</v>
      </c>
      <c r="AB157" s="81">
        <v>10754</v>
      </c>
      <c r="AC157" s="81">
        <v>0</v>
      </c>
      <c r="AD157" s="81">
        <v>0.72748184762992851</v>
      </c>
      <c r="AE157" s="82"/>
      <c r="AF157" s="81">
        <v>21052877.351939712</v>
      </c>
      <c r="AG157" s="81">
        <v>360033.07507105172</v>
      </c>
      <c r="AH157" s="81">
        <v>851998.03072559496</v>
      </c>
      <c r="AI157" s="81">
        <v>12350650.29737086</v>
      </c>
      <c r="AJ157" s="81">
        <v>20526504.797994714</v>
      </c>
      <c r="AK157" s="81">
        <v>0</v>
      </c>
      <c r="AL157" s="81">
        <v>0</v>
      </c>
      <c r="AM157" s="81">
        <v>1464613.8439313436</v>
      </c>
      <c r="AN157" s="81">
        <v>0</v>
      </c>
      <c r="AO157" s="81">
        <v>0</v>
      </c>
      <c r="AP157" s="82"/>
      <c r="AQ157" s="81">
        <v>157</v>
      </c>
      <c r="AR157" s="81">
        <v>65</v>
      </c>
      <c r="AS157" s="81">
        <v>0</v>
      </c>
      <c r="AT157" s="81">
        <v>2</v>
      </c>
      <c r="AU157" s="81">
        <v>0</v>
      </c>
      <c r="AV157" s="81">
        <v>0</v>
      </c>
      <c r="AW157" s="81" t="s">
        <v>564</v>
      </c>
      <c r="AX157" s="82"/>
      <c r="AY157" s="81">
        <v>787.89999999999986</v>
      </c>
      <c r="AZ157" s="81">
        <v>6027</v>
      </c>
      <c r="BA157" s="81">
        <v>0</v>
      </c>
      <c r="BB157" s="81">
        <v>337</v>
      </c>
      <c r="BC157" s="81">
        <v>0</v>
      </c>
      <c r="BD157" s="81">
        <v>0</v>
      </c>
      <c r="BE157" s="81" t="s">
        <v>564</v>
      </c>
      <c r="BF157" s="82"/>
      <c r="BG157" s="81">
        <v>0</v>
      </c>
      <c r="BH157" s="81">
        <v>0</v>
      </c>
      <c r="BI157" s="81">
        <v>28.844000000000001</v>
      </c>
      <c r="BJ157" s="81">
        <v>0</v>
      </c>
      <c r="BK157" s="81">
        <v>0</v>
      </c>
      <c r="BL157" s="81">
        <v>0</v>
      </c>
      <c r="BM157" s="82"/>
      <c r="BN157" s="81">
        <v>0</v>
      </c>
      <c r="BO157" s="81">
        <v>0</v>
      </c>
      <c r="BP157" s="81">
        <v>2</v>
      </c>
      <c r="BQ157" s="81">
        <v>0</v>
      </c>
      <c r="BR157" s="81">
        <v>0</v>
      </c>
      <c r="BS157" s="81">
        <v>0</v>
      </c>
      <c r="BT157"/>
      <c r="BU157" s="80">
        <v>28.844000000000001</v>
      </c>
      <c r="BV157" s="80">
        <v>0</v>
      </c>
      <c r="BW157" s="80">
        <v>0</v>
      </c>
      <c r="BX157" s="80">
        <v>0</v>
      </c>
      <c r="BY157" s="80">
        <v>0</v>
      </c>
      <c r="BZ157" s="80">
        <v>0</v>
      </c>
      <c r="CA157" s="80">
        <v>0</v>
      </c>
      <c r="CB157" s="80">
        <v>0</v>
      </c>
      <c r="CC157" s="80">
        <v>0</v>
      </c>
    </row>
    <row r="158" spans="1:81">
      <c r="A158" s="80" t="s">
        <v>1907</v>
      </c>
      <c r="B158" s="80">
        <v>238</v>
      </c>
      <c r="C158" s="80">
        <v>17</v>
      </c>
      <c r="D158" s="80">
        <v>14</v>
      </c>
      <c r="E158" s="80">
        <v>2020</v>
      </c>
      <c r="F158" s="80" t="s">
        <v>218</v>
      </c>
      <c r="G158" s="174" t="s">
        <v>1891</v>
      </c>
      <c r="H158" s="80" t="s">
        <v>1637</v>
      </c>
      <c r="I158" s="177"/>
      <c r="J158" s="81">
        <v>22.422362069584889</v>
      </c>
      <c r="K158" s="81">
        <v>0.56331046211401603</v>
      </c>
      <c r="L158" s="81">
        <v>7.1228204812969178</v>
      </c>
      <c r="M158" s="81">
        <v>7.8781171477889069</v>
      </c>
      <c r="N158" s="81">
        <v>12.420316294025076</v>
      </c>
      <c r="O158" s="81">
        <v>9.5077537848773588</v>
      </c>
      <c r="P158" s="81">
        <v>10.456470438300594</v>
      </c>
      <c r="Q158" s="81">
        <v>0.62506857632435153</v>
      </c>
      <c r="R158" s="81">
        <v>0</v>
      </c>
      <c r="S158" s="81">
        <v>0.86330829416098076</v>
      </c>
      <c r="T158" s="82"/>
      <c r="U158" s="81">
        <v>2546226</v>
      </c>
      <c r="V158" s="81">
        <v>259</v>
      </c>
      <c r="W158" s="81">
        <v>112</v>
      </c>
      <c r="X158" s="81">
        <v>2121</v>
      </c>
      <c r="Y158" s="81">
        <v>3894</v>
      </c>
      <c r="Z158" s="81">
        <v>6794</v>
      </c>
      <c r="AA158" s="81">
        <v>2359</v>
      </c>
      <c r="AB158" s="81">
        <v>10601</v>
      </c>
      <c r="AC158" s="81">
        <v>0</v>
      </c>
      <c r="AD158" s="81">
        <v>0.86330829416098076</v>
      </c>
      <c r="AE158" s="82"/>
      <c r="AF158" s="81">
        <v>25663111.097281251</v>
      </c>
      <c r="AG158" s="81">
        <v>360860.03605276113</v>
      </c>
      <c r="AH158" s="81">
        <v>1013599.8592071369</v>
      </c>
      <c r="AI158" s="81">
        <v>11487623.956046373</v>
      </c>
      <c r="AJ158" s="81">
        <v>18205697.072386999</v>
      </c>
      <c r="AK158" s="81"/>
      <c r="AL158" s="81"/>
      <c r="AM158" s="81">
        <v>1383548.2795665339</v>
      </c>
      <c r="AN158" s="81"/>
      <c r="AO158" s="81"/>
      <c r="AP158" s="82"/>
      <c r="AQ158" s="81">
        <v>174</v>
      </c>
      <c r="AR158" s="81">
        <v>71</v>
      </c>
      <c r="AS158" s="81">
        <v>0</v>
      </c>
      <c r="AT158" s="81">
        <v>2</v>
      </c>
      <c r="AU158" s="81">
        <v>0</v>
      </c>
      <c r="AV158" s="81">
        <v>0</v>
      </c>
      <c r="AW158" s="81">
        <v>0</v>
      </c>
      <c r="AX158" s="82"/>
      <c r="AY158" s="81">
        <v>871.5999999999998</v>
      </c>
      <c r="AZ158" s="81">
        <v>7241.5</v>
      </c>
      <c r="BA158" s="81">
        <v>0</v>
      </c>
      <c r="BB158" s="81">
        <v>337</v>
      </c>
      <c r="BC158" s="81">
        <v>0</v>
      </c>
      <c r="BD158" s="81">
        <v>0</v>
      </c>
      <c r="BE158" s="81">
        <v>0</v>
      </c>
      <c r="BF158" s="82"/>
      <c r="BG158" s="81">
        <v>0</v>
      </c>
      <c r="BH158" s="81">
        <v>0</v>
      </c>
      <c r="BI158" s="81">
        <v>21.206</v>
      </c>
      <c r="BJ158" s="81">
        <v>0</v>
      </c>
      <c r="BK158" s="81">
        <v>0</v>
      </c>
      <c r="BL158" s="81">
        <v>0</v>
      </c>
      <c r="BM158" s="82"/>
      <c r="BN158" s="81">
        <v>0</v>
      </c>
      <c r="BO158" s="81">
        <v>0</v>
      </c>
      <c r="BP158" s="81">
        <v>1</v>
      </c>
      <c r="BQ158" s="81">
        <v>0</v>
      </c>
      <c r="BR158" s="81">
        <v>0</v>
      </c>
      <c r="BS158" s="81">
        <v>0</v>
      </c>
      <c r="BT158"/>
      <c r="BU158" s="80">
        <v>21.206</v>
      </c>
      <c r="BV158" s="80">
        <v>0</v>
      </c>
      <c r="BW158" s="80">
        <v>0</v>
      </c>
      <c r="BX158" s="80">
        <v>0</v>
      </c>
      <c r="BY158" s="80">
        <v>0</v>
      </c>
      <c r="BZ158" s="80">
        <v>0</v>
      </c>
      <c r="CA158" s="80">
        <v>0</v>
      </c>
      <c r="CB158" s="80">
        <v>0</v>
      </c>
      <c r="CC158" s="80">
        <v>0</v>
      </c>
    </row>
    <row r="159" spans="1:81">
      <c r="A159" s="80" t="s">
        <v>1908</v>
      </c>
      <c r="B159" s="80">
        <v>238</v>
      </c>
      <c r="C159" s="80">
        <v>18</v>
      </c>
      <c r="D159" s="80">
        <v>14</v>
      </c>
      <c r="E159" s="80">
        <v>2021</v>
      </c>
      <c r="F159" s="80" t="s">
        <v>75</v>
      </c>
      <c r="G159" s="174" t="s">
        <v>1891</v>
      </c>
      <c r="H159" s="80" t="s">
        <v>1637</v>
      </c>
      <c r="I159" s="177"/>
      <c r="J159" s="81">
        <v>34.69068449123769</v>
      </c>
      <c r="K159" s="81">
        <v>0.5962166027155702</v>
      </c>
      <c r="L159" s="81">
        <v>5.6643032336488304</v>
      </c>
      <c r="M159" s="81">
        <v>9.5666273141613036</v>
      </c>
      <c r="N159" s="81">
        <v>13.470179278996012</v>
      </c>
      <c r="O159" s="81">
        <v>9.1847229368146941</v>
      </c>
      <c r="P159" s="81">
        <v>10.62689248974308</v>
      </c>
      <c r="Q159" s="81">
        <v>0.62672216996897012</v>
      </c>
      <c r="R159" s="81">
        <v>0</v>
      </c>
      <c r="S159" s="81">
        <v>0.83765776358952637</v>
      </c>
      <c r="T159" s="82"/>
      <c r="U159" s="81">
        <v>4460841</v>
      </c>
      <c r="V159" s="81">
        <v>259</v>
      </c>
      <c r="W159" s="81">
        <v>112</v>
      </c>
      <c r="X159" s="81">
        <v>2121</v>
      </c>
      <c r="Y159" s="81">
        <v>3896</v>
      </c>
      <c r="Z159" s="81">
        <v>6758</v>
      </c>
      <c r="AA159" s="81">
        <v>2338</v>
      </c>
      <c r="AB159" s="81">
        <v>10503</v>
      </c>
      <c r="AC159" s="81">
        <v>0</v>
      </c>
      <c r="AD159" s="81">
        <v>0.83765776358952637</v>
      </c>
      <c r="AE159" s="82"/>
      <c r="AF159" s="81">
        <v>38933052.560397372</v>
      </c>
      <c r="AG159" s="81">
        <v>381584.14654609351</v>
      </c>
      <c r="AH159" s="81">
        <v>898013.28512113134</v>
      </c>
      <c r="AI159" s="81">
        <v>14104154.645338506</v>
      </c>
      <c r="AJ159" s="81">
        <v>18977693.038305368</v>
      </c>
      <c r="AK159" s="81">
        <v>0</v>
      </c>
      <c r="AL159" s="81">
        <v>0</v>
      </c>
      <c r="AM159" s="81">
        <v>1378664.6136453541</v>
      </c>
      <c r="AN159" s="81">
        <v>0</v>
      </c>
      <c r="AO159" s="81">
        <v>0</v>
      </c>
      <c r="AP159" s="82"/>
      <c r="AQ159" s="81">
        <v>194</v>
      </c>
      <c r="AR159" s="81">
        <v>73</v>
      </c>
      <c r="AS159" s="81">
        <v>0</v>
      </c>
      <c r="AT159" s="81">
        <v>2</v>
      </c>
      <c r="AU159" s="81">
        <v>0</v>
      </c>
      <c r="AV159" s="81">
        <v>0</v>
      </c>
      <c r="AW159" s="81"/>
      <c r="AX159" s="82"/>
      <c r="AY159" s="81">
        <v>956.89999999999986</v>
      </c>
      <c r="AZ159" s="81">
        <v>7340.5</v>
      </c>
      <c r="BA159" s="81">
        <v>0</v>
      </c>
      <c r="BB159" s="81">
        <v>337</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1909</v>
      </c>
      <c r="B160" s="80">
        <v>238</v>
      </c>
      <c r="C160" s="80">
        <v>19</v>
      </c>
      <c r="D160" s="80">
        <v>14</v>
      </c>
      <c r="E160" s="80">
        <v>2022</v>
      </c>
      <c r="F160" s="80" t="s">
        <v>568</v>
      </c>
      <c r="G160" s="80" t="s">
        <v>1891</v>
      </c>
      <c r="H160" s="80" t="s">
        <v>1637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213</v>
      </c>
      <c r="AR160" s="81">
        <v>73</v>
      </c>
      <c r="AS160" s="81">
        <v>0</v>
      </c>
      <c r="AT160" s="81">
        <v>2</v>
      </c>
      <c r="AU160" s="81">
        <v>0</v>
      </c>
      <c r="AV160" s="81">
        <v>0</v>
      </c>
      <c r="AW160" s="81"/>
      <c r="AX160" s="82"/>
      <c r="AY160" s="81">
        <v>1062.8999999999996</v>
      </c>
      <c r="AZ160" s="81">
        <v>7340.5</v>
      </c>
      <c r="BA160" s="81">
        <v>0</v>
      </c>
      <c r="BB160" s="81">
        <v>337</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1910</v>
      </c>
      <c r="B161" s="80">
        <v>324</v>
      </c>
      <c r="C161" s="80">
        <v>1</v>
      </c>
      <c r="D161" s="80">
        <v>20</v>
      </c>
      <c r="E161" s="80">
        <v>1990</v>
      </c>
      <c r="F161" s="80" t="s">
        <v>562</v>
      </c>
      <c r="G161" s="80" t="s">
        <v>1911</v>
      </c>
      <c r="H161" s="80" t="s">
        <v>1912</v>
      </c>
      <c r="I161" s="177"/>
      <c r="J161" s="81">
        <v>26.732810770170008</v>
      </c>
      <c r="K161" s="81">
        <v>3.4698624935681757</v>
      </c>
      <c r="L161" s="81">
        <v>4.5823724794057439</v>
      </c>
      <c r="M161" s="81">
        <v>6.8794001165735237</v>
      </c>
      <c r="N161" s="81">
        <v>11.572301065809226</v>
      </c>
      <c r="O161" s="81">
        <v>13.527453959262035</v>
      </c>
      <c r="P161" s="81">
        <v>15.95890840687674</v>
      </c>
      <c r="Q161" s="81">
        <v>0.91755645051568091</v>
      </c>
      <c r="R161" s="81">
        <v>0</v>
      </c>
      <c r="S161" s="81">
        <v>1.0661534451272447</v>
      </c>
      <c r="T161" s="82"/>
      <c r="U161" s="81">
        <v>3674244</v>
      </c>
      <c r="V161" s="81">
        <v>775</v>
      </c>
      <c r="W161" s="81">
        <v>53</v>
      </c>
      <c r="X161" s="81">
        <v>2233</v>
      </c>
      <c r="Y161" s="81">
        <v>3594</v>
      </c>
      <c r="Z161" s="81">
        <v>5564</v>
      </c>
      <c r="AA161" s="81">
        <v>3875</v>
      </c>
      <c r="AB161" s="81">
        <v>14898</v>
      </c>
      <c r="AC161" s="81">
        <v>0</v>
      </c>
      <c r="AD161" s="81">
        <v>1.0661534451272447</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1913</v>
      </c>
      <c r="B162" s="80">
        <v>325</v>
      </c>
      <c r="C162" s="80">
        <v>2</v>
      </c>
      <c r="D162" s="80">
        <v>20</v>
      </c>
      <c r="E162" s="80">
        <v>2005</v>
      </c>
      <c r="F162" s="80" t="s">
        <v>565</v>
      </c>
      <c r="G162" s="80" t="s">
        <v>1911</v>
      </c>
      <c r="H162" s="80" t="s">
        <v>1912</v>
      </c>
      <c r="I162" s="177"/>
      <c r="J162" s="81">
        <v>29.177568421707466</v>
      </c>
      <c r="K162" s="81">
        <v>1.7894981350549846</v>
      </c>
      <c r="L162" s="81">
        <v>8.6659301063839784</v>
      </c>
      <c r="M162" s="81">
        <v>8.0697206059884525</v>
      </c>
      <c r="N162" s="81">
        <v>15.568807445159649</v>
      </c>
      <c r="O162" s="81">
        <v>18.221887710714981</v>
      </c>
      <c r="P162" s="81">
        <v>16.705220173689682</v>
      </c>
      <c r="Q162" s="81">
        <v>0.8152630424411591</v>
      </c>
      <c r="R162" s="81">
        <v>0</v>
      </c>
      <c r="S162" s="81">
        <v>0.94042165450553794</v>
      </c>
      <c r="T162" s="82"/>
      <c r="U162" s="81">
        <v>4301533</v>
      </c>
      <c r="V162" s="81">
        <v>549</v>
      </c>
      <c r="W162" s="81">
        <v>115</v>
      </c>
      <c r="X162" s="81">
        <v>1510</v>
      </c>
      <c r="Y162" s="81">
        <v>3996</v>
      </c>
      <c r="Z162" s="81">
        <v>8673</v>
      </c>
      <c r="AA162" s="81">
        <v>3322</v>
      </c>
      <c r="AB162" s="81">
        <v>13838</v>
      </c>
      <c r="AC162" s="81">
        <v>0</v>
      </c>
      <c r="AD162" s="81">
        <v>0.94042165450553794</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1914</v>
      </c>
      <c r="B163" s="80">
        <v>326</v>
      </c>
      <c r="C163" s="80">
        <v>3</v>
      </c>
      <c r="D163" s="80">
        <v>20</v>
      </c>
      <c r="E163" s="80">
        <v>2006</v>
      </c>
      <c r="F163" s="80" t="s">
        <v>566</v>
      </c>
      <c r="G163" s="80" t="s">
        <v>1911</v>
      </c>
      <c r="H163" s="80" t="s">
        <v>1912</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1915</v>
      </c>
      <c r="B164" s="80">
        <v>327</v>
      </c>
      <c r="C164" s="80">
        <v>4</v>
      </c>
      <c r="D164" s="80">
        <v>20</v>
      </c>
      <c r="E164" s="80">
        <v>2007</v>
      </c>
      <c r="F164" s="80" t="s">
        <v>567</v>
      </c>
      <c r="G164" s="80" t="s">
        <v>1911</v>
      </c>
      <c r="H164" s="80" t="s">
        <v>1912</v>
      </c>
      <c r="I164" s="177"/>
      <c r="J164" s="81">
        <v>28.762053713326392</v>
      </c>
      <c r="K164" s="81">
        <v>1.5341519488625233</v>
      </c>
      <c r="L164" s="81">
        <v>7.1160378651566534</v>
      </c>
      <c r="M164" s="81">
        <v>8.2570637008520489</v>
      </c>
      <c r="N164" s="81">
        <v>16.567143452184567</v>
      </c>
      <c r="O164" s="81">
        <v>17.627634830864324</v>
      </c>
      <c r="P164" s="81">
        <v>16.3867630259344</v>
      </c>
      <c r="Q164" s="81">
        <v>0.84231122452353058</v>
      </c>
      <c r="R164" s="81">
        <v>0</v>
      </c>
      <c r="S164" s="81">
        <v>0.99984326435985704</v>
      </c>
      <c r="T164" s="82"/>
      <c r="U164" s="81">
        <v>4646157</v>
      </c>
      <c r="V164" s="81">
        <v>493</v>
      </c>
      <c r="W164" s="81">
        <v>111</v>
      </c>
      <c r="X164" s="81">
        <v>1943</v>
      </c>
      <c r="Y164" s="81">
        <v>4018</v>
      </c>
      <c r="Z164" s="81">
        <v>8722</v>
      </c>
      <c r="AA164" s="81">
        <v>3209</v>
      </c>
      <c r="AB164" s="81">
        <v>13541</v>
      </c>
      <c r="AC164" s="81">
        <v>0</v>
      </c>
      <c r="AD164" s="81">
        <v>0.99984326435985704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1916</v>
      </c>
      <c r="B165" s="80">
        <v>328</v>
      </c>
      <c r="C165" s="80">
        <v>5</v>
      </c>
      <c r="D165" s="80">
        <v>20</v>
      </c>
      <c r="E165" s="80">
        <v>2008</v>
      </c>
      <c r="F165" s="80" t="s">
        <v>84</v>
      </c>
      <c r="G165" s="80" t="s">
        <v>1911</v>
      </c>
      <c r="H165" s="80" t="s">
        <v>1912</v>
      </c>
      <c r="I165" s="177"/>
      <c r="J165" s="81">
        <v>25.230644570252732</v>
      </c>
      <c r="K165" s="81">
        <v>1.0997199463738456</v>
      </c>
      <c r="L165" s="81">
        <v>6.3575418276010334</v>
      </c>
      <c r="M165" s="81">
        <v>9.1626357338925217</v>
      </c>
      <c r="N165" s="81">
        <v>15.075663419597619</v>
      </c>
      <c r="O165" s="81">
        <v>17.065060103262322</v>
      </c>
      <c r="P165" s="81">
        <v>16.169161293832257</v>
      </c>
      <c r="Q165" s="81">
        <v>0.81780058829137725</v>
      </c>
      <c r="R165" s="81">
        <v>0</v>
      </c>
      <c r="S165" s="81">
        <v>1.4858354173680892</v>
      </c>
      <c r="T165" s="82"/>
      <c r="U165" s="81">
        <v>4284803</v>
      </c>
      <c r="V165" s="81">
        <v>493</v>
      </c>
      <c r="W165" s="81">
        <v>111</v>
      </c>
      <c r="X165" s="81">
        <v>1943</v>
      </c>
      <c r="Y165" s="81">
        <v>4034</v>
      </c>
      <c r="Z165" s="81">
        <v>8740</v>
      </c>
      <c r="AA165" s="81">
        <v>3170</v>
      </c>
      <c r="AB165" s="81">
        <v>13363</v>
      </c>
      <c r="AC165" s="81">
        <v>0</v>
      </c>
      <c r="AD165" s="81">
        <v>1.4858354173680892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1917</v>
      </c>
      <c r="B166" s="80">
        <v>329</v>
      </c>
      <c r="C166" s="80">
        <v>6</v>
      </c>
      <c r="D166" s="80">
        <v>20</v>
      </c>
      <c r="E166" s="80">
        <v>2009</v>
      </c>
      <c r="F166" s="80" t="s">
        <v>85</v>
      </c>
      <c r="G166" s="80" t="s">
        <v>1911</v>
      </c>
      <c r="H166" s="80" t="s">
        <v>1912</v>
      </c>
      <c r="I166" s="177"/>
      <c r="J166" s="81">
        <v>16.204591580516887</v>
      </c>
      <c r="K166" s="81">
        <v>1.1153034709072642</v>
      </c>
      <c r="L166" s="81">
        <v>4.4946449247691573</v>
      </c>
      <c r="M166" s="81">
        <v>8.6113824184941468</v>
      </c>
      <c r="N166" s="81">
        <v>13.06099522090309</v>
      </c>
      <c r="O166" s="81">
        <v>17.312714446568261</v>
      </c>
      <c r="P166" s="81">
        <v>15.531396201812669</v>
      </c>
      <c r="Q166" s="81">
        <v>0.77052754278240665</v>
      </c>
      <c r="R166" s="81">
        <v>0</v>
      </c>
      <c r="S166" s="81">
        <v>0.93054116424677635</v>
      </c>
      <c r="T166" s="82"/>
      <c r="U166" s="81">
        <v>2663921</v>
      </c>
      <c r="V166" s="81">
        <v>475</v>
      </c>
      <c r="W166" s="81">
        <v>92</v>
      </c>
      <c r="X166" s="81">
        <v>1993</v>
      </c>
      <c r="Y166" s="81">
        <v>4033</v>
      </c>
      <c r="Z166" s="81">
        <v>8752</v>
      </c>
      <c r="AA166" s="81">
        <v>3126</v>
      </c>
      <c r="AB166" s="81">
        <v>13217</v>
      </c>
      <c r="AC166" s="81">
        <v>0</v>
      </c>
      <c r="AD166" s="81">
        <v>0.93054116424677635</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4.8959999999999999</v>
      </c>
      <c r="BJ166" s="81">
        <v>0</v>
      </c>
      <c r="BK166" s="81">
        <v>0</v>
      </c>
      <c r="BL166" s="81">
        <v>0</v>
      </c>
      <c r="BM166" s="82"/>
      <c r="BN166" s="81">
        <v>0</v>
      </c>
      <c r="BO166" s="81">
        <v>0</v>
      </c>
      <c r="BP166" s="81">
        <v>1</v>
      </c>
      <c r="BQ166" s="81">
        <v>0</v>
      </c>
      <c r="BR166" s="81">
        <v>0</v>
      </c>
      <c r="BS166" s="81">
        <v>0</v>
      </c>
      <c r="BT166"/>
      <c r="BU166" s="80"/>
      <c r="BV166" s="80"/>
      <c r="BW166" s="80"/>
      <c r="BX166" s="80"/>
      <c r="BY166" s="80"/>
      <c r="BZ166" s="80"/>
      <c r="CA166" s="80"/>
      <c r="CB166" s="80"/>
      <c r="CC166" s="80"/>
    </row>
    <row r="167" spans="1:81">
      <c r="A167" s="80" t="s">
        <v>1918</v>
      </c>
      <c r="B167" s="80">
        <v>330</v>
      </c>
      <c r="C167" s="80">
        <v>7</v>
      </c>
      <c r="D167" s="80">
        <v>20</v>
      </c>
      <c r="E167" s="80">
        <v>2010</v>
      </c>
      <c r="F167" s="80" t="s">
        <v>86</v>
      </c>
      <c r="G167" s="80" t="s">
        <v>1911</v>
      </c>
      <c r="H167" s="80" t="s">
        <v>1912</v>
      </c>
      <c r="I167" s="177"/>
      <c r="J167" s="81">
        <v>15.000044590946329</v>
      </c>
      <c r="K167" s="81">
        <v>1.0856203602543502</v>
      </c>
      <c r="L167" s="81">
        <v>3.9768240284303604</v>
      </c>
      <c r="M167" s="81">
        <v>8.6449542141147528</v>
      </c>
      <c r="N167" s="81">
        <v>15.29975455253166</v>
      </c>
      <c r="O167" s="81">
        <v>17.254296770081186</v>
      </c>
      <c r="P167" s="81">
        <v>15.72537865045509</v>
      </c>
      <c r="Q167" s="81">
        <v>0.79111908036728018</v>
      </c>
      <c r="R167" s="81">
        <v>0</v>
      </c>
      <c r="S167" s="81">
        <v>1.1522710511293484</v>
      </c>
      <c r="T167" s="82"/>
      <c r="U167" s="81">
        <v>2763618</v>
      </c>
      <c r="V167" s="81">
        <v>475</v>
      </c>
      <c r="W167" s="81">
        <v>92</v>
      </c>
      <c r="X167" s="81">
        <v>1993</v>
      </c>
      <c r="Y167" s="81">
        <v>4025</v>
      </c>
      <c r="Z167" s="81">
        <v>8763</v>
      </c>
      <c r="AA167" s="81">
        <v>3086</v>
      </c>
      <c r="AB167" s="81">
        <v>13003</v>
      </c>
      <c r="AC167" s="81">
        <v>0</v>
      </c>
      <c r="AD167" s="81">
        <v>1.1522710511293484</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4.17</v>
      </c>
      <c r="BJ167" s="81">
        <v>0</v>
      </c>
      <c r="BK167" s="81">
        <v>0</v>
      </c>
      <c r="BL167" s="81">
        <v>0</v>
      </c>
      <c r="BM167" s="82"/>
      <c r="BN167" s="81">
        <v>0</v>
      </c>
      <c r="BO167" s="81">
        <v>0</v>
      </c>
      <c r="BP167" s="81">
        <v>1</v>
      </c>
      <c r="BQ167" s="81">
        <v>0</v>
      </c>
      <c r="BR167" s="81">
        <v>0</v>
      </c>
      <c r="BS167" s="81">
        <v>0</v>
      </c>
      <c r="BT167"/>
      <c r="BU167" s="80">
        <v>4.17</v>
      </c>
      <c r="BV167" s="80">
        <v>0</v>
      </c>
      <c r="BW167" s="80">
        <v>0</v>
      </c>
      <c r="BX167" s="80">
        <v>0</v>
      </c>
      <c r="BY167" s="80">
        <v>0</v>
      </c>
      <c r="BZ167" s="80">
        <v>0</v>
      </c>
      <c r="CA167" s="80">
        <v>0</v>
      </c>
      <c r="CB167" s="80">
        <v>0</v>
      </c>
      <c r="CC167" s="80">
        <v>0</v>
      </c>
    </row>
    <row r="168" spans="1:81">
      <c r="A168" s="80" t="s">
        <v>1919</v>
      </c>
      <c r="B168" s="80">
        <v>331</v>
      </c>
      <c r="C168" s="80">
        <v>8</v>
      </c>
      <c r="D168" s="80">
        <v>20</v>
      </c>
      <c r="E168" s="80">
        <v>2011</v>
      </c>
      <c r="F168" s="80" t="s">
        <v>87</v>
      </c>
      <c r="G168" s="80" t="s">
        <v>1911</v>
      </c>
      <c r="H168" s="80" t="s">
        <v>1912</v>
      </c>
      <c r="I168" s="177"/>
      <c r="J168" s="81">
        <v>15.776317631690988</v>
      </c>
      <c r="K168" s="81">
        <v>1.4609333570195926</v>
      </c>
      <c r="L168" s="81">
        <v>3.8203213480223832</v>
      </c>
      <c r="M168" s="81">
        <v>11.08428446102074</v>
      </c>
      <c r="N168" s="81">
        <v>15.182968619102208</v>
      </c>
      <c r="O168" s="81">
        <v>17.035806369806998</v>
      </c>
      <c r="P168" s="81">
        <v>15.325372826328181</v>
      </c>
      <c r="Q168" s="81">
        <v>0.89708941050188196</v>
      </c>
      <c r="R168" s="81">
        <v>0</v>
      </c>
      <c r="S168" s="81">
        <v>0.89857939494265204</v>
      </c>
      <c r="T168" s="82"/>
      <c r="U168" s="81">
        <v>2468840</v>
      </c>
      <c r="V168" s="81">
        <v>475</v>
      </c>
      <c r="W168" s="81">
        <v>92</v>
      </c>
      <c r="X168" s="81">
        <v>1993</v>
      </c>
      <c r="Y168" s="81">
        <v>4009</v>
      </c>
      <c r="Z168" s="81">
        <v>8840</v>
      </c>
      <c r="AA168" s="81">
        <v>3097</v>
      </c>
      <c r="AB168" s="81">
        <v>12783</v>
      </c>
      <c r="AC168" s="81">
        <v>0</v>
      </c>
      <c r="AD168" s="81">
        <v>0.89857939494265204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3.8370000000000002</v>
      </c>
      <c r="BJ168" s="81">
        <v>0</v>
      </c>
      <c r="BK168" s="81">
        <v>0</v>
      </c>
      <c r="BL168" s="81">
        <v>0</v>
      </c>
      <c r="BM168" s="82"/>
      <c r="BN168" s="81">
        <v>0</v>
      </c>
      <c r="BO168" s="81">
        <v>0</v>
      </c>
      <c r="BP168" s="81">
        <v>1</v>
      </c>
      <c r="BQ168" s="81">
        <v>0</v>
      </c>
      <c r="BR168" s="81">
        <v>0</v>
      </c>
      <c r="BS168" s="81">
        <v>0</v>
      </c>
      <c r="BT168"/>
      <c r="BU168" s="80">
        <v>3.8370000000000002</v>
      </c>
      <c r="BV168" s="80">
        <v>0</v>
      </c>
      <c r="BW168" s="80">
        <v>0</v>
      </c>
      <c r="BX168" s="80">
        <v>0</v>
      </c>
      <c r="BY168" s="80">
        <v>0</v>
      </c>
      <c r="BZ168" s="80">
        <v>0</v>
      </c>
      <c r="CA168" s="80">
        <v>0</v>
      </c>
      <c r="CB168" s="80">
        <v>0</v>
      </c>
      <c r="CC168" s="80">
        <v>0</v>
      </c>
    </row>
    <row r="169" spans="1:81">
      <c r="A169" s="80" t="s">
        <v>1920</v>
      </c>
      <c r="B169" s="80">
        <v>332</v>
      </c>
      <c r="C169" s="80">
        <v>9</v>
      </c>
      <c r="D169" s="80">
        <v>20</v>
      </c>
      <c r="E169" s="80">
        <v>2012</v>
      </c>
      <c r="F169" s="80" t="s">
        <v>88</v>
      </c>
      <c r="G169" s="80" t="s">
        <v>1911</v>
      </c>
      <c r="H169" s="80" t="s">
        <v>1912</v>
      </c>
      <c r="I169" s="177"/>
      <c r="J169" s="81">
        <v>16.433215617909951</v>
      </c>
      <c r="K169" s="81">
        <v>1.2978573773279809</v>
      </c>
      <c r="L169" s="81">
        <v>3.7889614120694741</v>
      </c>
      <c r="M169" s="81">
        <v>10.517625067129408</v>
      </c>
      <c r="N169" s="81">
        <v>14.66476427702804</v>
      </c>
      <c r="O169" s="81">
        <v>17.058529260048914</v>
      </c>
      <c r="P169" s="81">
        <v>15.178667667771361</v>
      </c>
      <c r="Q169" s="81">
        <v>0.96139921345842894</v>
      </c>
      <c r="R169" s="81">
        <v>0</v>
      </c>
      <c r="S169" s="81">
        <v>1.4780370026951786</v>
      </c>
      <c r="T169" s="82"/>
      <c r="U169" s="81">
        <v>2175045</v>
      </c>
      <c r="V169" s="81">
        <v>475</v>
      </c>
      <c r="W169" s="81">
        <v>92</v>
      </c>
      <c r="X169" s="81">
        <v>1993</v>
      </c>
      <c r="Y169" s="81">
        <v>4032</v>
      </c>
      <c r="Z169" s="81">
        <v>8922</v>
      </c>
      <c r="AA169" s="81">
        <v>3050</v>
      </c>
      <c r="AB169" s="81">
        <v>12609</v>
      </c>
      <c r="AC169" s="81">
        <v>0</v>
      </c>
      <c r="AD169" s="81">
        <v>1.4780370026951786</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4.6020000000000003</v>
      </c>
      <c r="BJ169" s="81">
        <v>0</v>
      </c>
      <c r="BK169" s="81">
        <v>0</v>
      </c>
      <c r="BL169" s="81">
        <v>0</v>
      </c>
      <c r="BM169" s="82"/>
      <c r="BN169" s="81">
        <v>0</v>
      </c>
      <c r="BO169" s="81">
        <v>0</v>
      </c>
      <c r="BP169" s="81">
        <v>1</v>
      </c>
      <c r="BQ169" s="81">
        <v>0</v>
      </c>
      <c r="BR169" s="81">
        <v>0</v>
      </c>
      <c r="BS169" s="81">
        <v>0</v>
      </c>
      <c r="BT169"/>
      <c r="BU169" s="80">
        <v>4.6020000000000003</v>
      </c>
      <c r="BV169" s="80">
        <v>0</v>
      </c>
      <c r="BW169" s="80">
        <v>0</v>
      </c>
      <c r="BX169" s="80">
        <v>0</v>
      </c>
      <c r="BY169" s="80">
        <v>0</v>
      </c>
      <c r="BZ169" s="80">
        <v>0</v>
      </c>
      <c r="CA169" s="80">
        <v>0</v>
      </c>
      <c r="CB169" s="80">
        <v>0</v>
      </c>
      <c r="CC169" s="80">
        <v>0</v>
      </c>
    </row>
    <row r="170" spans="1:81">
      <c r="A170" s="80" t="s">
        <v>1921</v>
      </c>
      <c r="B170" s="80">
        <v>333</v>
      </c>
      <c r="C170" s="80">
        <v>10</v>
      </c>
      <c r="D170" s="80">
        <v>20</v>
      </c>
      <c r="E170" s="80">
        <v>2013</v>
      </c>
      <c r="F170" s="80" t="s">
        <v>89</v>
      </c>
      <c r="G170" s="80" t="s">
        <v>1911</v>
      </c>
      <c r="H170" s="80" t="s">
        <v>1912</v>
      </c>
      <c r="I170" s="177"/>
      <c r="J170" s="81">
        <v>19.352739491248226</v>
      </c>
      <c r="K170" s="81">
        <v>1.100969655975125</v>
      </c>
      <c r="L170" s="81">
        <v>3.5965052910070465</v>
      </c>
      <c r="M170" s="81">
        <v>10.471712668878681</v>
      </c>
      <c r="N170" s="81">
        <v>16.745970308777714</v>
      </c>
      <c r="O170" s="81">
        <v>16.258069806223165</v>
      </c>
      <c r="P170" s="81">
        <v>15.120965890091902</v>
      </c>
      <c r="Q170" s="81">
        <v>0.96060948570367366</v>
      </c>
      <c r="R170" s="81">
        <v>0</v>
      </c>
      <c r="S170" s="81">
        <v>1.5151635212150376</v>
      </c>
      <c r="T170" s="82"/>
      <c r="U170" s="81">
        <v>2854120</v>
      </c>
      <c r="V170" s="81">
        <v>475</v>
      </c>
      <c r="W170" s="81">
        <v>92</v>
      </c>
      <c r="X170" s="81">
        <v>1993</v>
      </c>
      <c r="Y170" s="81">
        <v>4022</v>
      </c>
      <c r="Z170" s="81">
        <v>8883</v>
      </c>
      <c r="AA170" s="81">
        <v>3027</v>
      </c>
      <c r="AB170" s="81">
        <v>12418</v>
      </c>
      <c r="AC170" s="81">
        <v>0</v>
      </c>
      <c r="AD170" s="81">
        <v>1.5151635212150376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5.266</v>
      </c>
      <c r="BJ170" s="81">
        <v>0</v>
      </c>
      <c r="BK170" s="81">
        <v>0</v>
      </c>
      <c r="BL170" s="81">
        <v>0</v>
      </c>
      <c r="BM170" s="82"/>
      <c r="BN170" s="81">
        <v>0</v>
      </c>
      <c r="BO170" s="81">
        <v>0</v>
      </c>
      <c r="BP170" s="81">
        <v>1</v>
      </c>
      <c r="BQ170" s="81">
        <v>0</v>
      </c>
      <c r="BR170" s="81">
        <v>0</v>
      </c>
      <c r="BS170" s="81">
        <v>0</v>
      </c>
      <c r="BT170"/>
      <c r="BU170" s="80">
        <v>5.266</v>
      </c>
      <c r="BV170" s="80">
        <v>0</v>
      </c>
      <c r="BW170" s="80">
        <v>0</v>
      </c>
      <c r="BX170" s="80">
        <v>0</v>
      </c>
      <c r="BY170" s="80">
        <v>0</v>
      </c>
      <c r="BZ170" s="80">
        <v>0</v>
      </c>
      <c r="CA170" s="80">
        <v>0</v>
      </c>
      <c r="CB170" s="80">
        <v>0</v>
      </c>
      <c r="CC170" s="80">
        <v>0</v>
      </c>
    </row>
    <row r="171" spans="1:81">
      <c r="A171" s="80" t="s">
        <v>1922</v>
      </c>
      <c r="B171" s="80">
        <v>334</v>
      </c>
      <c r="C171" s="80">
        <v>11</v>
      </c>
      <c r="D171" s="80">
        <v>20</v>
      </c>
      <c r="E171" s="80">
        <v>2014</v>
      </c>
      <c r="F171" s="80" t="s">
        <v>90</v>
      </c>
      <c r="G171" s="80" t="s">
        <v>1911</v>
      </c>
      <c r="H171" s="80" t="s">
        <v>1912</v>
      </c>
      <c r="I171" s="177"/>
      <c r="J171" s="81">
        <v>19.191353850007843</v>
      </c>
      <c r="K171" s="81">
        <v>1.0991503869399482</v>
      </c>
      <c r="L171" s="81">
        <v>2.0560387071420041</v>
      </c>
      <c r="M171" s="81">
        <v>10.327376289448114</v>
      </c>
      <c r="N171" s="81">
        <v>15.382258896875951</v>
      </c>
      <c r="O171" s="81">
        <v>15.46273260616652</v>
      </c>
      <c r="P171" s="81">
        <v>14.963608101954962</v>
      </c>
      <c r="Q171" s="81">
        <v>0.90941515816426932</v>
      </c>
      <c r="R171" s="81">
        <v>0</v>
      </c>
      <c r="S171" s="81">
        <v>1.3740427643655804</v>
      </c>
      <c r="T171" s="82"/>
      <c r="U171" s="81">
        <v>3019425</v>
      </c>
      <c r="V171" s="81">
        <v>433</v>
      </c>
      <c r="W171" s="81">
        <v>50</v>
      </c>
      <c r="X171" s="81">
        <v>2035</v>
      </c>
      <c r="Y171" s="81">
        <v>4058</v>
      </c>
      <c r="Z171" s="81">
        <v>8898</v>
      </c>
      <c r="AA171" s="81">
        <v>2980</v>
      </c>
      <c r="AB171" s="81">
        <v>12253</v>
      </c>
      <c r="AC171" s="81">
        <v>0</v>
      </c>
      <c r="AD171" s="81">
        <v>1.3740427643655804</v>
      </c>
      <c r="AE171" s="82"/>
      <c r="AF171" s="81">
        <v>24185546.904485416</v>
      </c>
      <c r="AG171" s="81">
        <v>931371.87615010573</v>
      </c>
      <c r="AH171" s="81">
        <v>532198.03319351003</v>
      </c>
      <c r="AI171" s="81">
        <v>13474999.54750737</v>
      </c>
      <c r="AJ171" s="81">
        <v>20702026.743034501</v>
      </c>
      <c r="AK171" s="81">
        <v>0</v>
      </c>
      <c r="AL171" s="81">
        <v>0</v>
      </c>
      <c r="AM171" s="81">
        <v>1682153.8007870028</v>
      </c>
      <c r="AN171" s="81">
        <v>0</v>
      </c>
      <c r="AO171" s="81">
        <v>0</v>
      </c>
      <c r="AP171" s="82"/>
      <c r="AQ171" s="81">
        <v>99</v>
      </c>
      <c r="AR171" s="81">
        <v>50</v>
      </c>
      <c r="AS171" s="81">
        <v>0</v>
      </c>
      <c r="AT171" s="81">
        <v>0</v>
      </c>
      <c r="AU171" s="81">
        <v>0</v>
      </c>
      <c r="AV171" s="81">
        <v>0</v>
      </c>
      <c r="AW171" s="81" t="s">
        <v>564</v>
      </c>
      <c r="AX171" s="82"/>
      <c r="AY171" s="81">
        <v>530.1</v>
      </c>
      <c r="AZ171" s="81">
        <v>8434.2000000000007</v>
      </c>
      <c r="BA171" s="81">
        <v>0</v>
      </c>
      <c r="BB171" s="81">
        <v>0</v>
      </c>
      <c r="BC171" s="81">
        <v>0</v>
      </c>
      <c r="BD171" s="81">
        <v>0</v>
      </c>
      <c r="BE171" s="81" t="s">
        <v>564</v>
      </c>
      <c r="BF171" s="82"/>
      <c r="BG171" s="81">
        <v>0</v>
      </c>
      <c r="BH171" s="81">
        <v>0</v>
      </c>
      <c r="BI171" s="81">
        <v>5.0359999999999996</v>
      </c>
      <c r="BJ171" s="81">
        <v>0</v>
      </c>
      <c r="BK171" s="81">
        <v>0</v>
      </c>
      <c r="BL171" s="81">
        <v>0</v>
      </c>
      <c r="BM171" s="82"/>
      <c r="BN171" s="81">
        <v>0</v>
      </c>
      <c r="BO171" s="81">
        <v>0</v>
      </c>
      <c r="BP171" s="81">
        <v>1</v>
      </c>
      <c r="BQ171" s="81">
        <v>0</v>
      </c>
      <c r="BR171" s="81">
        <v>0</v>
      </c>
      <c r="BS171" s="81">
        <v>0</v>
      </c>
      <c r="BT171"/>
      <c r="BU171" s="80">
        <v>5.0359999999999996</v>
      </c>
      <c r="BV171" s="80">
        <v>0</v>
      </c>
      <c r="BW171" s="80">
        <v>0</v>
      </c>
      <c r="BX171" s="80">
        <v>0</v>
      </c>
      <c r="BY171" s="80">
        <v>0</v>
      </c>
      <c r="BZ171" s="80">
        <v>0</v>
      </c>
      <c r="CA171" s="80">
        <v>0</v>
      </c>
      <c r="CB171" s="80">
        <v>0</v>
      </c>
      <c r="CC171" s="80">
        <v>0</v>
      </c>
    </row>
    <row r="172" spans="1:81">
      <c r="A172" s="80" t="s">
        <v>1923</v>
      </c>
      <c r="B172" s="80">
        <v>335</v>
      </c>
      <c r="C172" s="80">
        <v>12</v>
      </c>
      <c r="D172" s="80">
        <v>20</v>
      </c>
      <c r="E172" s="80">
        <v>2015</v>
      </c>
      <c r="F172" s="80" t="s">
        <v>91</v>
      </c>
      <c r="G172" s="80" t="s">
        <v>1911</v>
      </c>
      <c r="H172" s="80" t="s">
        <v>1912</v>
      </c>
      <c r="I172" s="177"/>
      <c r="J172" s="81">
        <v>18.035428643349903</v>
      </c>
      <c r="K172" s="81">
        <v>1.0920538308160899</v>
      </c>
      <c r="L172" s="81">
        <v>1.9174516273082352</v>
      </c>
      <c r="M172" s="81">
        <v>9.2443459811221285</v>
      </c>
      <c r="N172" s="81">
        <v>13.879114135512241</v>
      </c>
      <c r="O172" s="81">
        <v>15.191248673895636</v>
      </c>
      <c r="P172" s="81">
        <v>14.734167517727508</v>
      </c>
      <c r="Q172" s="81">
        <v>0.87559547922500036</v>
      </c>
      <c r="R172" s="81">
        <v>0</v>
      </c>
      <c r="S172" s="81">
        <v>0.96597588122235123</v>
      </c>
      <c r="T172" s="82"/>
      <c r="U172" s="81">
        <v>3240577</v>
      </c>
      <c r="V172" s="81">
        <v>433</v>
      </c>
      <c r="W172" s="81">
        <v>50</v>
      </c>
      <c r="X172" s="81">
        <v>2035</v>
      </c>
      <c r="Y172" s="81">
        <v>4065</v>
      </c>
      <c r="Z172" s="81">
        <v>8826</v>
      </c>
      <c r="AA172" s="81">
        <v>2932</v>
      </c>
      <c r="AB172" s="81">
        <v>12051</v>
      </c>
      <c r="AC172" s="81">
        <v>0</v>
      </c>
      <c r="AD172" s="81">
        <v>0.96597588122235123</v>
      </c>
      <c r="AE172" s="82"/>
      <c r="AF172" s="81">
        <v>22305217.092447884</v>
      </c>
      <c r="AG172" s="81">
        <v>834358.54338075779</v>
      </c>
      <c r="AH172" s="81">
        <v>407437.17938394018</v>
      </c>
      <c r="AI172" s="81">
        <v>12816538.106946127</v>
      </c>
      <c r="AJ172" s="81">
        <v>20211159.280818477</v>
      </c>
      <c r="AK172" s="81">
        <v>0</v>
      </c>
      <c r="AL172" s="81">
        <v>0</v>
      </c>
      <c r="AM172" s="81">
        <v>1651538.9979562988</v>
      </c>
      <c r="AN172" s="81">
        <v>0</v>
      </c>
      <c r="AO172" s="81">
        <v>0</v>
      </c>
      <c r="AP172" s="82"/>
      <c r="AQ172" s="81">
        <v>114</v>
      </c>
      <c r="AR172" s="81">
        <v>93</v>
      </c>
      <c r="AS172" s="81">
        <v>0</v>
      </c>
      <c r="AT172" s="81">
        <v>0</v>
      </c>
      <c r="AU172" s="81">
        <v>0</v>
      </c>
      <c r="AV172" s="81">
        <v>0</v>
      </c>
      <c r="AW172" s="81" t="s">
        <v>564</v>
      </c>
      <c r="AX172" s="82"/>
      <c r="AY172" s="81">
        <v>598</v>
      </c>
      <c r="AZ172" s="81">
        <v>13801.3</v>
      </c>
      <c r="BA172" s="81">
        <v>0</v>
      </c>
      <c r="BB172" s="81">
        <v>0</v>
      </c>
      <c r="BC172" s="81">
        <v>0</v>
      </c>
      <c r="BD172" s="81">
        <v>0</v>
      </c>
      <c r="BE172" s="81" t="s">
        <v>564</v>
      </c>
      <c r="BF172" s="82"/>
      <c r="BG172" s="81">
        <v>0</v>
      </c>
      <c r="BH172" s="81">
        <v>0</v>
      </c>
      <c r="BI172" s="81">
        <v>4.1520000000000001</v>
      </c>
      <c r="BJ172" s="81">
        <v>0</v>
      </c>
      <c r="BK172" s="81">
        <v>0</v>
      </c>
      <c r="BL172" s="81">
        <v>0</v>
      </c>
      <c r="BM172" s="82"/>
      <c r="BN172" s="81">
        <v>0</v>
      </c>
      <c r="BO172" s="81">
        <v>0</v>
      </c>
      <c r="BP172" s="81">
        <v>1</v>
      </c>
      <c r="BQ172" s="81">
        <v>0</v>
      </c>
      <c r="BR172" s="81">
        <v>0</v>
      </c>
      <c r="BS172" s="81">
        <v>0</v>
      </c>
      <c r="BT172"/>
      <c r="BU172" s="80">
        <v>4.1520000000000001</v>
      </c>
      <c r="BV172" s="80">
        <v>0</v>
      </c>
      <c r="BW172" s="80">
        <v>0</v>
      </c>
      <c r="BX172" s="80">
        <v>0</v>
      </c>
      <c r="BY172" s="80">
        <v>0</v>
      </c>
      <c r="BZ172" s="80">
        <v>0</v>
      </c>
      <c r="CA172" s="80">
        <v>0</v>
      </c>
      <c r="CB172" s="80">
        <v>0</v>
      </c>
      <c r="CC172" s="80">
        <v>0</v>
      </c>
    </row>
    <row r="173" spans="1:81">
      <c r="A173" s="80" t="s">
        <v>1924</v>
      </c>
      <c r="B173" s="80">
        <v>336</v>
      </c>
      <c r="C173" s="80">
        <v>13</v>
      </c>
      <c r="D173" s="80">
        <v>20</v>
      </c>
      <c r="E173" s="80">
        <v>2016</v>
      </c>
      <c r="F173" s="80" t="s">
        <v>92</v>
      </c>
      <c r="G173" s="80" t="s">
        <v>1911</v>
      </c>
      <c r="H173" s="80" t="s">
        <v>1912</v>
      </c>
      <c r="I173" s="177"/>
      <c r="J173" s="81">
        <v>16.035694091356845</v>
      </c>
      <c r="K173" s="81">
        <v>1.199556181027738</v>
      </c>
      <c r="L173" s="81">
        <v>1.971651424726599</v>
      </c>
      <c r="M173" s="81">
        <v>8.5127475056047111</v>
      </c>
      <c r="N173" s="81">
        <v>14.599753012420853</v>
      </c>
      <c r="O173" s="81">
        <v>14.999973387263763</v>
      </c>
      <c r="P173" s="81">
        <v>14.216620379061663</v>
      </c>
      <c r="Q173" s="81">
        <v>0.83310476850615511</v>
      </c>
      <c r="R173" s="81">
        <v>0</v>
      </c>
      <c r="S173" s="81">
        <v>1.265401464141475</v>
      </c>
      <c r="T173" s="82"/>
      <c r="U173" s="81">
        <v>3012453</v>
      </c>
      <c r="V173" s="81">
        <v>433</v>
      </c>
      <c r="W173" s="81">
        <v>50</v>
      </c>
      <c r="X173" s="81">
        <v>2035</v>
      </c>
      <c r="Y173" s="81">
        <v>4069</v>
      </c>
      <c r="Z173" s="81">
        <v>8822</v>
      </c>
      <c r="AA173" s="81">
        <v>2926</v>
      </c>
      <c r="AB173" s="81">
        <v>11795</v>
      </c>
      <c r="AC173" s="81">
        <v>0</v>
      </c>
      <c r="AD173" s="81">
        <v>1.265401464141475</v>
      </c>
      <c r="AE173" s="82"/>
      <c r="AF173" s="81">
        <v>20738491.466505919</v>
      </c>
      <c r="AG173" s="81">
        <v>917373.51213969383</v>
      </c>
      <c r="AH173" s="81">
        <v>325435.53861023241</v>
      </c>
      <c r="AI173" s="81">
        <v>12968035.426256331</v>
      </c>
      <c r="AJ173" s="81">
        <v>21237218.312519342</v>
      </c>
      <c r="AK173" s="81">
        <v>0</v>
      </c>
      <c r="AL173" s="81">
        <v>0</v>
      </c>
      <c r="AM173" s="81">
        <v>1617711.098976956</v>
      </c>
      <c r="AN173" s="81">
        <v>0</v>
      </c>
      <c r="AO173" s="81">
        <v>0</v>
      </c>
      <c r="AP173" s="82"/>
      <c r="AQ173" s="81">
        <v>125</v>
      </c>
      <c r="AR173" s="81">
        <v>110</v>
      </c>
      <c r="AS173" s="81">
        <v>0</v>
      </c>
      <c r="AT173" s="81">
        <v>0</v>
      </c>
      <c r="AU173" s="81">
        <v>0</v>
      </c>
      <c r="AV173" s="81">
        <v>0</v>
      </c>
      <c r="AW173" s="81" t="s">
        <v>564</v>
      </c>
      <c r="AX173" s="82"/>
      <c r="AY173" s="81">
        <v>665.6</v>
      </c>
      <c r="AZ173" s="81">
        <v>15270.5</v>
      </c>
      <c r="BA173" s="81">
        <v>0</v>
      </c>
      <c r="BB173" s="81">
        <v>0</v>
      </c>
      <c r="BC173" s="81">
        <v>0</v>
      </c>
      <c r="BD173" s="81">
        <v>0</v>
      </c>
      <c r="BE173" s="81" t="s">
        <v>564</v>
      </c>
      <c r="BF173" s="82"/>
      <c r="BG173" s="81">
        <v>0</v>
      </c>
      <c r="BH173" s="81">
        <v>0</v>
      </c>
      <c r="BI173" s="81">
        <v>7.17</v>
      </c>
      <c r="BJ173" s="81">
        <v>0</v>
      </c>
      <c r="BK173" s="81">
        <v>0</v>
      </c>
      <c r="BL173" s="81">
        <v>0</v>
      </c>
      <c r="BM173" s="82"/>
      <c r="BN173" s="81">
        <v>0</v>
      </c>
      <c r="BO173" s="81">
        <v>0</v>
      </c>
      <c r="BP173" s="81">
        <v>2</v>
      </c>
      <c r="BQ173" s="81">
        <v>0</v>
      </c>
      <c r="BR173" s="81">
        <v>0</v>
      </c>
      <c r="BS173" s="81">
        <v>0</v>
      </c>
      <c r="BT173"/>
      <c r="BU173" s="80">
        <v>7.17</v>
      </c>
      <c r="BV173" s="80">
        <v>0</v>
      </c>
      <c r="BW173" s="80">
        <v>0</v>
      </c>
      <c r="BX173" s="80">
        <v>0</v>
      </c>
      <c r="BY173" s="80">
        <v>0</v>
      </c>
      <c r="BZ173" s="80">
        <v>0</v>
      </c>
      <c r="CA173" s="80">
        <v>0</v>
      </c>
      <c r="CB173" s="80">
        <v>0</v>
      </c>
      <c r="CC173" s="80">
        <v>0</v>
      </c>
    </row>
    <row r="174" spans="1:81">
      <c r="A174" s="80" t="s">
        <v>1925</v>
      </c>
      <c r="B174" s="80">
        <v>337</v>
      </c>
      <c r="C174" s="80">
        <v>14</v>
      </c>
      <c r="D174" s="80">
        <v>20</v>
      </c>
      <c r="E174" s="80">
        <v>2017</v>
      </c>
      <c r="F174" s="80" t="s">
        <v>71</v>
      </c>
      <c r="G174" s="80" t="s">
        <v>1911</v>
      </c>
      <c r="H174" s="80" t="s">
        <v>1912</v>
      </c>
      <c r="I174" s="177"/>
      <c r="J174" s="81">
        <v>16.044953849220843</v>
      </c>
      <c r="K174" s="81">
        <v>1.1877259514440022</v>
      </c>
      <c r="L174" s="81">
        <v>2.265521328065458</v>
      </c>
      <c r="M174" s="81">
        <v>8.3747856837962544</v>
      </c>
      <c r="N174" s="81">
        <v>14.210112721735737</v>
      </c>
      <c r="O174" s="81">
        <v>14.616388162348571</v>
      </c>
      <c r="P174" s="81">
        <v>13.976896911898526</v>
      </c>
      <c r="Q174" s="81">
        <v>0.7879847013306932</v>
      </c>
      <c r="R174" s="81">
        <v>0</v>
      </c>
      <c r="S174" s="81">
        <v>1.4395964556365508</v>
      </c>
      <c r="T174" s="82"/>
      <c r="U174" s="81">
        <v>2984645</v>
      </c>
      <c r="V174" s="81">
        <v>433</v>
      </c>
      <c r="W174" s="81">
        <v>50</v>
      </c>
      <c r="X174" s="81">
        <v>2035</v>
      </c>
      <c r="Y174" s="81">
        <v>4029</v>
      </c>
      <c r="Z174" s="81">
        <v>8739</v>
      </c>
      <c r="AA174" s="81">
        <v>2895</v>
      </c>
      <c r="AB174" s="81">
        <v>11537</v>
      </c>
      <c r="AC174" s="81">
        <v>0</v>
      </c>
      <c r="AD174" s="81">
        <v>1.439596455636551</v>
      </c>
      <c r="AE174" s="82"/>
      <c r="AF174" s="81">
        <v>21487746.952691469</v>
      </c>
      <c r="AG174" s="81">
        <v>933808.72356356308</v>
      </c>
      <c r="AH174" s="81">
        <v>491224.73126089171</v>
      </c>
      <c r="AI174" s="81">
        <v>13569058.50425734</v>
      </c>
      <c r="AJ174" s="81">
        <v>19806284.75066153</v>
      </c>
      <c r="AK174" s="81">
        <v>0</v>
      </c>
      <c r="AL174" s="81">
        <v>0</v>
      </c>
      <c r="AM174" s="81">
        <v>1584801.719657925</v>
      </c>
      <c r="AN174" s="81">
        <v>0</v>
      </c>
      <c r="AO174" s="81">
        <v>0</v>
      </c>
      <c r="AP174" s="82"/>
      <c r="AQ174" s="81">
        <v>138</v>
      </c>
      <c r="AR174" s="81">
        <v>124</v>
      </c>
      <c r="AS174" s="81">
        <v>0</v>
      </c>
      <c r="AT174" s="81">
        <v>0</v>
      </c>
      <c r="AU174" s="81">
        <v>0</v>
      </c>
      <c r="AV174" s="81">
        <v>0</v>
      </c>
      <c r="AW174" s="81" t="s">
        <v>564</v>
      </c>
      <c r="AX174" s="82"/>
      <c r="AY174" s="81">
        <v>732.4</v>
      </c>
      <c r="AZ174" s="81">
        <v>16500.099999999999</v>
      </c>
      <c r="BA174" s="81">
        <v>0</v>
      </c>
      <c r="BB174" s="81">
        <v>0</v>
      </c>
      <c r="BC174" s="81">
        <v>0</v>
      </c>
      <c r="BD174" s="81">
        <v>0</v>
      </c>
      <c r="BE174" s="81" t="s">
        <v>564</v>
      </c>
      <c r="BF174" s="82"/>
      <c r="BG174" s="81">
        <v>0</v>
      </c>
      <c r="BH174" s="81">
        <v>0</v>
      </c>
      <c r="BI174" s="81">
        <v>8.1530000000000005</v>
      </c>
      <c r="BJ174" s="81">
        <v>0</v>
      </c>
      <c r="BK174" s="81">
        <v>0</v>
      </c>
      <c r="BL174" s="81">
        <v>0</v>
      </c>
      <c r="BM174" s="82"/>
      <c r="BN174" s="81">
        <v>0</v>
      </c>
      <c r="BO174" s="81">
        <v>0</v>
      </c>
      <c r="BP174" s="81">
        <v>2</v>
      </c>
      <c r="BQ174" s="81">
        <v>0</v>
      </c>
      <c r="BR174" s="81">
        <v>0</v>
      </c>
      <c r="BS174" s="81">
        <v>0</v>
      </c>
      <c r="BT174"/>
      <c r="BU174" s="80">
        <v>8.1530000000000005</v>
      </c>
      <c r="BV174" s="80">
        <v>0</v>
      </c>
      <c r="BW174" s="80">
        <v>0</v>
      </c>
      <c r="BX174" s="80">
        <v>0</v>
      </c>
      <c r="BY174" s="80">
        <v>0</v>
      </c>
      <c r="BZ174" s="80">
        <v>0</v>
      </c>
      <c r="CA174" s="80">
        <v>0</v>
      </c>
      <c r="CB174" s="80">
        <v>0</v>
      </c>
      <c r="CC174" s="80">
        <v>0</v>
      </c>
    </row>
    <row r="175" spans="1:81">
      <c r="A175" s="80" t="s">
        <v>1926</v>
      </c>
      <c r="B175" s="80">
        <v>338</v>
      </c>
      <c r="C175" s="80">
        <v>15</v>
      </c>
      <c r="D175" s="80">
        <v>20</v>
      </c>
      <c r="E175" s="80">
        <v>2018</v>
      </c>
      <c r="F175" s="80" t="s">
        <v>93</v>
      </c>
      <c r="G175" s="80" t="s">
        <v>1911</v>
      </c>
      <c r="H175" s="80" t="s">
        <v>1912</v>
      </c>
      <c r="I175" s="177"/>
      <c r="J175" s="81">
        <v>16.133723436651938</v>
      </c>
      <c r="K175" s="81">
        <v>1.071308870491559</v>
      </c>
      <c r="L175" s="81">
        <v>2.0991403038137628</v>
      </c>
      <c r="M175" s="81">
        <v>8.2617366252442004</v>
      </c>
      <c r="N175" s="81">
        <v>12.448767651505108</v>
      </c>
      <c r="O175" s="81">
        <v>14.269568694915105</v>
      </c>
      <c r="P175" s="81">
        <v>13.861666988366617</v>
      </c>
      <c r="Q175" s="81">
        <v>0.71853412357813584</v>
      </c>
      <c r="R175" s="81">
        <v>0</v>
      </c>
      <c r="S175" s="81">
        <v>1.187447194612083</v>
      </c>
      <c r="T175" s="82"/>
      <c r="U175" s="81">
        <v>2988677</v>
      </c>
      <c r="V175" s="81">
        <v>433</v>
      </c>
      <c r="W175" s="81">
        <v>50</v>
      </c>
      <c r="X175" s="81">
        <v>2035</v>
      </c>
      <c r="Y175" s="81">
        <v>4035</v>
      </c>
      <c r="Z175" s="81">
        <v>8695</v>
      </c>
      <c r="AA175" s="81">
        <v>2900</v>
      </c>
      <c r="AB175" s="81">
        <v>11337</v>
      </c>
      <c r="AC175" s="81">
        <v>0</v>
      </c>
      <c r="AD175" s="81">
        <v>1.187447194612083</v>
      </c>
      <c r="AE175" s="82"/>
      <c r="AF175" s="81">
        <v>21925597.802269749</v>
      </c>
      <c r="AG175" s="81">
        <v>806175.74964047514</v>
      </c>
      <c r="AH175" s="81">
        <v>465094.16993296269</v>
      </c>
      <c r="AI175" s="81">
        <v>13110326.353858391</v>
      </c>
      <c r="AJ175" s="81">
        <v>18714201.103239082</v>
      </c>
      <c r="AK175" s="81">
        <v>0</v>
      </c>
      <c r="AL175" s="81">
        <v>0</v>
      </c>
      <c r="AM175" s="81">
        <v>1560550.6421379631</v>
      </c>
      <c r="AN175" s="81">
        <v>0</v>
      </c>
      <c r="AO175" s="81">
        <v>0</v>
      </c>
      <c r="AP175" s="82"/>
      <c r="AQ175" s="81">
        <v>150</v>
      </c>
      <c r="AR175" s="81">
        <v>135</v>
      </c>
      <c r="AS175" s="81">
        <v>0</v>
      </c>
      <c r="AT175" s="81">
        <v>0</v>
      </c>
      <c r="AU175" s="81">
        <v>0</v>
      </c>
      <c r="AV175" s="81">
        <v>0</v>
      </c>
      <c r="AW175" s="81" t="s">
        <v>564</v>
      </c>
      <c r="AX175" s="82"/>
      <c r="AY175" s="81">
        <v>797</v>
      </c>
      <c r="AZ175" s="81">
        <v>53806</v>
      </c>
      <c r="BA175" s="81">
        <v>0</v>
      </c>
      <c r="BB175" s="81">
        <v>0</v>
      </c>
      <c r="BC175" s="81">
        <v>0</v>
      </c>
      <c r="BD175" s="81">
        <v>0</v>
      </c>
      <c r="BE175" s="81" t="s">
        <v>564</v>
      </c>
      <c r="BF175" s="82"/>
      <c r="BG175" s="81">
        <v>0</v>
      </c>
      <c r="BH175" s="81">
        <v>0</v>
      </c>
      <c r="BI175" s="81">
        <v>11.679</v>
      </c>
      <c r="BJ175" s="81">
        <v>0</v>
      </c>
      <c r="BK175" s="81">
        <v>0</v>
      </c>
      <c r="BL175" s="81">
        <v>0</v>
      </c>
      <c r="BM175" s="82"/>
      <c r="BN175" s="81">
        <v>0</v>
      </c>
      <c r="BO175" s="81">
        <v>0</v>
      </c>
      <c r="BP175" s="81">
        <v>3</v>
      </c>
      <c r="BQ175" s="81">
        <v>0</v>
      </c>
      <c r="BR175" s="81">
        <v>0</v>
      </c>
      <c r="BS175" s="81">
        <v>0</v>
      </c>
      <c r="BT175"/>
      <c r="BU175" s="80">
        <v>11.679</v>
      </c>
      <c r="BV175" s="80">
        <v>0</v>
      </c>
      <c r="BW175" s="80">
        <v>0</v>
      </c>
      <c r="BX175" s="80">
        <v>0</v>
      </c>
      <c r="BY175" s="80">
        <v>0</v>
      </c>
      <c r="BZ175" s="80">
        <v>0</v>
      </c>
      <c r="CA175" s="80">
        <v>0</v>
      </c>
      <c r="CB175" s="80">
        <v>0</v>
      </c>
      <c r="CC175" s="80">
        <v>0</v>
      </c>
    </row>
    <row r="176" spans="1:81">
      <c r="A176" s="80" t="s">
        <v>1927</v>
      </c>
      <c r="B176" s="80">
        <v>339</v>
      </c>
      <c r="C176" s="80">
        <v>16</v>
      </c>
      <c r="D176" s="80">
        <v>20</v>
      </c>
      <c r="E176" s="80">
        <v>2019</v>
      </c>
      <c r="F176" s="80" t="s">
        <v>73</v>
      </c>
      <c r="G176" s="80" t="s">
        <v>1911</v>
      </c>
      <c r="H176" s="80" t="s">
        <v>1912</v>
      </c>
      <c r="I176" s="177"/>
      <c r="J176" s="81">
        <v>16.488406487254327</v>
      </c>
      <c r="K176" s="81">
        <v>0.98948924306366082</v>
      </c>
      <c r="L176" s="81">
        <v>2.116924578140833</v>
      </c>
      <c r="M176" s="81">
        <v>8.0105078766283153</v>
      </c>
      <c r="N176" s="81">
        <v>12.753441662483221</v>
      </c>
      <c r="O176" s="81">
        <v>13.70936198835396</v>
      </c>
      <c r="P176" s="81">
        <v>13.600185602827576</v>
      </c>
      <c r="Q176" s="81">
        <v>0.68317801321308436</v>
      </c>
      <c r="R176" s="81">
        <v>0</v>
      </c>
      <c r="S176" s="81">
        <v>1.2800410626903675</v>
      </c>
      <c r="T176" s="82"/>
      <c r="U176" s="81">
        <v>3230850</v>
      </c>
      <c r="V176" s="81">
        <v>433</v>
      </c>
      <c r="W176" s="81">
        <v>50</v>
      </c>
      <c r="X176" s="81">
        <v>2035</v>
      </c>
      <c r="Y176" s="81">
        <v>4037</v>
      </c>
      <c r="Z176" s="81">
        <v>8583</v>
      </c>
      <c r="AA176" s="81">
        <v>2824</v>
      </c>
      <c r="AB176" s="81">
        <v>11071</v>
      </c>
      <c r="AC176" s="81">
        <v>0</v>
      </c>
      <c r="AD176" s="81">
        <v>1.280041062690368</v>
      </c>
      <c r="AE176" s="82"/>
      <c r="AF176" s="81">
        <v>22923496.296302259</v>
      </c>
      <c r="AG176" s="81">
        <v>778168.00047613808</v>
      </c>
      <c r="AH176" s="81">
        <v>496564.31562387338</v>
      </c>
      <c r="AI176" s="81">
        <v>13240720.79009157</v>
      </c>
      <c r="AJ176" s="81">
        <v>18428504.423081368</v>
      </c>
      <c r="AK176" s="81">
        <v>0</v>
      </c>
      <c r="AL176" s="81">
        <v>0</v>
      </c>
      <c r="AM176" s="81">
        <v>1507786.8575566213</v>
      </c>
      <c r="AN176" s="81">
        <v>0</v>
      </c>
      <c r="AO176" s="81">
        <v>0</v>
      </c>
      <c r="AP176" s="82"/>
      <c r="AQ176" s="81">
        <v>172</v>
      </c>
      <c r="AR176" s="81">
        <v>156</v>
      </c>
      <c r="AS176" s="81">
        <v>0</v>
      </c>
      <c r="AT176" s="81">
        <v>0</v>
      </c>
      <c r="AU176" s="81">
        <v>0</v>
      </c>
      <c r="AV176" s="81">
        <v>0</v>
      </c>
      <c r="AW176" s="81" t="s">
        <v>564</v>
      </c>
      <c r="AX176" s="82"/>
      <c r="AY176" s="81">
        <v>901.19999999999948</v>
      </c>
      <c r="AZ176" s="81">
        <v>54729.599999999999</v>
      </c>
      <c r="BA176" s="81">
        <v>0</v>
      </c>
      <c r="BB176" s="81">
        <v>0</v>
      </c>
      <c r="BC176" s="81">
        <v>0</v>
      </c>
      <c r="BD176" s="81">
        <v>0</v>
      </c>
      <c r="BE176" s="81" t="s">
        <v>564</v>
      </c>
      <c r="BF176" s="82"/>
      <c r="BG176" s="81">
        <v>0</v>
      </c>
      <c r="BH176" s="81">
        <v>0</v>
      </c>
      <c r="BI176" s="81">
        <v>11.757999999999999</v>
      </c>
      <c r="BJ176" s="81">
        <v>0</v>
      </c>
      <c r="BK176" s="81">
        <v>0</v>
      </c>
      <c r="BL176" s="81">
        <v>0</v>
      </c>
      <c r="BM176" s="82"/>
      <c r="BN176" s="81">
        <v>0</v>
      </c>
      <c r="BO176" s="81">
        <v>0</v>
      </c>
      <c r="BP176" s="81">
        <v>3</v>
      </c>
      <c r="BQ176" s="81">
        <v>0</v>
      </c>
      <c r="BR176" s="81">
        <v>0</v>
      </c>
      <c r="BS176" s="81">
        <v>0</v>
      </c>
      <c r="BT176"/>
      <c r="BU176" s="80">
        <v>11.757999999999999</v>
      </c>
      <c r="BV176" s="80">
        <v>0</v>
      </c>
      <c r="BW176" s="80">
        <v>0</v>
      </c>
      <c r="BX176" s="80">
        <v>0</v>
      </c>
      <c r="BY176" s="80">
        <v>0</v>
      </c>
      <c r="BZ176" s="80">
        <v>0</v>
      </c>
      <c r="CA176" s="80">
        <v>0</v>
      </c>
      <c r="CB176" s="80">
        <v>0</v>
      </c>
      <c r="CC176" s="80">
        <v>0</v>
      </c>
    </row>
    <row r="177" spans="1:81">
      <c r="A177" s="80" t="s">
        <v>1928</v>
      </c>
      <c r="B177" s="80">
        <v>340</v>
      </c>
      <c r="C177" s="80">
        <v>17</v>
      </c>
      <c r="D177" s="80">
        <v>20</v>
      </c>
      <c r="E177" s="80">
        <v>2020</v>
      </c>
      <c r="F177" s="80" t="s">
        <v>218</v>
      </c>
      <c r="G177" s="80" t="s">
        <v>1911</v>
      </c>
      <c r="H177" s="80" t="s">
        <v>1912</v>
      </c>
      <c r="I177" s="177"/>
      <c r="J177" s="81">
        <v>17.479541454258928</v>
      </c>
      <c r="K177" s="81">
        <v>0.96984523711711323</v>
      </c>
      <c r="L177" s="81">
        <v>2.9398126902609318</v>
      </c>
      <c r="M177" s="81">
        <v>7.2002756878726899</v>
      </c>
      <c r="N177" s="81">
        <v>12.007898484633513</v>
      </c>
      <c r="O177" s="81">
        <v>11.857403270424767</v>
      </c>
      <c r="P177" s="81">
        <v>12.717089312201951</v>
      </c>
      <c r="Q177" s="81">
        <v>0.6370381000479477</v>
      </c>
      <c r="R177" s="81">
        <v>0</v>
      </c>
      <c r="S177" s="81">
        <v>1.0155330915869929</v>
      </c>
      <c r="T177" s="82"/>
      <c r="U177" s="81">
        <v>3177499</v>
      </c>
      <c r="V177" s="81">
        <v>363</v>
      </c>
      <c r="W177" s="81">
        <v>84</v>
      </c>
      <c r="X177" s="81">
        <v>1914</v>
      </c>
      <c r="Y177" s="81">
        <v>4034</v>
      </c>
      <c r="Z177" s="81">
        <v>8473</v>
      </c>
      <c r="AA177" s="81">
        <v>2869</v>
      </c>
      <c r="AB177" s="81">
        <v>10804</v>
      </c>
      <c r="AC177" s="81">
        <v>0</v>
      </c>
      <c r="AD177" s="81">
        <v>1.0155330915869929</v>
      </c>
      <c r="AE177" s="82"/>
      <c r="AF177" s="81">
        <v>24719759.126304299</v>
      </c>
      <c r="AG177" s="81">
        <v>737346.75092647329</v>
      </c>
      <c r="AH177" s="81">
        <v>723996.61625035596</v>
      </c>
      <c r="AI177" s="81">
        <v>11766711.395112075</v>
      </c>
      <c r="AJ177" s="81">
        <v>16365470.626969397</v>
      </c>
      <c r="AK177" s="81"/>
      <c r="AL177" s="81"/>
      <c r="AM177" s="81">
        <v>1410042.0349435743</v>
      </c>
      <c r="AN177" s="81"/>
      <c r="AO177" s="81"/>
      <c r="AP177" s="82"/>
      <c r="AQ177" s="81">
        <v>187</v>
      </c>
      <c r="AR177" s="81">
        <v>170</v>
      </c>
      <c r="AS177" s="81">
        <v>0</v>
      </c>
      <c r="AT177" s="81">
        <v>0</v>
      </c>
      <c r="AU177" s="81">
        <v>0</v>
      </c>
      <c r="AV177" s="81">
        <v>0</v>
      </c>
      <c r="AW177" s="81">
        <v>0</v>
      </c>
      <c r="AX177" s="82"/>
      <c r="AY177" s="81">
        <v>980.89999999999975</v>
      </c>
      <c r="AZ177" s="81">
        <v>55548.100000000013</v>
      </c>
      <c r="BA177" s="81">
        <v>0</v>
      </c>
      <c r="BB177" s="81">
        <v>0</v>
      </c>
      <c r="BC177" s="81">
        <v>0</v>
      </c>
      <c r="BD177" s="81">
        <v>0</v>
      </c>
      <c r="BE177" s="81">
        <v>0</v>
      </c>
      <c r="BF177" s="82"/>
      <c r="BG177" s="81">
        <v>0</v>
      </c>
      <c r="BH177" s="81">
        <v>0</v>
      </c>
      <c r="BI177" s="81">
        <v>8.7579999999999991</v>
      </c>
      <c r="BJ177" s="81">
        <v>0</v>
      </c>
      <c r="BK177" s="81">
        <v>0</v>
      </c>
      <c r="BL177" s="81">
        <v>0</v>
      </c>
      <c r="BM177" s="82"/>
      <c r="BN177" s="81">
        <v>0</v>
      </c>
      <c r="BO177" s="81">
        <v>0</v>
      </c>
      <c r="BP177" s="81">
        <v>3</v>
      </c>
      <c r="BQ177" s="81">
        <v>0</v>
      </c>
      <c r="BR177" s="81">
        <v>0</v>
      </c>
      <c r="BS177" s="81">
        <v>0</v>
      </c>
      <c r="BT177"/>
      <c r="BU177" s="80">
        <v>8.7579999999999991</v>
      </c>
      <c r="BV177" s="80">
        <v>0</v>
      </c>
      <c r="BW177" s="80">
        <v>0</v>
      </c>
      <c r="BX177" s="80">
        <v>0</v>
      </c>
      <c r="BY177" s="80">
        <v>0</v>
      </c>
      <c r="BZ177" s="80">
        <v>0</v>
      </c>
      <c r="CA177" s="80">
        <v>0</v>
      </c>
      <c r="CB177" s="80">
        <v>0</v>
      </c>
      <c r="CC177" s="80">
        <v>0</v>
      </c>
    </row>
    <row r="178" spans="1:81">
      <c r="A178" s="80" t="s">
        <v>1929</v>
      </c>
      <c r="B178" s="80">
        <v>340</v>
      </c>
      <c r="C178" s="80">
        <v>18</v>
      </c>
      <c r="D178" s="80">
        <v>20</v>
      </c>
      <c r="E178" s="80">
        <v>2021</v>
      </c>
      <c r="F178" s="80" t="s">
        <v>75</v>
      </c>
      <c r="G178" s="174" t="s">
        <v>1911</v>
      </c>
      <c r="H178" s="80" t="s">
        <v>1912</v>
      </c>
      <c r="I178" s="177"/>
      <c r="J178" s="81">
        <v>19.787718259071902</v>
      </c>
      <c r="K178" s="81">
        <v>1.1110787168445149</v>
      </c>
      <c r="L178" s="81">
        <v>2.4655257042517813</v>
      </c>
      <c r="M178" s="81">
        <v>7.9835996152760975</v>
      </c>
      <c r="N178" s="81">
        <v>11.134989960921894</v>
      </c>
      <c r="O178" s="81">
        <v>11.393242435530865</v>
      </c>
      <c r="P178" s="81">
        <v>13.013170743427901</v>
      </c>
      <c r="Q178" s="81">
        <v>0.62994439192253815</v>
      </c>
      <c r="R178" s="81">
        <v>0</v>
      </c>
      <c r="S178" s="81">
        <v>1.198590193414971</v>
      </c>
      <c r="T178" s="82"/>
      <c r="U178" s="81">
        <v>3686201</v>
      </c>
      <c r="V178" s="81">
        <v>363</v>
      </c>
      <c r="W178" s="81">
        <v>84</v>
      </c>
      <c r="X178" s="81">
        <v>1914</v>
      </c>
      <c r="Y178" s="81">
        <v>4032</v>
      </c>
      <c r="Z178" s="81">
        <v>8383</v>
      </c>
      <c r="AA178" s="81">
        <v>2863</v>
      </c>
      <c r="AB178" s="81">
        <v>10557</v>
      </c>
      <c r="AC178" s="81">
        <v>0</v>
      </c>
      <c r="AD178" s="81">
        <v>1.198590193414971</v>
      </c>
      <c r="AE178" s="82"/>
      <c r="AF178" s="81">
        <v>27622397.340062525</v>
      </c>
      <c r="AG178" s="81">
        <v>961550.44106564717</v>
      </c>
      <c r="AH178" s="81">
        <v>582423.13402074319</v>
      </c>
      <c r="AI178" s="81">
        <v>13091992.90737607</v>
      </c>
      <c r="AJ178" s="81">
        <v>16456762.565622274</v>
      </c>
      <c r="AK178" s="81">
        <v>0</v>
      </c>
      <c r="AL178" s="81">
        <v>0</v>
      </c>
      <c r="AM178" s="81">
        <v>1385752.8635869753</v>
      </c>
      <c r="AN178" s="81">
        <v>0</v>
      </c>
      <c r="AO178" s="81">
        <v>0</v>
      </c>
      <c r="AP178" s="82"/>
      <c r="AQ178" s="81">
        <v>195</v>
      </c>
      <c r="AR178" s="81">
        <v>181</v>
      </c>
      <c r="AS178" s="81">
        <v>0</v>
      </c>
      <c r="AT178" s="81">
        <v>0</v>
      </c>
      <c r="AU178" s="81">
        <v>0</v>
      </c>
      <c r="AV178" s="81">
        <v>0</v>
      </c>
      <c r="AW178" s="81"/>
      <c r="AX178" s="82"/>
      <c r="AY178" s="81">
        <v>1030.7</v>
      </c>
      <c r="AZ178" s="81">
        <v>56065.100000000013</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1930</v>
      </c>
      <c r="B179" s="80">
        <v>340</v>
      </c>
      <c r="C179" s="80">
        <v>19</v>
      </c>
      <c r="D179" s="80">
        <v>20</v>
      </c>
      <c r="E179" s="80">
        <v>2022</v>
      </c>
      <c r="F179" s="80" t="s">
        <v>568</v>
      </c>
      <c r="G179" s="174" t="s">
        <v>1911</v>
      </c>
      <c r="H179" s="80" t="s">
        <v>1912</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212</v>
      </c>
      <c r="AR179" s="81">
        <v>196</v>
      </c>
      <c r="AS179" s="81">
        <v>0</v>
      </c>
      <c r="AT179" s="81">
        <v>0</v>
      </c>
      <c r="AU179" s="81">
        <v>0</v>
      </c>
      <c r="AV179" s="81">
        <v>0</v>
      </c>
      <c r="AW179" s="81"/>
      <c r="AX179" s="82"/>
      <c r="AY179" s="81">
        <v>1147.1999999999996</v>
      </c>
      <c r="AZ179" s="81">
        <v>56958.100000000013</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1931</v>
      </c>
      <c r="B180" s="80">
        <v>256</v>
      </c>
      <c r="C180" s="80">
        <v>1</v>
      </c>
      <c r="D180" s="80">
        <v>16</v>
      </c>
      <c r="E180" s="80">
        <v>1990</v>
      </c>
      <c r="F180" s="80" t="s">
        <v>562</v>
      </c>
      <c r="G180" s="80" t="s">
        <v>1932</v>
      </c>
      <c r="H180" s="80" t="s">
        <v>1933</v>
      </c>
      <c r="I180" s="177"/>
      <c r="J180" s="81">
        <v>6.2400672198101352</v>
      </c>
      <c r="K180" s="81">
        <v>2.5603314234228516</v>
      </c>
      <c r="L180" s="81">
        <v>7.70575865106502</v>
      </c>
      <c r="M180" s="81">
        <v>9.5668127323547267</v>
      </c>
      <c r="N180" s="81">
        <v>11.180259499661162</v>
      </c>
      <c r="O180" s="81">
        <v>5.5359476393313543</v>
      </c>
      <c r="P180" s="81">
        <v>16.527251467560351</v>
      </c>
      <c r="Q180" s="81">
        <v>0.89526114677781843</v>
      </c>
      <c r="R180" s="81">
        <v>25.645847806668158</v>
      </c>
      <c r="S180" s="81">
        <v>0.71515283983304256</v>
      </c>
      <c r="T180" s="82"/>
      <c r="U180" s="81">
        <v>652135</v>
      </c>
      <c r="V180" s="81">
        <v>637</v>
      </c>
      <c r="W180" s="81">
        <v>85</v>
      </c>
      <c r="X180" s="81">
        <v>3573</v>
      </c>
      <c r="Y180" s="81">
        <v>5298</v>
      </c>
      <c r="Z180" s="81">
        <v>2277</v>
      </c>
      <c r="AA180" s="81">
        <v>4013</v>
      </c>
      <c r="AB180" s="81">
        <v>14536</v>
      </c>
      <c r="AC180" s="81">
        <v>4441907</v>
      </c>
      <c r="AD180" s="81">
        <v>0.71515283983304256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1934</v>
      </c>
      <c r="B181" s="80">
        <v>257</v>
      </c>
      <c r="C181" s="80">
        <v>2</v>
      </c>
      <c r="D181" s="80">
        <v>16</v>
      </c>
      <c r="E181" s="80">
        <v>2005</v>
      </c>
      <c r="F181" s="80" t="s">
        <v>565</v>
      </c>
      <c r="G181" s="80" t="s">
        <v>1932</v>
      </c>
      <c r="H181" s="80" t="s">
        <v>1933</v>
      </c>
      <c r="I181" s="177"/>
      <c r="J181" s="81">
        <v>5.5387878772273034</v>
      </c>
      <c r="K181" s="81">
        <v>1.4829250459666639</v>
      </c>
      <c r="L181" s="81">
        <v>2.0684820425023398</v>
      </c>
      <c r="M181" s="81">
        <v>16.727936206891492</v>
      </c>
      <c r="N181" s="81">
        <v>14.602476632290269</v>
      </c>
      <c r="O181" s="81">
        <v>9.244356730905789</v>
      </c>
      <c r="P181" s="81">
        <v>22.055718146238092</v>
      </c>
      <c r="Q181" s="81">
        <v>0.74839474115696236</v>
      </c>
      <c r="R181" s="81">
        <v>33.166840536061905</v>
      </c>
      <c r="S181" s="81">
        <v>0.72593076447253457</v>
      </c>
      <c r="T181" s="82"/>
      <c r="U181" s="81">
        <v>598088</v>
      </c>
      <c r="V181" s="81">
        <v>551</v>
      </c>
      <c r="W181" s="81">
        <v>22</v>
      </c>
      <c r="X181" s="81">
        <v>3586</v>
      </c>
      <c r="Y181" s="81">
        <v>5849</v>
      </c>
      <c r="Z181" s="81">
        <v>4400</v>
      </c>
      <c r="AA181" s="81">
        <v>4386</v>
      </c>
      <c r="AB181" s="81">
        <v>12703</v>
      </c>
      <c r="AC181" s="81">
        <v>5864869</v>
      </c>
      <c r="AD181" s="81">
        <v>0.72593076447253457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1935</v>
      </c>
      <c r="B182" s="80">
        <v>258</v>
      </c>
      <c r="C182" s="80">
        <v>3</v>
      </c>
      <c r="D182" s="80">
        <v>16</v>
      </c>
      <c r="E182" s="80">
        <v>2006</v>
      </c>
      <c r="F182" s="80" t="s">
        <v>566</v>
      </c>
      <c r="G182" s="80" t="s">
        <v>1932</v>
      </c>
      <c r="H182" s="80" t="s">
        <v>1933</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1936</v>
      </c>
      <c r="B183" s="80">
        <v>259</v>
      </c>
      <c r="C183" s="80">
        <v>4</v>
      </c>
      <c r="D183" s="80">
        <v>16</v>
      </c>
      <c r="E183" s="80">
        <v>2007</v>
      </c>
      <c r="F183" s="80" t="s">
        <v>567</v>
      </c>
      <c r="G183" s="80" t="s">
        <v>1932</v>
      </c>
      <c r="H183" s="80" t="s">
        <v>1933</v>
      </c>
      <c r="I183" s="177"/>
      <c r="J183" s="81">
        <v>4.9118083527847816</v>
      </c>
      <c r="K183" s="81">
        <v>1.4238497621277317</v>
      </c>
      <c r="L183" s="81">
        <v>1.6791183354250083</v>
      </c>
      <c r="M183" s="81">
        <v>18.219869630571736</v>
      </c>
      <c r="N183" s="81">
        <v>14.746701353878938</v>
      </c>
      <c r="O183" s="81">
        <v>8.854238499657944</v>
      </c>
      <c r="P183" s="81">
        <v>22.136683614031046</v>
      </c>
      <c r="Q183" s="81">
        <v>0.77724531056949375</v>
      </c>
      <c r="R183" s="81">
        <v>40.864288980068785</v>
      </c>
      <c r="S183" s="81">
        <v>1.4308861467275065</v>
      </c>
      <c r="T183" s="82"/>
      <c r="U183" s="81">
        <v>662595</v>
      </c>
      <c r="V183" s="81">
        <v>546</v>
      </c>
      <c r="W183" s="81">
        <v>24</v>
      </c>
      <c r="X183" s="81">
        <v>4573</v>
      </c>
      <c r="Y183" s="81">
        <v>5945</v>
      </c>
      <c r="Z183" s="81">
        <v>4381</v>
      </c>
      <c r="AA183" s="81">
        <v>4335</v>
      </c>
      <c r="AB183" s="81">
        <v>12495</v>
      </c>
      <c r="AC183" s="81">
        <v>7433336</v>
      </c>
      <c r="AD183" s="81">
        <v>1.4308861467275065</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1937</v>
      </c>
      <c r="B184" s="80">
        <v>260</v>
      </c>
      <c r="C184" s="80">
        <v>5</v>
      </c>
      <c r="D184" s="80">
        <v>16</v>
      </c>
      <c r="E184" s="80">
        <v>2008</v>
      </c>
      <c r="F184" s="80" t="s">
        <v>84</v>
      </c>
      <c r="G184" s="80" t="s">
        <v>1932</v>
      </c>
      <c r="H184" s="80" t="s">
        <v>1933</v>
      </c>
      <c r="I184" s="177"/>
      <c r="J184" s="81">
        <v>3.4028428948386562</v>
      </c>
      <c r="K184" s="81">
        <v>1.1106683108293245</v>
      </c>
      <c r="L184" s="81">
        <v>1.4514075028081261</v>
      </c>
      <c r="M184" s="81">
        <v>19.395521694516006</v>
      </c>
      <c r="N184" s="81">
        <v>13.260872957594348</v>
      </c>
      <c r="O184" s="81">
        <v>8.5110522871991368</v>
      </c>
      <c r="P184" s="81">
        <v>21.841119451163948</v>
      </c>
      <c r="Q184" s="81">
        <v>0.74913544872219939</v>
      </c>
      <c r="R184" s="81">
        <v>39.399783503570298</v>
      </c>
      <c r="S184" s="81">
        <v>1.1554148671409799</v>
      </c>
      <c r="T184" s="82"/>
      <c r="U184" s="81">
        <v>496472</v>
      </c>
      <c r="V184" s="81">
        <v>546</v>
      </c>
      <c r="W184" s="81">
        <v>24</v>
      </c>
      <c r="X184" s="81">
        <v>4573</v>
      </c>
      <c r="Y184" s="81">
        <v>5938</v>
      </c>
      <c r="Z184" s="81">
        <v>4359</v>
      </c>
      <c r="AA184" s="81">
        <v>4282</v>
      </c>
      <c r="AB184" s="81">
        <v>12241</v>
      </c>
      <c r="AC184" s="81">
        <v>7442077</v>
      </c>
      <c r="AD184" s="81">
        <v>1.1554148671409799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1938</v>
      </c>
      <c r="B185" s="80">
        <v>261</v>
      </c>
      <c r="C185" s="80">
        <v>6</v>
      </c>
      <c r="D185" s="80">
        <v>16</v>
      </c>
      <c r="E185" s="80">
        <v>2009</v>
      </c>
      <c r="F185" s="80" t="s">
        <v>85</v>
      </c>
      <c r="G185" s="80" t="s">
        <v>1932</v>
      </c>
      <c r="H185" s="80" t="s">
        <v>1933</v>
      </c>
      <c r="I185" s="177"/>
      <c r="J185" s="81">
        <v>3.5023384978116754</v>
      </c>
      <c r="K185" s="81">
        <v>1.0739414784106611</v>
      </c>
      <c r="L185" s="81">
        <v>2.7815165614729871</v>
      </c>
      <c r="M185" s="81">
        <v>18.958855433067313</v>
      </c>
      <c r="N185" s="81">
        <v>12.605616068577124</v>
      </c>
      <c r="O185" s="81">
        <v>8.7453736938160755</v>
      </c>
      <c r="P185" s="81">
        <v>21.264995439462005</v>
      </c>
      <c r="Q185" s="81">
        <v>0.70669099444717665</v>
      </c>
      <c r="R185" s="81">
        <v>38.086385691151598</v>
      </c>
      <c r="S185" s="81">
        <v>0.86878218688412012</v>
      </c>
      <c r="T185" s="82"/>
      <c r="U185" s="81">
        <v>485739</v>
      </c>
      <c r="V185" s="81">
        <v>498</v>
      </c>
      <c r="W185" s="81">
        <v>68</v>
      </c>
      <c r="X185" s="81">
        <v>4982</v>
      </c>
      <c r="Y185" s="81">
        <v>6010</v>
      </c>
      <c r="Z185" s="81">
        <v>4421</v>
      </c>
      <c r="AA185" s="81">
        <v>4280</v>
      </c>
      <c r="AB185" s="81">
        <v>12122</v>
      </c>
      <c r="AC185" s="81">
        <v>7018318</v>
      </c>
      <c r="AD185" s="81">
        <v>0.86878218688412012</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0.25</v>
      </c>
      <c r="BK185" s="81">
        <v>0</v>
      </c>
      <c r="BL185" s="81">
        <v>0</v>
      </c>
      <c r="BM185" s="82"/>
      <c r="BN185" s="81">
        <v>0</v>
      </c>
      <c r="BO185" s="81">
        <v>0</v>
      </c>
      <c r="BP185" s="81">
        <v>0</v>
      </c>
      <c r="BQ185" s="81">
        <v>1</v>
      </c>
      <c r="BR185" s="81">
        <v>0</v>
      </c>
      <c r="BS185" s="81">
        <v>0</v>
      </c>
      <c r="BT185"/>
      <c r="BU185" s="80"/>
      <c r="BV185" s="80"/>
      <c r="BW185" s="80"/>
      <c r="BX185" s="80"/>
      <c r="BY185" s="80"/>
      <c r="BZ185" s="80"/>
      <c r="CA185" s="80"/>
      <c r="CB185" s="80"/>
      <c r="CC185" s="80"/>
    </row>
    <row r="186" spans="1:81">
      <c r="A186" s="80" t="s">
        <v>1939</v>
      </c>
      <c r="B186" s="80">
        <v>262</v>
      </c>
      <c r="C186" s="80">
        <v>7</v>
      </c>
      <c r="D186" s="80">
        <v>16</v>
      </c>
      <c r="E186" s="80">
        <v>2010</v>
      </c>
      <c r="F186" s="80" t="s">
        <v>86</v>
      </c>
      <c r="G186" s="80" t="s">
        <v>1932</v>
      </c>
      <c r="H186" s="80" t="s">
        <v>1933</v>
      </c>
      <c r="I186" s="177"/>
      <c r="J186" s="81">
        <v>2.8031714556855389</v>
      </c>
      <c r="K186" s="81">
        <v>1.1411507848781273</v>
      </c>
      <c r="L186" s="81">
        <v>2.5607513815827607</v>
      </c>
      <c r="M186" s="81">
        <v>20.43367201331613</v>
      </c>
      <c r="N186" s="81">
        <v>14.932953596908352</v>
      </c>
      <c r="O186" s="81">
        <v>8.7915594064147538</v>
      </c>
      <c r="P186" s="81">
        <v>21.590547421250232</v>
      </c>
      <c r="Q186" s="81">
        <v>0.72985191787171377</v>
      </c>
      <c r="R186" s="81">
        <v>43.926524625588939</v>
      </c>
      <c r="S186" s="81">
        <v>1.271954718791982</v>
      </c>
      <c r="T186" s="82"/>
      <c r="U186" s="81">
        <v>409172</v>
      </c>
      <c r="V186" s="81">
        <v>498</v>
      </c>
      <c r="W186" s="81">
        <v>68</v>
      </c>
      <c r="X186" s="81">
        <v>4982</v>
      </c>
      <c r="Y186" s="81">
        <v>6041</v>
      </c>
      <c r="Z186" s="81">
        <v>4465</v>
      </c>
      <c r="AA186" s="81">
        <v>4237</v>
      </c>
      <c r="AB186" s="81">
        <v>11996</v>
      </c>
      <c r="AC186" s="81">
        <v>7670826</v>
      </c>
      <c r="AD186" s="81">
        <v>1.271954718791982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0.192</v>
      </c>
      <c r="BK186" s="81">
        <v>0</v>
      </c>
      <c r="BL186" s="81">
        <v>0</v>
      </c>
      <c r="BM186" s="82"/>
      <c r="BN186" s="81">
        <v>0</v>
      </c>
      <c r="BO186" s="81">
        <v>0</v>
      </c>
      <c r="BP186" s="81">
        <v>0</v>
      </c>
      <c r="BQ186" s="81">
        <v>1</v>
      </c>
      <c r="BR186" s="81">
        <v>0</v>
      </c>
      <c r="BS186" s="81">
        <v>0</v>
      </c>
      <c r="BT186"/>
      <c r="BU186" s="80">
        <v>0.192</v>
      </c>
      <c r="BV186" s="80">
        <v>0</v>
      </c>
      <c r="BW186" s="80">
        <v>0</v>
      </c>
      <c r="BX186" s="80">
        <v>0</v>
      </c>
      <c r="BY186" s="80">
        <v>0</v>
      </c>
      <c r="BZ186" s="80">
        <v>0</v>
      </c>
      <c r="CA186" s="80">
        <v>0</v>
      </c>
      <c r="CB186" s="80">
        <v>0</v>
      </c>
      <c r="CC186" s="80">
        <v>0</v>
      </c>
    </row>
    <row r="187" spans="1:81">
      <c r="A187" s="80" t="s">
        <v>1940</v>
      </c>
      <c r="B187" s="80">
        <v>263</v>
      </c>
      <c r="C187" s="80">
        <v>8</v>
      </c>
      <c r="D187" s="80">
        <v>16</v>
      </c>
      <c r="E187" s="80">
        <v>2011</v>
      </c>
      <c r="F187" s="80" t="s">
        <v>87</v>
      </c>
      <c r="G187" s="80" t="s">
        <v>1932</v>
      </c>
      <c r="H187" s="80" t="s">
        <v>1933</v>
      </c>
      <c r="I187" s="177"/>
      <c r="J187" s="81">
        <v>3.1431900223893394</v>
      </c>
      <c r="K187" s="81">
        <v>1.5096415803549696</v>
      </c>
      <c r="L187" s="81">
        <v>3.4455179666237217</v>
      </c>
      <c r="M187" s="81">
        <v>24.321958849866807</v>
      </c>
      <c r="N187" s="81">
        <v>18.445131211534502</v>
      </c>
      <c r="O187" s="81">
        <v>8.8686403748701146</v>
      </c>
      <c r="P187" s="81">
        <v>20.961665900008452</v>
      </c>
      <c r="Q187" s="81">
        <v>0.8303498322035725</v>
      </c>
      <c r="R187" s="81">
        <v>42.01957911923639</v>
      </c>
      <c r="S187" s="81">
        <v>1.8061236397552409</v>
      </c>
      <c r="T187" s="82"/>
      <c r="U187" s="81">
        <v>386661</v>
      </c>
      <c r="V187" s="81">
        <v>498</v>
      </c>
      <c r="W187" s="81">
        <v>68</v>
      </c>
      <c r="X187" s="81">
        <v>4982</v>
      </c>
      <c r="Y187" s="81">
        <v>6060</v>
      </c>
      <c r="Z187" s="81">
        <v>4602</v>
      </c>
      <c r="AA187" s="81">
        <v>4236</v>
      </c>
      <c r="AB187" s="81">
        <v>11832</v>
      </c>
      <c r="AC187" s="81">
        <v>7325683</v>
      </c>
      <c r="AD187" s="81">
        <v>1.8061236397552409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0.17399999999999999</v>
      </c>
      <c r="BK187" s="81">
        <v>0</v>
      </c>
      <c r="BL187" s="81">
        <v>0</v>
      </c>
      <c r="BM187" s="82"/>
      <c r="BN187" s="81">
        <v>0</v>
      </c>
      <c r="BO187" s="81">
        <v>0</v>
      </c>
      <c r="BP187" s="81">
        <v>0</v>
      </c>
      <c r="BQ187" s="81">
        <v>1</v>
      </c>
      <c r="BR187" s="81">
        <v>0</v>
      </c>
      <c r="BS187" s="81">
        <v>0</v>
      </c>
      <c r="BT187"/>
      <c r="BU187" s="80">
        <v>0.17399999999999999</v>
      </c>
      <c r="BV187" s="80">
        <v>0</v>
      </c>
      <c r="BW187" s="80">
        <v>0</v>
      </c>
      <c r="BX187" s="80">
        <v>0</v>
      </c>
      <c r="BY187" s="80">
        <v>0</v>
      </c>
      <c r="BZ187" s="80">
        <v>0</v>
      </c>
      <c r="CA187" s="80">
        <v>0</v>
      </c>
      <c r="CB187" s="80">
        <v>0</v>
      </c>
      <c r="CC187" s="80">
        <v>0</v>
      </c>
    </row>
    <row r="188" spans="1:81">
      <c r="A188" s="80" t="s">
        <v>1941</v>
      </c>
      <c r="B188" s="80">
        <v>264</v>
      </c>
      <c r="C188" s="80">
        <v>9</v>
      </c>
      <c r="D188" s="80">
        <v>16</v>
      </c>
      <c r="E188" s="80">
        <v>2012</v>
      </c>
      <c r="F188" s="80" t="s">
        <v>88</v>
      </c>
      <c r="G188" s="80" t="s">
        <v>1932</v>
      </c>
      <c r="H188" s="80" t="s">
        <v>1933</v>
      </c>
      <c r="I188" s="177"/>
      <c r="J188" s="81">
        <v>2.6124394008073222</v>
      </c>
      <c r="K188" s="81">
        <v>1.5460791394441893</v>
      </c>
      <c r="L188" s="81">
        <v>3.4916978988682983</v>
      </c>
      <c r="M188" s="81">
        <v>27.205722695452721</v>
      </c>
      <c r="N188" s="81">
        <v>18.961889001024097</v>
      </c>
      <c r="O188" s="81">
        <v>9.0665260873292919</v>
      </c>
      <c r="P188" s="81">
        <v>20.951537993874567</v>
      </c>
      <c r="Q188" s="81">
        <v>0.89071818634478295</v>
      </c>
      <c r="R188" s="81">
        <v>45.252505163492586</v>
      </c>
      <c r="S188" s="81">
        <v>1.3117226135238715</v>
      </c>
      <c r="T188" s="82"/>
      <c r="U188" s="81">
        <v>311971</v>
      </c>
      <c r="V188" s="81">
        <v>498</v>
      </c>
      <c r="W188" s="81">
        <v>68</v>
      </c>
      <c r="X188" s="81">
        <v>4982</v>
      </c>
      <c r="Y188" s="81">
        <v>6044</v>
      </c>
      <c r="Z188" s="81">
        <v>4742</v>
      </c>
      <c r="AA188" s="81">
        <v>4210</v>
      </c>
      <c r="AB188" s="81">
        <v>11682</v>
      </c>
      <c r="AC188" s="81">
        <v>7684971</v>
      </c>
      <c r="AD188" s="81">
        <v>1.3117226135238715</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0.153</v>
      </c>
      <c r="BK188" s="81">
        <v>0</v>
      </c>
      <c r="BL188" s="81">
        <v>0</v>
      </c>
      <c r="BM188" s="82"/>
      <c r="BN188" s="81">
        <v>0</v>
      </c>
      <c r="BO188" s="81">
        <v>0</v>
      </c>
      <c r="BP188" s="81">
        <v>0</v>
      </c>
      <c r="BQ188" s="81">
        <v>1</v>
      </c>
      <c r="BR188" s="81">
        <v>0</v>
      </c>
      <c r="BS188" s="81">
        <v>0</v>
      </c>
      <c r="BT188"/>
      <c r="BU188" s="80">
        <v>0.153</v>
      </c>
      <c r="BV188" s="80">
        <v>0</v>
      </c>
      <c r="BW188" s="80">
        <v>0</v>
      </c>
      <c r="BX188" s="80">
        <v>0</v>
      </c>
      <c r="BY188" s="80">
        <v>0</v>
      </c>
      <c r="BZ188" s="80">
        <v>0</v>
      </c>
      <c r="CA188" s="80">
        <v>0</v>
      </c>
      <c r="CB188" s="80">
        <v>0</v>
      </c>
      <c r="CC188" s="80">
        <v>0</v>
      </c>
    </row>
    <row r="189" spans="1:81">
      <c r="A189" s="80" t="s">
        <v>1942</v>
      </c>
      <c r="B189" s="80">
        <v>265</v>
      </c>
      <c r="C189" s="80">
        <v>10</v>
      </c>
      <c r="D189" s="80">
        <v>16</v>
      </c>
      <c r="E189" s="80">
        <v>2013</v>
      </c>
      <c r="F189" s="80" t="s">
        <v>89</v>
      </c>
      <c r="G189" s="80" t="s">
        <v>1932</v>
      </c>
      <c r="H189" s="80" t="s">
        <v>1933</v>
      </c>
      <c r="I189" s="177"/>
      <c r="J189" s="81">
        <v>3.2737761114847865</v>
      </c>
      <c r="K189" s="81">
        <v>1.3614096427938183</v>
      </c>
      <c r="L189" s="81">
        <v>3.1958927885745081</v>
      </c>
      <c r="M189" s="81">
        <v>27.249858340936605</v>
      </c>
      <c r="N189" s="81">
        <v>20.554308654287262</v>
      </c>
      <c r="O189" s="81">
        <v>8.9206160346202541</v>
      </c>
      <c r="P189" s="81">
        <v>20.855643406387085</v>
      </c>
      <c r="Q189" s="81">
        <v>0.91009587689674021</v>
      </c>
      <c r="R189" s="81">
        <v>49.779579613458758</v>
      </c>
      <c r="S189" s="81">
        <v>0.96680901854464518</v>
      </c>
      <c r="T189" s="82"/>
      <c r="U189" s="81">
        <v>351329</v>
      </c>
      <c r="V189" s="81">
        <v>498</v>
      </c>
      <c r="W189" s="81">
        <v>68</v>
      </c>
      <c r="X189" s="81">
        <v>4982</v>
      </c>
      <c r="Y189" s="81">
        <v>6105</v>
      </c>
      <c r="Z189" s="81">
        <v>4874</v>
      </c>
      <c r="AA189" s="81">
        <v>4175</v>
      </c>
      <c r="AB189" s="81">
        <v>11765</v>
      </c>
      <c r="AC189" s="81">
        <v>8252051</v>
      </c>
      <c r="AD189" s="81">
        <v>0.96680901854464518</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0.20200000000000001</v>
      </c>
      <c r="BK189" s="81">
        <v>0</v>
      </c>
      <c r="BL189" s="81">
        <v>0</v>
      </c>
      <c r="BM189" s="82"/>
      <c r="BN189" s="81">
        <v>0</v>
      </c>
      <c r="BO189" s="81">
        <v>0</v>
      </c>
      <c r="BP189" s="81">
        <v>0</v>
      </c>
      <c r="BQ189" s="81">
        <v>1</v>
      </c>
      <c r="BR189" s="81">
        <v>0</v>
      </c>
      <c r="BS189" s="81">
        <v>0</v>
      </c>
      <c r="BT189"/>
      <c r="BU189" s="80">
        <v>0.20200000000000001</v>
      </c>
      <c r="BV189" s="80">
        <v>0</v>
      </c>
      <c r="BW189" s="80">
        <v>0</v>
      </c>
      <c r="BX189" s="80">
        <v>0</v>
      </c>
      <c r="BY189" s="80">
        <v>0</v>
      </c>
      <c r="BZ189" s="80">
        <v>0</v>
      </c>
      <c r="CA189" s="80">
        <v>0</v>
      </c>
      <c r="CB189" s="80">
        <v>0</v>
      </c>
      <c r="CC189" s="80">
        <v>0</v>
      </c>
    </row>
    <row r="190" spans="1:81">
      <c r="A190" s="80" t="s">
        <v>1943</v>
      </c>
      <c r="B190" s="80">
        <v>266</v>
      </c>
      <c r="C190" s="80">
        <v>11</v>
      </c>
      <c r="D190" s="80">
        <v>16</v>
      </c>
      <c r="E190" s="80">
        <v>2014</v>
      </c>
      <c r="F190" s="80" t="s">
        <v>90</v>
      </c>
      <c r="G190" s="80" t="s">
        <v>1932</v>
      </c>
      <c r="H190" s="80" t="s">
        <v>1933</v>
      </c>
      <c r="I190" s="177"/>
      <c r="J190" s="81">
        <v>2.5654441702559176</v>
      </c>
      <c r="K190" s="81">
        <v>1.4497421908255943</v>
      </c>
      <c r="L190" s="81">
        <v>4.4848124587815557</v>
      </c>
      <c r="M190" s="81">
        <v>23.267769670175436</v>
      </c>
      <c r="N190" s="81">
        <v>19.545140369036314</v>
      </c>
      <c r="O190" s="81">
        <v>8.6541254640041885</v>
      </c>
      <c r="P190" s="81">
        <v>20.522237017681185</v>
      </c>
      <c r="Q190" s="81">
        <v>0.86235980761533049</v>
      </c>
      <c r="R190" s="81">
        <v>49.476238377955632</v>
      </c>
      <c r="S190" s="81">
        <v>1.0939690093247922</v>
      </c>
      <c r="T190" s="82"/>
      <c r="U190" s="81">
        <v>319653</v>
      </c>
      <c r="V190" s="81">
        <v>463</v>
      </c>
      <c r="W190" s="81">
        <v>96</v>
      </c>
      <c r="X190" s="81">
        <v>4583</v>
      </c>
      <c r="Y190" s="81">
        <v>6057</v>
      </c>
      <c r="Z190" s="81">
        <v>4980</v>
      </c>
      <c r="AA190" s="81">
        <v>4087</v>
      </c>
      <c r="AB190" s="81">
        <v>11619</v>
      </c>
      <c r="AC190" s="81">
        <v>8227555</v>
      </c>
      <c r="AD190" s="81">
        <v>1.0939690093247922</v>
      </c>
      <c r="AE190" s="82"/>
      <c r="AF190" s="81">
        <v>3081874.8871703055</v>
      </c>
      <c r="AG190" s="81">
        <v>1183793.1871037653</v>
      </c>
      <c r="AH190" s="81">
        <v>943801.57836778823</v>
      </c>
      <c r="AI190" s="81">
        <v>27145076.938634478</v>
      </c>
      <c r="AJ190" s="81">
        <v>27042861.203490492</v>
      </c>
      <c r="AK190" s="81">
        <v>0</v>
      </c>
      <c r="AL190" s="81">
        <v>0</v>
      </c>
      <c r="AM190" s="81">
        <v>1595115.0747852924</v>
      </c>
      <c r="AN190" s="81">
        <v>0</v>
      </c>
      <c r="AO190" s="81">
        <v>0</v>
      </c>
      <c r="AP190" s="82"/>
      <c r="AQ190" s="81">
        <v>72</v>
      </c>
      <c r="AR190" s="81">
        <v>18</v>
      </c>
      <c r="AS190" s="81">
        <v>0</v>
      </c>
      <c r="AT190" s="81">
        <v>0</v>
      </c>
      <c r="AU190" s="81">
        <v>0</v>
      </c>
      <c r="AV190" s="81">
        <v>0</v>
      </c>
      <c r="AW190" s="81" t="s">
        <v>564</v>
      </c>
      <c r="AX190" s="82"/>
      <c r="AY190" s="81">
        <v>332.45</v>
      </c>
      <c r="AZ190" s="81">
        <v>1911.2</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1944</v>
      </c>
      <c r="B191" s="80">
        <v>267</v>
      </c>
      <c r="C191" s="80">
        <v>12</v>
      </c>
      <c r="D191" s="80">
        <v>16</v>
      </c>
      <c r="E191" s="80">
        <v>2015</v>
      </c>
      <c r="F191" s="80" t="s">
        <v>91</v>
      </c>
      <c r="G191" s="80" t="s">
        <v>1932</v>
      </c>
      <c r="H191" s="80" t="s">
        <v>1933</v>
      </c>
      <c r="I191" s="177"/>
      <c r="J191" s="81">
        <v>2.0636174142121595</v>
      </c>
      <c r="K191" s="81">
        <v>1.2122132958416232</v>
      </c>
      <c r="L191" s="81">
        <v>4.8159901171181216</v>
      </c>
      <c r="M191" s="81">
        <v>23.289342529862129</v>
      </c>
      <c r="N191" s="81">
        <v>16.880078522491292</v>
      </c>
      <c r="O191" s="81">
        <v>8.562934755566598</v>
      </c>
      <c r="P191" s="81">
        <v>20.412751861190017</v>
      </c>
      <c r="Q191" s="81">
        <v>0.83301818681558615</v>
      </c>
      <c r="R191" s="81">
        <v>46.364240661199851</v>
      </c>
      <c r="S191" s="81">
        <v>1.1790909622015469</v>
      </c>
      <c r="T191" s="82"/>
      <c r="U191" s="81">
        <v>295476</v>
      </c>
      <c r="V191" s="81">
        <v>463</v>
      </c>
      <c r="W191" s="81">
        <v>96</v>
      </c>
      <c r="X191" s="81">
        <v>4583</v>
      </c>
      <c r="Y191" s="81">
        <v>5995</v>
      </c>
      <c r="Z191" s="81">
        <v>4975</v>
      </c>
      <c r="AA191" s="81">
        <v>4062</v>
      </c>
      <c r="AB191" s="81">
        <v>11465</v>
      </c>
      <c r="AC191" s="81">
        <v>7942324</v>
      </c>
      <c r="AD191" s="81">
        <v>1.1790909622015469</v>
      </c>
      <c r="AE191" s="82"/>
      <c r="AF191" s="81">
        <v>2792997.3509062701</v>
      </c>
      <c r="AG191" s="81">
        <v>1040506.6252113584</v>
      </c>
      <c r="AH191" s="81">
        <v>805418.2904991766</v>
      </c>
      <c r="AI191" s="81">
        <v>28151083.272734299</v>
      </c>
      <c r="AJ191" s="81">
        <v>24740836.034568585</v>
      </c>
      <c r="AK191" s="81">
        <v>0</v>
      </c>
      <c r="AL191" s="81">
        <v>0</v>
      </c>
      <c r="AM191" s="81">
        <v>1571230.1561338448</v>
      </c>
      <c r="AN191" s="81">
        <v>0</v>
      </c>
      <c r="AO191" s="81">
        <v>0</v>
      </c>
      <c r="AP191" s="82"/>
      <c r="AQ191" s="81">
        <v>72</v>
      </c>
      <c r="AR191" s="81">
        <v>20</v>
      </c>
      <c r="AS191" s="81">
        <v>0</v>
      </c>
      <c r="AT191" s="81">
        <v>0</v>
      </c>
      <c r="AU191" s="81">
        <v>0</v>
      </c>
      <c r="AV191" s="81">
        <v>0</v>
      </c>
      <c r="AW191" s="81" t="s">
        <v>564</v>
      </c>
      <c r="AX191" s="82"/>
      <c r="AY191" s="81">
        <v>332.45</v>
      </c>
      <c r="AZ191" s="81">
        <v>1987.7</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1945</v>
      </c>
      <c r="B192" s="80">
        <v>268</v>
      </c>
      <c r="C192" s="80">
        <v>13</v>
      </c>
      <c r="D192" s="80">
        <v>16</v>
      </c>
      <c r="E192" s="80">
        <v>2016</v>
      </c>
      <c r="F192" s="80" t="s">
        <v>92</v>
      </c>
      <c r="G192" s="80" t="s">
        <v>1932</v>
      </c>
      <c r="H192" s="80" t="s">
        <v>1933</v>
      </c>
      <c r="I192" s="177"/>
      <c r="J192" s="81">
        <v>2.2333497885667293</v>
      </c>
      <c r="K192" s="81">
        <v>1.1726676298254557</v>
      </c>
      <c r="L192" s="81">
        <v>4.2517265646410936</v>
      </c>
      <c r="M192" s="81">
        <v>18.099405132024685</v>
      </c>
      <c r="N192" s="81">
        <v>15.429242982812177</v>
      </c>
      <c r="O192" s="81">
        <v>8.5388649230150335</v>
      </c>
      <c r="P192" s="81">
        <v>20.362903625648471</v>
      </c>
      <c r="Q192" s="81">
        <v>0.79694117024628641</v>
      </c>
      <c r="R192" s="81">
        <v>56.348100906379877</v>
      </c>
      <c r="S192" s="81">
        <v>1.5488972433819539</v>
      </c>
      <c r="T192" s="82"/>
      <c r="U192" s="81">
        <v>342768</v>
      </c>
      <c r="V192" s="81">
        <v>463</v>
      </c>
      <c r="W192" s="81">
        <v>96</v>
      </c>
      <c r="X192" s="81">
        <v>4583</v>
      </c>
      <c r="Y192" s="81">
        <v>5961</v>
      </c>
      <c r="Z192" s="81">
        <v>5022</v>
      </c>
      <c r="AA192" s="81">
        <v>4191</v>
      </c>
      <c r="AB192" s="81">
        <v>11283</v>
      </c>
      <c r="AC192" s="81">
        <v>9623700.9734027013</v>
      </c>
      <c r="AD192" s="81">
        <v>1.5488972433819539</v>
      </c>
      <c r="AE192" s="82"/>
      <c r="AF192" s="81">
        <v>3116913.682834669</v>
      </c>
      <c r="AG192" s="81">
        <v>1002706.354547396</v>
      </c>
      <c r="AH192" s="81">
        <v>678754.76522567682</v>
      </c>
      <c r="AI192" s="81">
        <v>28333832.265247539</v>
      </c>
      <c r="AJ192" s="81">
        <v>25022200.28404884</v>
      </c>
      <c r="AK192" s="81">
        <v>0</v>
      </c>
      <c r="AL192" s="81">
        <v>0</v>
      </c>
      <c r="AM192" s="81">
        <v>1547489.1335105549</v>
      </c>
      <c r="AN192" s="81">
        <v>0</v>
      </c>
      <c r="AO192" s="81">
        <v>0</v>
      </c>
      <c r="AP192" s="82"/>
      <c r="AQ192" s="81">
        <v>72</v>
      </c>
      <c r="AR192" s="81">
        <v>23</v>
      </c>
      <c r="AS192" s="81">
        <v>0</v>
      </c>
      <c r="AT192" s="81">
        <v>0</v>
      </c>
      <c r="AU192" s="81">
        <v>0</v>
      </c>
      <c r="AV192" s="81">
        <v>0</v>
      </c>
      <c r="AW192" s="81" t="s">
        <v>564</v>
      </c>
      <c r="AX192" s="82"/>
      <c r="AY192" s="81">
        <v>332.45</v>
      </c>
      <c r="AZ192" s="81">
        <v>2086.6999999999998</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1946</v>
      </c>
      <c r="B193" s="80">
        <v>269</v>
      </c>
      <c r="C193" s="80">
        <v>14</v>
      </c>
      <c r="D193" s="80">
        <v>16</v>
      </c>
      <c r="E193" s="80">
        <v>2017</v>
      </c>
      <c r="F193" s="80" t="s">
        <v>71</v>
      </c>
      <c r="G193" s="80" t="s">
        <v>1932</v>
      </c>
      <c r="H193" s="80" t="s">
        <v>1933</v>
      </c>
      <c r="I193" s="177"/>
      <c r="J193" s="81">
        <v>2.3390828064293161</v>
      </c>
      <c r="K193" s="81">
        <v>1.2166431596734049</v>
      </c>
      <c r="L193" s="81">
        <v>3.879479255785645</v>
      </c>
      <c r="M193" s="81">
        <v>16.393366309052436</v>
      </c>
      <c r="N193" s="81">
        <v>15.778843541985104</v>
      </c>
      <c r="O193" s="81">
        <v>8.4346544802293</v>
      </c>
      <c r="P193" s="81">
        <v>20.330470775822</v>
      </c>
      <c r="Q193" s="81">
        <v>0.75438077716889196</v>
      </c>
      <c r="R193" s="81">
        <v>46.911869534549027</v>
      </c>
      <c r="S193" s="81">
        <v>1.7466022568175874</v>
      </c>
      <c r="T193" s="82"/>
      <c r="U193" s="81">
        <v>413912</v>
      </c>
      <c r="V193" s="81">
        <v>463</v>
      </c>
      <c r="W193" s="81">
        <v>96</v>
      </c>
      <c r="X193" s="81">
        <v>4583</v>
      </c>
      <c r="Y193" s="81">
        <v>5911</v>
      </c>
      <c r="Z193" s="81">
        <v>5043</v>
      </c>
      <c r="AA193" s="81">
        <v>4211</v>
      </c>
      <c r="AB193" s="81">
        <v>11045</v>
      </c>
      <c r="AC193" s="81">
        <v>8171061.9999999991</v>
      </c>
      <c r="AD193" s="81">
        <v>1.746602256817587</v>
      </c>
      <c r="AE193" s="82"/>
      <c r="AF193" s="81">
        <v>3501465.2057548049</v>
      </c>
      <c r="AG193" s="81">
        <v>1042693.144682769</v>
      </c>
      <c r="AH193" s="81">
        <v>798295.81291199895</v>
      </c>
      <c r="AI193" s="81">
        <v>27077681.200930752</v>
      </c>
      <c r="AJ193" s="81">
        <v>27747602.99942458</v>
      </c>
      <c r="AK193" s="81">
        <v>0</v>
      </c>
      <c r="AL193" s="81">
        <v>0</v>
      </c>
      <c r="AM193" s="81">
        <v>1517217.213627615</v>
      </c>
      <c r="AN193" s="81">
        <v>0</v>
      </c>
      <c r="AO193" s="81">
        <v>0</v>
      </c>
      <c r="AP193" s="82"/>
      <c r="AQ193" s="81">
        <v>72</v>
      </c>
      <c r="AR193" s="81">
        <v>23</v>
      </c>
      <c r="AS193" s="81">
        <v>0</v>
      </c>
      <c r="AT193" s="81">
        <v>0</v>
      </c>
      <c r="AU193" s="81">
        <v>0</v>
      </c>
      <c r="AV193" s="81">
        <v>0</v>
      </c>
      <c r="AW193" s="81" t="s">
        <v>564</v>
      </c>
      <c r="AX193" s="82"/>
      <c r="AY193" s="81">
        <v>332.45</v>
      </c>
      <c r="AZ193" s="81">
        <v>2086.6999999999998</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1947</v>
      </c>
      <c r="B194" s="80">
        <v>270</v>
      </c>
      <c r="C194" s="80">
        <v>15</v>
      </c>
      <c r="D194" s="80">
        <v>16</v>
      </c>
      <c r="E194" s="80">
        <v>2018</v>
      </c>
      <c r="F194" s="80" t="s">
        <v>93</v>
      </c>
      <c r="G194" s="80" t="s">
        <v>1932</v>
      </c>
      <c r="H194" s="80" t="s">
        <v>1933</v>
      </c>
      <c r="I194" s="177"/>
      <c r="J194" s="81">
        <v>1.6945641177476831</v>
      </c>
      <c r="K194" s="81">
        <v>1.0565119491086725</v>
      </c>
      <c r="L194" s="81">
        <v>3.4493795998968353</v>
      </c>
      <c r="M194" s="81">
        <v>14.654884966110941</v>
      </c>
      <c r="N194" s="81">
        <v>11.032603819987301</v>
      </c>
      <c r="O194" s="81">
        <v>8.3385484231010505</v>
      </c>
      <c r="P194" s="81">
        <v>20.061178051784374</v>
      </c>
      <c r="Q194" s="81">
        <v>0.68760489606590769</v>
      </c>
      <c r="R194" s="81">
        <v>35.230117208705934</v>
      </c>
      <c r="S194" s="81">
        <v>1.4184544090325952</v>
      </c>
      <c r="T194" s="82"/>
      <c r="U194" s="81">
        <v>349250</v>
      </c>
      <c r="V194" s="81">
        <v>463</v>
      </c>
      <c r="W194" s="81">
        <v>96</v>
      </c>
      <c r="X194" s="81">
        <v>4583</v>
      </c>
      <c r="Y194" s="81">
        <v>5850</v>
      </c>
      <c r="Z194" s="81">
        <v>5081</v>
      </c>
      <c r="AA194" s="81">
        <v>4197</v>
      </c>
      <c r="AB194" s="81">
        <v>10849</v>
      </c>
      <c r="AC194" s="81">
        <v>6112296.9999999991</v>
      </c>
      <c r="AD194" s="81">
        <v>1.418454409032595</v>
      </c>
      <c r="AE194" s="82"/>
      <c r="AF194" s="81">
        <v>3011814.3593404628</v>
      </c>
      <c r="AG194" s="81">
        <v>955899.48510003218</v>
      </c>
      <c r="AH194" s="81">
        <v>708521.66319551261</v>
      </c>
      <c r="AI194" s="81">
        <v>25916021.589909449</v>
      </c>
      <c r="AJ194" s="81">
        <v>26200071.048156191</v>
      </c>
      <c r="AK194" s="81">
        <v>0</v>
      </c>
      <c r="AL194" s="81">
        <v>0</v>
      </c>
      <c r="AM194" s="81">
        <v>1493376.900110679</v>
      </c>
      <c r="AN194" s="81">
        <v>0</v>
      </c>
      <c r="AO194" s="81">
        <v>0</v>
      </c>
      <c r="AP194" s="82"/>
      <c r="AQ194" s="81">
        <v>72</v>
      </c>
      <c r="AR194" s="81">
        <v>26</v>
      </c>
      <c r="AS194" s="81">
        <v>1</v>
      </c>
      <c r="AT194" s="81">
        <v>0</v>
      </c>
      <c r="AU194" s="81">
        <v>0</v>
      </c>
      <c r="AV194" s="81">
        <v>0</v>
      </c>
      <c r="AW194" s="81" t="s">
        <v>564</v>
      </c>
      <c r="AX194" s="82"/>
      <c r="AY194" s="81">
        <v>332.25</v>
      </c>
      <c r="AZ194" s="81">
        <v>2167</v>
      </c>
      <c r="BA194" s="81">
        <v>19</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1948</v>
      </c>
      <c r="B195" s="80">
        <v>271</v>
      </c>
      <c r="C195" s="80">
        <v>16</v>
      </c>
      <c r="D195" s="80">
        <v>16</v>
      </c>
      <c r="E195" s="80">
        <v>2019</v>
      </c>
      <c r="F195" s="80" t="s">
        <v>73</v>
      </c>
      <c r="G195" s="80" t="s">
        <v>1932</v>
      </c>
      <c r="H195" s="80" t="s">
        <v>1933</v>
      </c>
      <c r="I195" s="177"/>
      <c r="J195" s="81">
        <v>1.8171100218265066</v>
      </c>
      <c r="K195" s="81">
        <v>1.0095649476579236</v>
      </c>
      <c r="L195" s="81">
        <v>3.5231646915266777</v>
      </c>
      <c r="M195" s="81">
        <v>15.82378695472755</v>
      </c>
      <c r="N195" s="81">
        <v>12.134417894583061</v>
      </c>
      <c r="O195" s="81">
        <v>8.1460731842718399</v>
      </c>
      <c r="P195" s="81">
        <v>19.287798632905254</v>
      </c>
      <c r="Q195" s="81">
        <v>0.66133310158112402</v>
      </c>
      <c r="R195" s="81">
        <v>44.106636658640873</v>
      </c>
      <c r="S195" s="81">
        <v>1.1966030633569511</v>
      </c>
      <c r="T195" s="82"/>
      <c r="U195" s="81">
        <v>351845</v>
      </c>
      <c r="V195" s="81">
        <v>463</v>
      </c>
      <c r="W195" s="81">
        <v>96</v>
      </c>
      <c r="X195" s="81">
        <v>4583</v>
      </c>
      <c r="Y195" s="81">
        <v>5845</v>
      </c>
      <c r="Z195" s="81">
        <v>5100</v>
      </c>
      <c r="AA195" s="81">
        <v>4005</v>
      </c>
      <c r="AB195" s="81">
        <v>10717</v>
      </c>
      <c r="AC195" s="81">
        <v>7777677</v>
      </c>
      <c r="AD195" s="81">
        <v>1.1966030633569511</v>
      </c>
      <c r="AE195" s="82"/>
      <c r="AF195" s="81">
        <v>3152381.5899816132</v>
      </c>
      <c r="AG195" s="81">
        <v>932046.36236354173</v>
      </c>
      <c r="AH195" s="81">
        <v>819542.38878598146</v>
      </c>
      <c r="AI195" s="81">
        <v>26182976.35585786</v>
      </c>
      <c r="AJ195" s="81">
        <v>26405659.769383635</v>
      </c>
      <c r="AK195" s="81">
        <v>0</v>
      </c>
      <c r="AL195" s="81">
        <v>0</v>
      </c>
      <c r="AM195" s="81">
        <v>1459574.7224671945</v>
      </c>
      <c r="AN195" s="81">
        <v>0</v>
      </c>
      <c r="AO195" s="81">
        <v>0</v>
      </c>
      <c r="AP195" s="82"/>
      <c r="AQ195" s="81">
        <v>72</v>
      </c>
      <c r="AR195" s="81">
        <v>26</v>
      </c>
      <c r="AS195" s="81">
        <v>2</v>
      </c>
      <c r="AT195" s="81">
        <v>0</v>
      </c>
      <c r="AU195" s="81">
        <v>0</v>
      </c>
      <c r="AV195" s="81">
        <v>0</v>
      </c>
      <c r="AW195" s="81" t="s">
        <v>564</v>
      </c>
      <c r="AX195" s="82"/>
      <c r="AY195" s="81">
        <v>332.45</v>
      </c>
      <c r="AZ195" s="81">
        <v>2166.6999999999998</v>
      </c>
      <c r="BA195" s="81">
        <v>38</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1949</v>
      </c>
      <c r="B196" s="80">
        <v>272</v>
      </c>
      <c r="C196" s="80">
        <v>17</v>
      </c>
      <c r="D196" s="80">
        <v>16</v>
      </c>
      <c r="E196" s="80">
        <v>2020</v>
      </c>
      <c r="F196" s="80" t="s">
        <v>218</v>
      </c>
      <c r="G196" s="80" t="s">
        <v>1932</v>
      </c>
      <c r="H196" s="80" t="s">
        <v>1933</v>
      </c>
      <c r="I196" s="177"/>
      <c r="J196" s="81">
        <v>1.925131737731536</v>
      </c>
      <c r="K196" s="81">
        <v>0.95387956317735778</v>
      </c>
      <c r="L196" s="81">
        <v>3.1112019249646239</v>
      </c>
      <c r="M196" s="81">
        <v>15.002961580629506</v>
      </c>
      <c r="N196" s="81">
        <v>11.728221309164429</v>
      </c>
      <c r="O196" s="81">
        <v>7.104925811866698</v>
      </c>
      <c r="P196" s="81">
        <v>18.563670282154678</v>
      </c>
      <c r="Q196" s="81">
        <v>0.62318175485068117</v>
      </c>
      <c r="R196" s="81">
        <v>45.466346609965832</v>
      </c>
      <c r="S196" s="81">
        <v>1.1805120370914399</v>
      </c>
      <c r="T196" s="82"/>
      <c r="U196" s="81">
        <v>382028</v>
      </c>
      <c r="V196" s="81">
        <v>388</v>
      </c>
      <c r="W196" s="81">
        <v>74</v>
      </c>
      <c r="X196" s="81">
        <v>4442</v>
      </c>
      <c r="Y196" s="81">
        <v>5790</v>
      </c>
      <c r="Z196" s="81">
        <v>5077</v>
      </c>
      <c r="AA196" s="81">
        <v>4188</v>
      </c>
      <c r="AB196" s="81">
        <v>10569</v>
      </c>
      <c r="AC196" s="81">
        <v>8059271.9999999991</v>
      </c>
      <c r="AD196" s="81">
        <v>1.1805120370914399</v>
      </c>
      <c r="AE196" s="82"/>
      <c r="AF196" s="81">
        <v>3229290.1441441649</v>
      </c>
      <c r="AG196" s="81">
        <v>818449.24046253075</v>
      </c>
      <c r="AH196" s="81">
        <v>838467.45199287822</v>
      </c>
      <c r="AI196" s="81">
        <v>23913173.712517396</v>
      </c>
      <c r="AJ196" s="81">
        <v>24121976.540162131</v>
      </c>
      <c r="AK196" s="81"/>
      <c r="AL196" s="81"/>
      <c r="AM196" s="81">
        <v>1379371.9240391187</v>
      </c>
      <c r="AN196" s="81"/>
      <c r="AO196" s="81"/>
      <c r="AP196" s="82"/>
      <c r="AQ196" s="81">
        <v>73</v>
      </c>
      <c r="AR196" s="81">
        <v>26</v>
      </c>
      <c r="AS196" s="81">
        <v>2</v>
      </c>
      <c r="AT196" s="81">
        <v>0</v>
      </c>
      <c r="AU196" s="81">
        <v>0</v>
      </c>
      <c r="AV196" s="81">
        <v>0</v>
      </c>
      <c r="AW196" s="81">
        <v>2</v>
      </c>
      <c r="AX196" s="82"/>
      <c r="AY196" s="81">
        <v>338.35</v>
      </c>
      <c r="AZ196" s="81">
        <v>2166.6999999999998</v>
      </c>
      <c r="BA196" s="81">
        <v>38</v>
      </c>
      <c r="BB196" s="81">
        <v>0</v>
      </c>
      <c r="BC196" s="81">
        <v>0</v>
      </c>
      <c r="BD196" s="81">
        <v>0</v>
      </c>
      <c r="BE196" s="81">
        <v>38</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1950</v>
      </c>
      <c r="B197" s="80">
        <v>272</v>
      </c>
      <c r="C197" s="80">
        <v>18</v>
      </c>
      <c r="D197" s="80">
        <v>16</v>
      </c>
      <c r="E197" s="80">
        <v>2021</v>
      </c>
      <c r="F197" s="80" t="s">
        <v>75</v>
      </c>
      <c r="G197" s="174" t="s">
        <v>1932</v>
      </c>
      <c r="H197" s="80" t="s">
        <v>1933</v>
      </c>
      <c r="I197" s="177"/>
      <c r="J197" s="81">
        <v>1.653802377630587</v>
      </c>
      <c r="K197" s="81">
        <v>0.9680139412571217</v>
      </c>
      <c r="L197" s="81">
        <v>2.7227330758630552</v>
      </c>
      <c r="M197" s="81">
        <v>14.046257826031628</v>
      </c>
      <c r="N197" s="81">
        <v>9.7307319243633277</v>
      </c>
      <c r="O197" s="81">
        <v>6.9408671261190653</v>
      </c>
      <c r="P197" s="81">
        <v>19.008410775066533</v>
      </c>
      <c r="Q197" s="81">
        <v>0.62159048315402854</v>
      </c>
      <c r="R197" s="81">
        <v>50.283428652475692</v>
      </c>
      <c r="S197" s="81">
        <v>0.90428165159169316</v>
      </c>
      <c r="T197" s="82"/>
      <c r="U197" s="81">
        <v>426055</v>
      </c>
      <c r="V197" s="81">
        <v>388</v>
      </c>
      <c r="W197" s="81">
        <v>74</v>
      </c>
      <c r="X197" s="81">
        <v>4442</v>
      </c>
      <c r="Y197" s="81">
        <v>5775</v>
      </c>
      <c r="Z197" s="81">
        <v>5107</v>
      </c>
      <c r="AA197" s="81">
        <v>4182</v>
      </c>
      <c r="AB197" s="81">
        <v>10417</v>
      </c>
      <c r="AC197" s="81">
        <v>8639182</v>
      </c>
      <c r="AD197" s="81">
        <v>0.90428165159169316</v>
      </c>
      <c r="AE197" s="82"/>
      <c r="AF197" s="81">
        <v>3169828.3900129334</v>
      </c>
      <c r="AG197" s="81">
        <v>830305.37485360517</v>
      </c>
      <c r="AH197" s="81">
        <v>773684.72587339312</v>
      </c>
      <c r="AI197" s="81">
        <v>26669117.499302123</v>
      </c>
      <c r="AJ197" s="81">
        <v>24446266.082954239</v>
      </c>
      <c r="AK197" s="81">
        <v>0</v>
      </c>
      <c r="AL197" s="81">
        <v>0</v>
      </c>
      <c r="AM197" s="81">
        <v>1367375.919293883</v>
      </c>
      <c r="AN197" s="81">
        <v>0</v>
      </c>
      <c r="AO197" s="81">
        <v>0</v>
      </c>
      <c r="AP197" s="82"/>
      <c r="AQ197" s="81">
        <v>74</v>
      </c>
      <c r="AR197" s="81">
        <v>26</v>
      </c>
      <c r="AS197" s="81">
        <v>2</v>
      </c>
      <c r="AT197" s="81">
        <v>0</v>
      </c>
      <c r="AU197" s="81">
        <v>0</v>
      </c>
      <c r="AV197" s="81">
        <v>0</v>
      </c>
      <c r="AW197" s="81"/>
      <c r="AX197" s="82"/>
      <c r="AY197" s="81">
        <v>348.25</v>
      </c>
      <c r="AZ197" s="81">
        <v>2166.6999999999998</v>
      </c>
      <c r="BA197" s="81">
        <v>38</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1951</v>
      </c>
      <c r="B198" s="80">
        <v>272</v>
      </c>
      <c r="C198" s="80">
        <v>19</v>
      </c>
      <c r="D198" s="80">
        <v>16</v>
      </c>
      <c r="E198" s="80">
        <v>2022</v>
      </c>
      <c r="F198" s="80" t="s">
        <v>568</v>
      </c>
      <c r="G198" s="174" t="s">
        <v>1932</v>
      </c>
      <c r="H198" s="80" t="s">
        <v>1933</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78</v>
      </c>
      <c r="AR198" s="81">
        <v>26</v>
      </c>
      <c r="AS198" s="81">
        <v>2</v>
      </c>
      <c r="AT198" s="81">
        <v>0</v>
      </c>
      <c r="AU198" s="81">
        <v>0</v>
      </c>
      <c r="AV198" s="81">
        <v>0</v>
      </c>
      <c r="AW198" s="81"/>
      <c r="AX198" s="82"/>
      <c r="AY198" s="81">
        <v>374.65000000000003</v>
      </c>
      <c r="AZ198" s="81">
        <v>2166.6999999999998</v>
      </c>
      <c r="BA198" s="81">
        <v>38</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1952</v>
      </c>
      <c r="B199" s="80">
        <v>341</v>
      </c>
      <c r="C199" s="80">
        <v>1</v>
      </c>
      <c r="D199" s="80">
        <v>21</v>
      </c>
      <c r="E199" s="80">
        <v>1990</v>
      </c>
      <c r="F199" s="80" t="s">
        <v>562</v>
      </c>
      <c r="G199" s="80" t="s">
        <v>1953</v>
      </c>
      <c r="H199" s="80" t="s">
        <v>1954</v>
      </c>
      <c r="I199" s="177"/>
      <c r="J199" s="81">
        <v>42.823103274748853</v>
      </c>
      <c r="K199" s="81">
        <v>2.0234031640056735</v>
      </c>
      <c r="L199" s="81">
        <v>5.0610779452678472</v>
      </c>
      <c r="M199" s="81">
        <v>5.1517688198470317</v>
      </c>
      <c r="N199" s="81">
        <v>8.6050037716695016</v>
      </c>
      <c r="O199" s="81">
        <v>7.9112751947229807</v>
      </c>
      <c r="P199" s="81">
        <v>13.417838345704364</v>
      </c>
      <c r="Q199" s="81">
        <v>0.72231856971727115</v>
      </c>
      <c r="R199" s="81">
        <v>0</v>
      </c>
      <c r="S199" s="81">
        <v>0.66810495323111219</v>
      </c>
      <c r="T199" s="82"/>
      <c r="U199" s="81">
        <v>3453513</v>
      </c>
      <c r="V199" s="81">
        <v>595</v>
      </c>
      <c r="W199" s="81">
        <v>66</v>
      </c>
      <c r="X199" s="81">
        <v>2021</v>
      </c>
      <c r="Y199" s="81">
        <v>3109</v>
      </c>
      <c r="Z199" s="81">
        <v>3254</v>
      </c>
      <c r="AA199" s="81">
        <v>3258</v>
      </c>
      <c r="AB199" s="81">
        <v>11728</v>
      </c>
      <c r="AC199" s="81">
        <v>0</v>
      </c>
      <c r="AD199" s="81">
        <v>0.66810495323111219</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1955</v>
      </c>
      <c r="B200" s="80">
        <v>342</v>
      </c>
      <c r="C200" s="80">
        <v>2</v>
      </c>
      <c r="D200" s="80">
        <v>21</v>
      </c>
      <c r="E200" s="80">
        <v>2005</v>
      </c>
      <c r="F200" s="80" t="s">
        <v>565</v>
      </c>
      <c r="G200" s="80" t="s">
        <v>1953</v>
      </c>
      <c r="H200" s="80" t="s">
        <v>1954</v>
      </c>
      <c r="I200" s="177"/>
      <c r="J200" s="81">
        <v>53.647441457426467</v>
      </c>
      <c r="K200" s="81">
        <v>1.1681837149031828</v>
      </c>
      <c r="L200" s="81">
        <v>9.0238527464264671</v>
      </c>
      <c r="M200" s="81">
        <v>10.570085892900519</v>
      </c>
      <c r="N200" s="81">
        <v>11.063687826021559</v>
      </c>
      <c r="O200" s="81">
        <v>12.885372688783001</v>
      </c>
      <c r="P200" s="81">
        <v>15.598914201922153</v>
      </c>
      <c r="Q200" s="81">
        <v>0.70244119489998125</v>
      </c>
      <c r="R200" s="81">
        <v>0</v>
      </c>
      <c r="S200" s="81">
        <v>0.86177643725420527</v>
      </c>
      <c r="T200" s="82"/>
      <c r="U200" s="81">
        <v>4944971</v>
      </c>
      <c r="V200" s="81">
        <v>470</v>
      </c>
      <c r="W200" s="81">
        <v>119</v>
      </c>
      <c r="X200" s="81">
        <v>2342</v>
      </c>
      <c r="Y200" s="81">
        <v>3648</v>
      </c>
      <c r="Z200" s="81">
        <v>6133</v>
      </c>
      <c r="AA200" s="81">
        <v>3102</v>
      </c>
      <c r="AB200" s="81">
        <v>11923</v>
      </c>
      <c r="AC200" s="81">
        <v>0</v>
      </c>
      <c r="AD200" s="81">
        <v>0.86177643725420527</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1956</v>
      </c>
      <c r="B201" s="80">
        <v>343</v>
      </c>
      <c r="C201" s="80">
        <v>3</v>
      </c>
      <c r="D201" s="80">
        <v>21</v>
      </c>
      <c r="E201" s="80">
        <v>2006</v>
      </c>
      <c r="F201" s="80" t="s">
        <v>566</v>
      </c>
      <c r="G201" s="80" t="s">
        <v>1953</v>
      </c>
      <c r="H201" s="80" t="s">
        <v>1954</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1957</v>
      </c>
      <c r="B202" s="80">
        <v>344</v>
      </c>
      <c r="C202" s="80">
        <v>4</v>
      </c>
      <c r="D202" s="80">
        <v>21</v>
      </c>
      <c r="E202" s="80">
        <v>2007</v>
      </c>
      <c r="F202" s="80" t="s">
        <v>567</v>
      </c>
      <c r="G202" s="80" t="s">
        <v>1953</v>
      </c>
      <c r="H202" s="80" t="s">
        <v>1954</v>
      </c>
      <c r="I202" s="177"/>
      <c r="J202" s="81">
        <v>50.139591373902086</v>
      </c>
      <c r="K202" s="81">
        <v>1.2091493950254795</v>
      </c>
      <c r="L202" s="81">
        <v>11.642774562908823</v>
      </c>
      <c r="M202" s="81">
        <v>12.413961484962448</v>
      </c>
      <c r="N202" s="81">
        <v>11.225982058112669</v>
      </c>
      <c r="O202" s="81">
        <v>12.536599272626852</v>
      </c>
      <c r="P202" s="81">
        <v>15.666746327069722</v>
      </c>
      <c r="Q202" s="81">
        <v>0.72605100159800962</v>
      </c>
      <c r="R202" s="81">
        <v>0</v>
      </c>
      <c r="S202" s="81">
        <v>0.86413575036808943</v>
      </c>
      <c r="T202" s="82"/>
      <c r="U202" s="81">
        <v>5257496</v>
      </c>
      <c r="V202" s="81">
        <v>496</v>
      </c>
      <c r="W202" s="81">
        <v>150</v>
      </c>
      <c r="X202" s="81">
        <v>3169</v>
      </c>
      <c r="Y202" s="81">
        <v>3686</v>
      </c>
      <c r="Z202" s="81">
        <v>6203</v>
      </c>
      <c r="AA202" s="81">
        <v>3068</v>
      </c>
      <c r="AB202" s="81">
        <v>11672</v>
      </c>
      <c r="AC202" s="81">
        <v>0</v>
      </c>
      <c r="AD202" s="81">
        <v>0.86413575036808943</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1958</v>
      </c>
      <c r="B203" s="80">
        <v>345</v>
      </c>
      <c r="C203" s="80">
        <v>5</v>
      </c>
      <c r="D203" s="80">
        <v>21</v>
      </c>
      <c r="E203" s="80">
        <v>2008</v>
      </c>
      <c r="F203" s="80" t="s">
        <v>84</v>
      </c>
      <c r="G203" s="80" t="s">
        <v>1953</v>
      </c>
      <c r="H203" s="80" t="s">
        <v>1954</v>
      </c>
      <c r="I203" s="177"/>
      <c r="J203" s="81">
        <v>49.102571554487199</v>
      </c>
      <c r="K203" s="81">
        <v>0.8955421881148401</v>
      </c>
      <c r="L203" s="81">
        <v>10.433302698804411</v>
      </c>
      <c r="M203" s="81">
        <v>12.930333231714091</v>
      </c>
      <c r="N203" s="81">
        <v>10.094699270564785</v>
      </c>
      <c r="O203" s="81">
        <v>12.025595557893894</v>
      </c>
      <c r="P203" s="81">
        <v>15.582582887273672</v>
      </c>
      <c r="Q203" s="81">
        <v>0.71443568567788207</v>
      </c>
      <c r="R203" s="81">
        <v>0</v>
      </c>
      <c r="S203" s="81">
        <v>0.86012570992553605</v>
      </c>
      <c r="T203" s="82"/>
      <c r="U203" s="81">
        <v>5309389</v>
      </c>
      <c r="V203" s="81">
        <v>496</v>
      </c>
      <c r="W203" s="81">
        <v>150</v>
      </c>
      <c r="X203" s="81">
        <v>3169</v>
      </c>
      <c r="Y203" s="81">
        <v>3718</v>
      </c>
      <c r="Z203" s="81">
        <v>6159</v>
      </c>
      <c r="AA203" s="81">
        <v>3055</v>
      </c>
      <c r="AB203" s="81">
        <v>11674</v>
      </c>
      <c r="AC203" s="81">
        <v>0</v>
      </c>
      <c r="AD203" s="81">
        <v>0.86012570992553605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1959</v>
      </c>
      <c r="B204" s="80">
        <v>346</v>
      </c>
      <c r="C204" s="80">
        <v>6</v>
      </c>
      <c r="D204" s="80">
        <v>21</v>
      </c>
      <c r="E204" s="80">
        <v>2009</v>
      </c>
      <c r="F204" s="80" t="s">
        <v>85</v>
      </c>
      <c r="G204" s="80" t="s">
        <v>1953</v>
      </c>
      <c r="H204" s="80" t="s">
        <v>1954</v>
      </c>
      <c r="I204" s="177"/>
      <c r="J204" s="81">
        <v>36.526951165118234</v>
      </c>
      <c r="K204" s="81">
        <v>0.83350526589240048</v>
      </c>
      <c r="L204" s="81">
        <v>10.109657557302112</v>
      </c>
      <c r="M204" s="81">
        <v>10.612694438594836</v>
      </c>
      <c r="N204" s="81">
        <v>9.7289761243873407</v>
      </c>
      <c r="O204" s="81">
        <v>12.211081613193086</v>
      </c>
      <c r="P204" s="81">
        <v>14.880528350745022</v>
      </c>
      <c r="Q204" s="81">
        <v>0.67351930859992015</v>
      </c>
      <c r="R204" s="81">
        <v>0</v>
      </c>
      <c r="S204" s="81">
        <v>0.77491483197213606</v>
      </c>
      <c r="T204" s="82"/>
      <c r="U204" s="81">
        <v>3569399</v>
      </c>
      <c r="V204" s="81">
        <v>440</v>
      </c>
      <c r="W204" s="81">
        <v>209</v>
      </c>
      <c r="X204" s="81">
        <v>2775</v>
      </c>
      <c r="Y204" s="81">
        <v>3722</v>
      </c>
      <c r="Z204" s="81">
        <v>6173</v>
      </c>
      <c r="AA204" s="81">
        <v>2995</v>
      </c>
      <c r="AB204" s="81">
        <v>11553</v>
      </c>
      <c r="AC204" s="81">
        <v>0</v>
      </c>
      <c r="AD204" s="81">
        <v>0.77491483197213606</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25.399000000000001</v>
      </c>
      <c r="BJ204" s="81">
        <v>0</v>
      </c>
      <c r="BK204" s="81">
        <v>0</v>
      </c>
      <c r="BL204" s="81">
        <v>0</v>
      </c>
      <c r="BM204" s="82"/>
      <c r="BN204" s="81">
        <v>0</v>
      </c>
      <c r="BO204" s="81">
        <v>0</v>
      </c>
      <c r="BP204" s="81">
        <v>2</v>
      </c>
      <c r="BQ204" s="81">
        <v>0</v>
      </c>
      <c r="BR204" s="81">
        <v>0</v>
      </c>
      <c r="BS204" s="81">
        <v>0</v>
      </c>
      <c r="BT204"/>
      <c r="BU204" s="80"/>
      <c r="BV204" s="80"/>
      <c r="BW204" s="80"/>
      <c r="BX204" s="80"/>
      <c r="BY204" s="80"/>
      <c r="BZ204" s="80"/>
      <c r="CA204" s="80"/>
      <c r="CB204" s="80"/>
      <c r="CC204" s="80"/>
    </row>
    <row r="205" spans="1:81">
      <c r="A205" s="80" t="s">
        <v>1960</v>
      </c>
      <c r="B205" s="80">
        <v>347</v>
      </c>
      <c r="C205" s="80">
        <v>7</v>
      </c>
      <c r="D205" s="80">
        <v>21</v>
      </c>
      <c r="E205" s="80">
        <v>2010</v>
      </c>
      <c r="F205" s="80" t="s">
        <v>86</v>
      </c>
      <c r="G205" s="80" t="s">
        <v>1953</v>
      </c>
      <c r="H205" s="80" t="s">
        <v>1954</v>
      </c>
      <c r="I205" s="177"/>
      <c r="J205" s="81">
        <v>43.098551671226687</v>
      </c>
      <c r="K205" s="81">
        <v>0.8980216898459884</v>
      </c>
      <c r="L205" s="81">
        <v>9.7352600366415043</v>
      </c>
      <c r="M205" s="81">
        <v>11.210531705020534</v>
      </c>
      <c r="N205" s="81">
        <v>11.744088927694591</v>
      </c>
      <c r="O205" s="81">
        <v>12.225485409726586</v>
      </c>
      <c r="P205" s="81">
        <v>14.986499873943103</v>
      </c>
      <c r="Q205" s="81">
        <v>0.6927387409876069</v>
      </c>
      <c r="R205" s="81">
        <v>0</v>
      </c>
      <c r="S205" s="81">
        <v>0.65265272890305848</v>
      </c>
      <c r="T205" s="82"/>
      <c r="U205" s="81">
        <v>4183762</v>
      </c>
      <c r="V205" s="81">
        <v>440</v>
      </c>
      <c r="W205" s="81">
        <v>209</v>
      </c>
      <c r="X205" s="81">
        <v>2775</v>
      </c>
      <c r="Y205" s="81">
        <v>3711</v>
      </c>
      <c r="Z205" s="81">
        <v>6209</v>
      </c>
      <c r="AA205" s="81">
        <v>2941</v>
      </c>
      <c r="AB205" s="81">
        <v>11386</v>
      </c>
      <c r="AC205" s="81">
        <v>0</v>
      </c>
      <c r="AD205" s="81">
        <v>0.65265272890305848</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25.62</v>
      </c>
      <c r="BJ205" s="81">
        <v>0</v>
      </c>
      <c r="BK205" s="81">
        <v>0</v>
      </c>
      <c r="BL205" s="81">
        <v>0</v>
      </c>
      <c r="BM205" s="82"/>
      <c r="BN205" s="81">
        <v>0</v>
      </c>
      <c r="BO205" s="81">
        <v>0</v>
      </c>
      <c r="BP205" s="81">
        <v>2</v>
      </c>
      <c r="BQ205" s="81">
        <v>0</v>
      </c>
      <c r="BR205" s="81">
        <v>0</v>
      </c>
      <c r="BS205" s="81">
        <v>0</v>
      </c>
      <c r="BT205"/>
      <c r="BU205" s="80">
        <v>25.62</v>
      </c>
      <c r="BV205" s="80">
        <v>0</v>
      </c>
      <c r="BW205" s="80">
        <v>0</v>
      </c>
      <c r="BX205" s="80">
        <v>0</v>
      </c>
      <c r="BY205" s="80">
        <v>0</v>
      </c>
      <c r="BZ205" s="80">
        <v>0</v>
      </c>
      <c r="CA205" s="80">
        <v>0</v>
      </c>
      <c r="CB205" s="80">
        <v>0</v>
      </c>
      <c r="CC205" s="80">
        <v>0</v>
      </c>
    </row>
    <row r="206" spans="1:81">
      <c r="A206" s="80" t="s">
        <v>1961</v>
      </c>
      <c r="B206" s="80">
        <v>348</v>
      </c>
      <c r="C206" s="80">
        <v>8</v>
      </c>
      <c r="D206" s="80">
        <v>21</v>
      </c>
      <c r="E206" s="80">
        <v>2011</v>
      </c>
      <c r="F206" s="80" t="s">
        <v>87</v>
      </c>
      <c r="G206" s="80" t="s">
        <v>1953</v>
      </c>
      <c r="H206" s="80" t="s">
        <v>1954</v>
      </c>
      <c r="I206" s="177"/>
      <c r="J206" s="81">
        <v>45.490183119566197</v>
      </c>
      <c r="K206" s="81">
        <v>1.1864661384027997</v>
      </c>
      <c r="L206" s="81">
        <v>8.6219743970133891</v>
      </c>
      <c r="M206" s="81">
        <v>12.874146869415103</v>
      </c>
      <c r="N206" s="81">
        <v>14.55086978417047</v>
      </c>
      <c r="O206" s="81">
        <v>12.03683784907404</v>
      </c>
      <c r="P206" s="81">
        <v>14.3109390422154</v>
      </c>
      <c r="Q206" s="81">
        <v>0.79526067431802594</v>
      </c>
      <c r="R206" s="81">
        <v>0</v>
      </c>
      <c r="S206" s="81">
        <v>0.84052705481055434</v>
      </c>
      <c r="T206" s="82"/>
      <c r="U206" s="81">
        <v>3809201</v>
      </c>
      <c r="V206" s="81">
        <v>440</v>
      </c>
      <c r="W206" s="81">
        <v>209</v>
      </c>
      <c r="X206" s="81">
        <v>2775</v>
      </c>
      <c r="Y206" s="81">
        <v>3741</v>
      </c>
      <c r="Z206" s="81">
        <v>6246</v>
      </c>
      <c r="AA206" s="81">
        <v>2892</v>
      </c>
      <c r="AB206" s="81">
        <v>11332</v>
      </c>
      <c r="AC206" s="81">
        <v>0</v>
      </c>
      <c r="AD206" s="81">
        <v>0.84052705481055434</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26.300999999999998</v>
      </c>
      <c r="BJ206" s="81">
        <v>0</v>
      </c>
      <c r="BK206" s="81">
        <v>0</v>
      </c>
      <c r="BL206" s="81">
        <v>0</v>
      </c>
      <c r="BM206" s="82"/>
      <c r="BN206" s="81">
        <v>0</v>
      </c>
      <c r="BO206" s="81">
        <v>0</v>
      </c>
      <c r="BP206" s="81">
        <v>2</v>
      </c>
      <c r="BQ206" s="81">
        <v>0</v>
      </c>
      <c r="BR206" s="81">
        <v>0</v>
      </c>
      <c r="BS206" s="81">
        <v>0</v>
      </c>
      <c r="BT206"/>
      <c r="BU206" s="80">
        <v>26.300999999999998</v>
      </c>
      <c r="BV206" s="80">
        <v>0</v>
      </c>
      <c r="BW206" s="80">
        <v>0</v>
      </c>
      <c r="BX206" s="80">
        <v>0</v>
      </c>
      <c r="BY206" s="80">
        <v>0</v>
      </c>
      <c r="BZ206" s="80">
        <v>0</v>
      </c>
      <c r="CA206" s="80">
        <v>0</v>
      </c>
      <c r="CB206" s="80">
        <v>0</v>
      </c>
      <c r="CC206" s="80">
        <v>0</v>
      </c>
    </row>
    <row r="207" spans="1:81">
      <c r="A207" s="80" t="s">
        <v>1962</v>
      </c>
      <c r="B207" s="80">
        <v>349</v>
      </c>
      <c r="C207" s="80">
        <v>9</v>
      </c>
      <c r="D207" s="80">
        <v>21</v>
      </c>
      <c r="E207" s="80">
        <v>2012</v>
      </c>
      <c r="F207" s="80" t="s">
        <v>88</v>
      </c>
      <c r="G207" s="80" t="s">
        <v>1953</v>
      </c>
      <c r="H207" s="80" t="s">
        <v>1954</v>
      </c>
      <c r="I207" s="177"/>
      <c r="J207" s="81">
        <v>45.776667205775944</v>
      </c>
      <c r="K207" s="81">
        <v>1.1470827843443578</v>
      </c>
      <c r="L207" s="81">
        <v>8.5377357408027716</v>
      </c>
      <c r="M207" s="81">
        <v>14.51395333263646</v>
      </c>
      <c r="N207" s="81">
        <v>15.737678693383291</v>
      </c>
      <c r="O207" s="81">
        <v>12.165817269860034</v>
      </c>
      <c r="P207" s="81">
        <v>14.277900832405258</v>
      </c>
      <c r="Q207" s="81">
        <v>0.86433670265403695</v>
      </c>
      <c r="R207" s="81">
        <v>0</v>
      </c>
      <c r="S207" s="81">
        <v>0.61670160176371469</v>
      </c>
      <c r="T207" s="82"/>
      <c r="U207" s="81">
        <v>3431979</v>
      </c>
      <c r="V207" s="81">
        <v>440</v>
      </c>
      <c r="W207" s="81">
        <v>209</v>
      </c>
      <c r="X207" s="81">
        <v>2775</v>
      </c>
      <c r="Y207" s="81">
        <v>3780</v>
      </c>
      <c r="Z207" s="81">
        <v>6363</v>
      </c>
      <c r="AA207" s="81">
        <v>2869</v>
      </c>
      <c r="AB207" s="81">
        <v>11336</v>
      </c>
      <c r="AC207" s="81">
        <v>0</v>
      </c>
      <c r="AD207" s="81">
        <v>0.61670160176371469</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33.384</v>
      </c>
      <c r="BJ207" s="81">
        <v>0</v>
      </c>
      <c r="BK207" s="81">
        <v>0</v>
      </c>
      <c r="BL207" s="81">
        <v>0</v>
      </c>
      <c r="BM207" s="82"/>
      <c r="BN207" s="81">
        <v>0</v>
      </c>
      <c r="BO207" s="81">
        <v>0</v>
      </c>
      <c r="BP207" s="81">
        <v>2</v>
      </c>
      <c r="BQ207" s="81">
        <v>0</v>
      </c>
      <c r="BR207" s="81">
        <v>0</v>
      </c>
      <c r="BS207" s="81">
        <v>0</v>
      </c>
      <c r="BT207"/>
      <c r="BU207" s="80">
        <v>33.384</v>
      </c>
      <c r="BV207" s="80">
        <v>0</v>
      </c>
      <c r="BW207" s="80">
        <v>0</v>
      </c>
      <c r="BX207" s="80">
        <v>0</v>
      </c>
      <c r="BY207" s="80">
        <v>0</v>
      </c>
      <c r="BZ207" s="80">
        <v>0</v>
      </c>
      <c r="CA207" s="80">
        <v>0</v>
      </c>
      <c r="CB207" s="80">
        <v>0</v>
      </c>
      <c r="CC207" s="80">
        <v>0</v>
      </c>
    </row>
    <row r="208" spans="1:81">
      <c r="A208" s="80" t="s">
        <v>1963</v>
      </c>
      <c r="B208" s="80">
        <v>350</v>
      </c>
      <c r="C208" s="80">
        <v>10</v>
      </c>
      <c r="D208" s="80">
        <v>21</v>
      </c>
      <c r="E208" s="80">
        <v>2013</v>
      </c>
      <c r="F208" s="80" t="s">
        <v>89</v>
      </c>
      <c r="G208" s="80" t="s">
        <v>1953</v>
      </c>
      <c r="H208" s="80" t="s">
        <v>1954</v>
      </c>
      <c r="I208" s="177"/>
      <c r="J208" s="81">
        <v>40.853538540072122</v>
      </c>
      <c r="K208" s="81">
        <v>0.98927495334818571</v>
      </c>
      <c r="L208" s="81">
        <v>8.0385680313289818</v>
      </c>
      <c r="M208" s="81">
        <v>14.236497094011716</v>
      </c>
      <c r="N208" s="81">
        <v>17.465098396520371</v>
      </c>
      <c r="O208" s="81">
        <v>11.777629089614553</v>
      </c>
      <c r="P208" s="81">
        <v>14.261763335385657</v>
      </c>
      <c r="Q208" s="81">
        <v>0.88193821440711728</v>
      </c>
      <c r="R208" s="81">
        <v>0</v>
      </c>
      <c r="S208" s="81">
        <v>0.80014736068885728</v>
      </c>
      <c r="T208" s="82"/>
      <c r="U208" s="81">
        <v>2881237</v>
      </c>
      <c r="V208" s="81">
        <v>440</v>
      </c>
      <c r="W208" s="81">
        <v>209</v>
      </c>
      <c r="X208" s="81">
        <v>2775</v>
      </c>
      <c r="Y208" s="81">
        <v>3829</v>
      </c>
      <c r="Z208" s="81">
        <v>6435</v>
      </c>
      <c r="AA208" s="81">
        <v>2855</v>
      </c>
      <c r="AB208" s="81">
        <v>11401</v>
      </c>
      <c r="AC208" s="81">
        <v>0</v>
      </c>
      <c r="AD208" s="81">
        <v>0.80014736068885728</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36.598999999999997</v>
      </c>
      <c r="BJ208" s="81">
        <v>0</v>
      </c>
      <c r="BK208" s="81">
        <v>0</v>
      </c>
      <c r="BL208" s="81">
        <v>0</v>
      </c>
      <c r="BM208" s="82"/>
      <c r="BN208" s="81">
        <v>0</v>
      </c>
      <c r="BO208" s="81">
        <v>0</v>
      </c>
      <c r="BP208" s="81">
        <v>2</v>
      </c>
      <c r="BQ208" s="81">
        <v>0</v>
      </c>
      <c r="BR208" s="81">
        <v>0</v>
      </c>
      <c r="BS208" s="81">
        <v>0</v>
      </c>
      <c r="BT208"/>
      <c r="BU208" s="80">
        <v>36.598999999999997</v>
      </c>
      <c r="BV208" s="80">
        <v>0</v>
      </c>
      <c r="BW208" s="80">
        <v>0</v>
      </c>
      <c r="BX208" s="80">
        <v>0</v>
      </c>
      <c r="BY208" s="80">
        <v>0</v>
      </c>
      <c r="BZ208" s="80">
        <v>0</v>
      </c>
      <c r="CA208" s="80">
        <v>0</v>
      </c>
      <c r="CB208" s="80">
        <v>0</v>
      </c>
      <c r="CC208" s="80">
        <v>0</v>
      </c>
    </row>
    <row r="209" spans="1:81">
      <c r="A209" s="80" t="s">
        <v>1964</v>
      </c>
      <c r="B209" s="80">
        <v>351</v>
      </c>
      <c r="C209" s="80">
        <v>11</v>
      </c>
      <c r="D209" s="80">
        <v>21</v>
      </c>
      <c r="E209" s="80">
        <v>2014</v>
      </c>
      <c r="F209" s="80" t="s">
        <v>90</v>
      </c>
      <c r="G209" s="80" t="s">
        <v>1953</v>
      </c>
      <c r="H209" s="80" t="s">
        <v>1954</v>
      </c>
      <c r="I209" s="177"/>
      <c r="J209" s="81">
        <v>35.803287575779926</v>
      </c>
      <c r="K209" s="81">
        <v>0.78745650351677055</v>
      </c>
      <c r="L209" s="81">
        <v>7.2776468395109521</v>
      </c>
      <c r="M209" s="81">
        <v>15.184152492702044</v>
      </c>
      <c r="N209" s="81">
        <v>13.746362382794855</v>
      </c>
      <c r="O209" s="81">
        <v>11.272954193774131</v>
      </c>
      <c r="P209" s="81">
        <v>14.155171556849339</v>
      </c>
      <c r="Q209" s="81">
        <v>0.83475004357084281</v>
      </c>
      <c r="R209" s="81">
        <v>0</v>
      </c>
      <c r="S209" s="81">
        <v>0</v>
      </c>
      <c r="T209" s="82"/>
      <c r="U209" s="81">
        <v>2757974</v>
      </c>
      <c r="V209" s="81">
        <v>316</v>
      </c>
      <c r="W209" s="81">
        <v>166</v>
      </c>
      <c r="X209" s="81">
        <v>2941</v>
      </c>
      <c r="Y209" s="81">
        <v>3829</v>
      </c>
      <c r="Z209" s="81">
        <v>6487</v>
      </c>
      <c r="AA209" s="81">
        <v>2819</v>
      </c>
      <c r="AB209" s="81">
        <v>11247</v>
      </c>
      <c r="AC209" s="81">
        <v>0</v>
      </c>
      <c r="AD209" s="81">
        <v>0</v>
      </c>
      <c r="AE209" s="82"/>
      <c r="AF209" s="81">
        <v>34315889.750452138</v>
      </c>
      <c r="AG209" s="81">
        <v>609778.12879774254</v>
      </c>
      <c r="AH209" s="81">
        <v>1846697.8738341127</v>
      </c>
      <c r="AI209" s="81">
        <v>18798812.495784417</v>
      </c>
      <c r="AJ209" s="81">
        <v>19150941.337868825</v>
      </c>
      <c r="AK209" s="81">
        <v>0</v>
      </c>
      <c r="AL209" s="81">
        <v>0</v>
      </c>
      <c r="AM209" s="81">
        <v>1544045.0336612603</v>
      </c>
      <c r="AN209" s="81">
        <v>0</v>
      </c>
      <c r="AO209" s="81">
        <v>0</v>
      </c>
      <c r="AP209" s="82"/>
      <c r="AQ209" s="81">
        <v>403</v>
      </c>
      <c r="AR209" s="81">
        <v>191</v>
      </c>
      <c r="AS209" s="81">
        <v>0</v>
      </c>
      <c r="AT209" s="81">
        <v>0</v>
      </c>
      <c r="AU209" s="81">
        <v>0</v>
      </c>
      <c r="AV209" s="81">
        <v>0</v>
      </c>
      <c r="AW209" s="81" t="s">
        <v>564</v>
      </c>
      <c r="AX209" s="82"/>
      <c r="AY209" s="81">
        <v>2007.88</v>
      </c>
      <c r="AZ209" s="81">
        <v>25615.3</v>
      </c>
      <c r="BA209" s="81">
        <v>0</v>
      </c>
      <c r="BB209" s="81">
        <v>0</v>
      </c>
      <c r="BC209" s="81">
        <v>0</v>
      </c>
      <c r="BD209" s="81">
        <v>0</v>
      </c>
      <c r="BE209" s="81" t="s">
        <v>564</v>
      </c>
      <c r="BF209" s="82"/>
      <c r="BG209" s="81">
        <v>0</v>
      </c>
      <c r="BH209" s="81">
        <v>0</v>
      </c>
      <c r="BI209" s="81">
        <v>35.722000000000001</v>
      </c>
      <c r="BJ209" s="81">
        <v>0</v>
      </c>
      <c r="BK209" s="81">
        <v>0</v>
      </c>
      <c r="BL209" s="81">
        <v>0</v>
      </c>
      <c r="BM209" s="82"/>
      <c r="BN209" s="81">
        <v>0</v>
      </c>
      <c r="BO209" s="81">
        <v>0</v>
      </c>
      <c r="BP209" s="81">
        <v>2</v>
      </c>
      <c r="BQ209" s="81">
        <v>0</v>
      </c>
      <c r="BR209" s="81">
        <v>0</v>
      </c>
      <c r="BS209" s="81">
        <v>0</v>
      </c>
      <c r="BT209"/>
      <c r="BU209" s="80">
        <v>35.722000000000001</v>
      </c>
      <c r="BV209" s="80">
        <v>0</v>
      </c>
      <c r="BW209" s="80">
        <v>0</v>
      </c>
      <c r="BX209" s="80">
        <v>0</v>
      </c>
      <c r="BY209" s="80">
        <v>0</v>
      </c>
      <c r="BZ209" s="80">
        <v>0</v>
      </c>
      <c r="CA209" s="80">
        <v>0</v>
      </c>
      <c r="CB209" s="80">
        <v>0</v>
      </c>
      <c r="CC209" s="80">
        <v>0</v>
      </c>
    </row>
    <row r="210" spans="1:81">
      <c r="A210" s="80" t="s">
        <v>1965</v>
      </c>
      <c r="B210" s="80">
        <v>352</v>
      </c>
      <c r="C210" s="80">
        <v>12</v>
      </c>
      <c r="D210" s="80">
        <v>21</v>
      </c>
      <c r="E210" s="80">
        <v>2015</v>
      </c>
      <c r="F210" s="80" t="s">
        <v>91</v>
      </c>
      <c r="G210" s="80" t="s">
        <v>1953</v>
      </c>
      <c r="H210" s="80" t="s">
        <v>1954</v>
      </c>
      <c r="I210" s="177"/>
      <c r="J210" s="81">
        <v>22.745491775514999</v>
      </c>
      <c r="K210" s="81">
        <v>0.74222943370138517</v>
      </c>
      <c r="L210" s="81">
        <v>7.1821968744220239</v>
      </c>
      <c r="M210" s="81">
        <v>13.57054982764263</v>
      </c>
      <c r="N210" s="81">
        <v>12.390983313425005</v>
      </c>
      <c r="O210" s="81">
        <v>11.208408266984861</v>
      </c>
      <c r="P210" s="81">
        <v>13.995449023489464</v>
      </c>
      <c r="Q210" s="81">
        <v>0.81085765066392856</v>
      </c>
      <c r="R210" s="81">
        <v>0</v>
      </c>
      <c r="S210" s="81">
        <v>1.3243445835517222</v>
      </c>
      <c r="T210" s="82"/>
      <c r="U210" s="81">
        <v>2191242</v>
      </c>
      <c r="V210" s="81">
        <v>316</v>
      </c>
      <c r="W210" s="81">
        <v>166</v>
      </c>
      <c r="X210" s="81">
        <v>2941</v>
      </c>
      <c r="Y210" s="81">
        <v>3834</v>
      </c>
      <c r="Z210" s="81">
        <v>6512</v>
      </c>
      <c r="AA210" s="81">
        <v>2785</v>
      </c>
      <c r="AB210" s="81">
        <v>11160</v>
      </c>
      <c r="AC210" s="81">
        <v>0</v>
      </c>
      <c r="AD210" s="81">
        <v>1.3243445835517222</v>
      </c>
      <c r="AE210" s="82"/>
      <c r="AF210" s="81">
        <v>22887108.256388638</v>
      </c>
      <c r="AG210" s="81">
        <v>561007.23120469193</v>
      </c>
      <c r="AH210" s="81">
        <v>1495780.9759492013</v>
      </c>
      <c r="AI210" s="81">
        <v>18019108.747035064</v>
      </c>
      <c r="AJ210" s="81">
        <v>18930053.646115709</v>
      </c>
      <c r="AK210" s="81">
        <v>0</v>
      </c>
      <c r="AL210" s="81">
        <v>0</v>
      </c>
      <c r="AM210" s="81">
        <v>1529431.1855607247</v>
      </c>
      <c r="AN210" s="81">
        <v>0</v>
      </c>
      <c r="AO210" s="81">
        <v>0</v>
      </c>
      <c r="AP210" s="82"/>
      <c r="AQ210" s="81">
        <v>446</v>
      </c>
      <c r="AR210" s="81">
        <v>249</v>
      </c>
      <c r="AS210" s="81">
        <v>0</v>
      </c>
      <c r="AT210" s="81">
        <v>0</v>
      </c>
      <c r="AU210" s="81">
        <v>0</v>
      </c>
      <c r="AV210" s="81">
        <v>0</v>
      </c>
      <c r="AW210" s="81" t="s">
        <v>564</v>
      </c>
      <c r="AX210" s="82"/>
      <c r="AY210" s="81">
        <v>2331.88</v>
      </c>
      <c r="AZ210" s="81">
        <v>38789.699999999997</v>
      </c>
      <c r="BA210" s="81">
        <v>0</v>
      </c>
      <c r="BB210" s="81">
        <v>0</v>
      </c>
      <c r="BC210" s="81">
        <v>0</v>
      </c>
      <c r="BD210" s="81">
        <v>0</v>
      </c>
      <c r="BE210" s="81" t="s">
        <v>564</v>
      </c>
      <c r="BF210" s="82"/>
      <c r="BG210" s="81">
        <v>0</v>
      </c>
      <c r="BH210" s="81">
        <v>0</v>
      </c>
      <c r="BI210" s="81">
        <v>32.889000000000003</v>
      </c>
      <c r="BJ210" s="81">
        <v>0</v>
      </c>
      <c r="BK210" s="81">
        <v>0</v>
      </c>
      <c r="BL210" s="81">
        <v>0</v>
      </c>
      <c r="BM210" s="82"/>
      <c r="BN210" s="81">
        <v>0</v>
      </c>
      <c r="BO210" s="81">
        <v>0</v>
      </c>
      <c r="BP210" s="81">
        <v>2</v>
      </c>
      <c r="BQ210" s="81">
        <v>0</v>
      </c>
      <c r="BR210" s="81">
        <v>0</v>
      </c>
      <c r="BS210" s="81">
        <v>0</v>
      </c>
      <c r="BT210"/>
      <c r="BU210" s="80">
        <v>32.889000000000003</v>
      </c>
      <c r="BV210" s="80">
        <v>0</v>
      </c>
      <c r="BW210" s="80">
        <v>0</v>
      </c>
      <c r="BX210" s="80">
        <v>0</v>
      </c>
      <c r="BY210" s="80">
        <v>0</v>
      </c>
      <c r="BZ210" s="80">
        <v>0</v>
      </c>
      <c r="CA210" s="80">
        <v>0</v>
      </c>
      <c r="CB210" s="80">
        <v>0</v>
      </c>
      <c r="CC210" s="80">
        <v>0</v>
      </c>
    </row>
    <row r="211" spans="1:81">
      <c r="A211" s="80" t="s">
        <v>1966</v>
      </c>
      <c r="B211" s="80">
        <v>353</v>
      </c>
      <c r="C211" s="80">
        <v>13</v>
      </c>
      <c r="D211" s="80">
        <v>21</v>
      </c>
      <c r="E211" s="80">
        <v>2016</v>
      </c>
      <c r="F211" s="80" t="s">
        <v>92</v>
      </c>
      <c r="G211" s="80" t="s">
        <v>1953</v>
      </c>
      <c r="H211" s="80" t="s">
        <v>1954</v>
      </c>
      <c r="I211" s="177"/>
      <c r="J211" s="81">
        <v>20.148354058923925</v>
      </c>
      <c r="K211" s="81">
        <v>0.71317982271136604</v>
      </c>
      <c r="L211" s="81">
        <v>7.0167943451351134</v>
      </c>
      <c r="M211" s="81">
        <v>10.882301521652717</v>
      </c>
      <c r="N211" s="81">
        <v>12.247715115380117</v>
      </c>
      <c r="O211" s="81">
        <v>11.164115309541359</v>
      </c>
      <c r="P211" s="81">
        <v>13.599562693435953</v>
      </c>
      <c r="Q211" s="81">
        <v>0.78034264370122952</v>
      </c>
      <c r="R211" s="81">
        <v>0</v>
      </c>
      <c r="S211" s="81">
        <v>0.99577165299238313</v>
      </c>
      <c r="T211" s="82"/>
      <c r="U211" s="81">
        <v>2063865</v>
      </c>
      <c r="V211" s="81">
        <v>316</v>
      </c>
      <c r="W211" s="81">
        <v>166</v>
      </c>
      <c r="X211" s="81">
        <v>2941</v>
      </c>
      <c r="Y211" s="81">
        <v>3841</v>
      </c>
      <c r="Z211" s="81">
        <v>6566</v>
      </c>
      <c r="AA211" s="81">
        <v>2799</v>
      </c>
      <c r="AB211" s="81">
        <v>11048</v>
      </c>
      <c r="AC211" s="81">
        <v>0</v>
      </c>
      <c r="AD211" s="81">
        <v>0.99577165299238313</v>
      </c>
      <c r="AE211" s="82"/>
      <c r="AF211" s="81">
        <v>21900369.447854571</v>
      </c>
      <c r="AG211" s="81">
        <v>532933.9195041015</v>
      </c>
      <c r="AH211" s="81">
        <v>1248960.36281473</v>
      </c>
      <c r="AI211" s="81">
        <v>17157292.298776321</v>
      </c>
      <c r="AJ211" s="81">
        <v>20592118.187105991</v>
      </c>
      <c r="AK211" s="81">
        <v>0</v>
      </c>
      <c r="AL211" s="81">
        <v>0</v>
      </c>
      <c r="AM211" s="81">
        <v>1515258.348579688</v>
      </c>
      <c r="AN211" s="81">
        <v>0</v>
      </c>
      <c r="AO211" s="81">
        <v>0</v>
      </c>
      <c r="AP211" s="82"/>
      <c r="AQ211" s="81">
        <v>470</v>
      </c>
      <c r="AR211" s="81">
        <v>317</v>
      </c>
      <c r="AS211" s="81">
        <v>0</v>
      </c>
      <c r="AT211" s="81">
        <v>0</v>
      </c>
      <c r="AU211" s="81">
        <v>0</v>
      </c>
      <c r="AV211" s="81">
        <v>0</v>
      </c>
      <c r="AW211" s="81" t="s">
        <v>564</v>
      </c>
      <c r="AX211" s="82"/>
      <c r="AY211" s="81">
        <v>2481.7800000000002</v>
      </c>
      <c r="AZ211" s="81">
        <v>41679.800000000003</v>
      </c>
      <c r="BA211" s="81">
        <v>0</v>
      </c>
      <c r="BB211" s="81">
        <v>0</v>
      </c>
      <c r="BC211" s="81">
        <v>0</v>
      </c>
      <c r="BD211" s="81">
        <v>0</v>
      </c>
      <c r="BE211" s="81" t="s">
        <v>564</v>
      </c>
      <c r="BF211" s="82"/>
      <c r="BG211" s="81">
        <v>0</v>
      </c>
      <c r="BH211" s="81">
        <v>0</v>
      </c>
      <c r="BI211" s="81">
        <v>28.413</v>
      </c>
      <c r="BJ211" s="81">
        <v>0</v>
      </c>
      <c r="BK211" s="81">
        <v>0</v>
      </c>
      <c r="BL211" s="81">
        <v>0</v>
      </c>
      <c r="BM211" s="82"/>
      <c r="BN211" s="81">
        <v>0</v>
      </c>
      <c r="BO211" s="81">
        <v>0</v>
      </c>
      <c r="BP211" s="81">
        <v>2</v>
      </c>
      <c r="BQ211" s="81">
        <v>0</v>
      </c>
      <c r="BR211" s="81">
        <v>0</v>
      </c>
      <c r="BS211" s="81">
        <v>0</v>
      </c>
      <c r="BT211"/>
      <c r="BU211" s="80">
        <v>28.413</v>
      </c>
      <c r="BV211" s="80">
        <v>0</v>
      </c>
      <c r="BW211" s="80">
        <v>0</v>
      </c>
      <c r="BX211" s="80">
        <v>0</v>
      </c>
      <c r="BY211" s="80">
        <v>0</v>
      </c>
      <c r="BZ211" s="80">
        <v>0</v>
      </c>
      <c r="CA211" s="80">
        <v>0</v>
      </c>
      <c r="CB211" s="80">
        <v>0</v>
      </c>
      <c r="CC211" s="80">
        <v>0</v>
      </c>
    </row>
    <row r="212" spans="1:81">
      <c r="A212" s="80" t="s">
        <v>1967</v>
      </c>
      <c r="B212" s="80">
        <v>354</v>
      </c>
      <c r="C212" s="80">
        <v>14</v>
      </c>
      <c r="D212" s="80">
        <v>21</v>
      </c>
      <c r="E212" s="80">
        <v>2017</v>
      </c>
      <c r="F212" s="80" t="s">
        <v>71</v>
      </c>
      <c r="G212" s="80" t="s">
        <v>1953</v>
      </c>
      <c r="H212" s="80" t="s">
        <v>1954</v>
      </c>
      <c r="I212" s="177"/>
      <c r="J212" s="81">
        <v>20.298800529851107</v>
      </c>
      <c r="K212" s="81">
        <v>0.68648171310216821</v>
      </c>
      <c r="L212" s="81">
        <v>6.4788460111261701</v>
      </c>
      <c r="M212" s="81">
        <v>9.9037457305903995</v>
      </c>
      <c r="N212" s="81">
        <v>11.539254852966033</v>
      </c>
      <c r="O212" s="81">
        <v>11.018739582738572</v>
      </c>
      <c r="P212" s="81">
        <v>13.484446658007803</v>
      </c>
      <c r="Q212" s="81">
        <v>0.74324776977382356</v>
      </c>
      <c r="R212" s="81">
        <v>0</v>
      </c>
      <c r="S212" s="81">
        <v>0.91602384285515415</v>
      </c>
      <c r="T212" s="82"/>
      <c r="U212" s="81">
        <v>2253642</v>
      </c>
      <c r="V212" s="81">
        <v>316</v>
      </c>
      <c r="W212" s="81">
        <v>166</v>
      </c>
      <c r="X212" s="81">
        <v>2941</v>
      </c>
      <c r="Y212" s="81">
        <v>3842</v>
      </c>
      <c r="Z212" s="81">
        <v>6588</v>
      </c>
      <c r="AA212" s="81">
        <v>2793</v>
      </c>
      <c r="AB212" s="81">
        <v>10882</v>
      </c>
      <c r="AC212" s="81">
        <v>0</v>
      </c>
      <c r="AD212" s="81">
        <v>0.91602384285515415</v>
      </c>
      <c r="AE212" s="82"/>
      <c r="AF212" s="81">
        <v>24933030.70044107</v>
      </c>
      <c r="AG212" s="81">
        <v>523399.88246277173</v>
      </c>
      <c r="AH212" s="81">
        <v>1508281.8199022859</v>
      </c>
      <c r="AI212" s="81">
        <v>16528813.015740581</v>
      </c>
      <c r="AJ212" s="81">
        <v>20721650.583178271</v>
      </c>
      <c r="AK212" s="81">
        <v>0</v>
      </c>
      <c r="AL212" s="81">
        <v>0</v>
      </c>
      <c r="AM212" s="81">
        <v>1494826.411833019</v>
      </c>
      <c r="AN212" s="81">
        <v>0</v>
      </c>
      <c r="AO212" s="81">
        <v>0</v>
      </c>
      <c r="AP212" s="82"/>
      <c r="AQ212" s="81">
        <v>489</v>
      </c>
      <c r="AR212" s="81">
        <v>335</v>
      </c>
      <c r="AS212" s="81">
        <v>0</v>
      </c>
      <c r="AT212" s="81">
        <v>0</v>
      </c>
      <c r="AU212" s="81">
        <v>0</v>
      </c>
      <c r="AV212" s="81">
        <v>0</v>
      </c>
      <c r="AW212" s="81" t="s">
        <v>564</v>
      </c>
      <c r="AX212" s="82"/>
      <c r="AY212" s="81">
        <v>2627.08</v>
      </c>
      <c r="AZ212" s="81">
        <v>42541.7</v>
      </c>
      <c r="BA212" s="81">
        <v>0</v>
      </c>
      <c r="BB212" s="81">
        <v>0</v>
      </c>
      <c r="BC212" s="81">
        <v>0</v>
      </c>
      <c r="BD212" s="81">
        <v>0</v>
      </c>
      <c r="BE212" s="81" t="s">
        <v>564</v>
      </c>
      <c r="BF212" s="82"/>
      <c r="BG212" s="81">
        <v>0</v>
      </c>
      <c r="BH212" s="81">
        <v>0</v>
      </c>
      <c r="BI212" s="81">
        <v>26.192</v>
      </c>
      <c r="BJ212" s="81">
        <v>0</v>
      </c>
      <c r="BK212" s="81">
        <v>0</v>
      </c>
      <c r="BL212" s="81">
        <v>0</v>
      </c>
      <c r="BM212" s="82"/>
      <c r="BN212" s="81">
        <v>0</v>
      </c>
      <c r="BO212" s="81">
        <v>0</v>
      </c>
      <c r="BP212" s="81">
        <v>2</v>
      </c>
      <c r="BQ212" s="81">
        <v>0</v>
      </c>
      <c r="BR212" s="81">
        <v>0</v>
      </c>
      <c r="BS212" s="81">
        <v>0</v>
      </c>
      <c r="BT212"/>
      <c r="BU212" s="80">
        <v>26.192</v>
      </c>
      <c r="BV212" s="80">
        <v>0</v>
      </c>
      <c r="BW212" s="80">
        <v>0</v>
      </c>
      <c r="BX212" s="80">
        <v>0</v>
      </c>
      <c r="BY212" s="80">
        <v>0</v>
      </c>
      <c r="BZ212" s="80">
        <v>0</v>
      </c>
      <c r="CA212" s="80">
        <v>0</v>
      </c>
      <c r="CB212" s="80">
        <v>0</v>
      </c>
      <c r="CC212" s="80">
        <v>0</v>
      </c>
    </row>
    <row r="213" spans="1:81">
      <c r="A213" s="80" t="s">
        <v>1968</v>
      </c>
      <c r="B213" s="80">
        <v>355</v>
      </c>
      <c r="C213" s="80">
        <v>15</v>
      </c>
      <c r="D213" s="80">
        <v>21</v>
      </c>
      <c r="E213" s="80">
        <v>2018</v>
      </c>
      <c r="F213" s="80" t="s">
        <v>93</v>
      </c>
      <c r="G213" s="80" t="s">
        <v>1953</v>
      </c>
      <c r="H213" s="80" t="s">
        <v>1954</v>
      </c>
      <c r="I213" s="177"/>
      <c r="J213" s="81">
        <v>23.89008136647983</v>
      </c>
      <c r="K213" s="81">
        <v>0.60114159640113352</v>
      </c>
      <c r="L213" s="81">
        <v>5.6798619426277721</v>
      </c>
      <c r="M213" s="81">
        <v>8.9787442527358952</v>
      </c>
      <c r="N213" s="81">
        <v>8.6475110580399583</v>
      </c>
      <c r="O213" s="81">
        <v>10.875725329638</v>
      </c>
      <c r="P213" s="81">
        <v>13.321539964337157</v>
      </c>
      <c r="Q213" s="81">
        <v>0.67632333357169339</v>
      </c>
      <c r="R213" s="81">
        <v>0</v>
      </c>
      <c r="S213" s="81">
        <v>1.1167167400894307</v>
      </c>
      <c r="T213" s="82"/>
      <c r="U213" s="81">
        <v>2930296</v>
      </c>
      <c r="V213" s="81">
        <v>316</v>
      </c>
      <c r="W213" s="81">
        <v>166</v>
      </c>
      <c r="X213" s="81">
        <v>2941</v>
      </c>
      <c r="Y213" s="81">
        <v>3837</v>
      </c>
      <c r="Z213" s="81">
        <v>6627</v>
      </c>
      <c r="AA213" s="81">
        <v>2787</v>
      </c>
      <c r="AB213" s="81">
        <v>10671</v>
      </c>
      <c r="AC213" s="81">
        <v>0</v>
      </c>
      <c r="AD213" s="81">
        <v>1.1167167400894309</v>
      </c>
      <c r="AE213" s="82"/>
      <c r="AF213" s="81">
        <v>34517363.516286023</v>
      </c>
      <c r="AG213" s="81">
        <v>466087.5292750877</v>
      </c>
      <c r="AH213" s="81">
        <v>1372451.2259040121</v>
      </c>
      <c r="AI213" s="81">
        <v>16229196.70994417</v>
      </c>
      <c r="AJ213" s="81">
        <v>18565699.030615412</v>
      </c>
      <c r="AK213" s="81">
        <v>0</v>
      </c>
      <c r="AL213" s="81">
        <v>0</v>
      </c>
      <c r="AM213" s="81">
        <v>1468875.002404005</v>
      </c>
      <c r="AN213" s="81">
        <v>0</v>
      </c>
      <c r="AO213" s="81">
        <v>0</v>
      </c>
      <c r="AP213" s="82"/>
      <c r="AQ213" s="81">
        <v>505</v>
      </c>
      <c r="AR213" s="81">
        <v>362</v>
      </c>
      <c r="AS213" s="81">
        <v>0</v>
      </c>
      <c r="AT213" s="81">
        <v>0</v>
      </c>
      <c r="AU213" s="81">
        <v>0</v>
      </c>
      <c r="AV213" s="81">
        <v>0</v>
      </c>
      <c r="AW213" s="81" t="s">
        <v>564</v>
      </c>
      <c r="AX213" s="82"/>
      <c r="AY213" s="81">
        <v>2739.18</v>
      </c>
      <c r="AZ213" s="81">
        <v>43838</v>
      </c>
      <c r="BA213" s="81">
        <v>0</v>
      </c>
      <c r="BB213" s="81">
        <v>0</v>
      </c>
      <c r="BC213" s="81">
        <v>0</v>
      </c>
      <c r="BD213" s="81">
        <v>0</v>
      </c>
      <c r="BE213" s="81" t="s">
        <v>564</v>
      </c>
      <c r="BF213" s="82"/>
      <c r="BG213" s="81">
        <v>0</v>
      </c>
      <c r="BH213" s="81">
        <v>0</v>
      </c>
      <c r="BI213" s="81">
        <v>16.085999999999999</v>
      </c>
      <c r="BJ213" s="81">
        <v>0</v>
      </c>
      <c r="BK213" s="81">
        <v>0</v>
      </c>
      <c r="BL213" s="81">
        <v>0</v>
      </c>
      <c r="BM213" s="82"/>
      <c r="BN213" s="81">
        <v>0</v>
      </c>
      <c r="BO213" s="81">
        <v>0</v>
      </c>
      <c r="BP213" s="81">
        <v>1</v>
      </c>
      <c r="BQ213" s="81">
        <v>0</v>
      </c>
      <c r="BR213" s="81">
        <v>0</v>
      </c>
      <c r="BS213" s="81">
        <v>0</v>
      </c>
      <c r="BT213"/>
      <c r="BU213" s="80">
        <v>16.085999999999999</v>
      </c>
      <c r="BV213" s="80">
        <v>0</v>
      </c>
      <c r="BW213" s="80">
        <v>0</v>
      </c>
      <c r="BX213" s="80">
        <v>0</v>
      </c>
      <c r="BY213" s="80">
        <v>0</v>
      </c>
      <c r="BZ213" s="80">
        <v>0</v>
      </c>
      <c r="CA213" s="80">
        <v>0</v>
      </c>
      <c r="CB213" s="80">
        <v>0</v>
      </c>
      <c r="CC213" s="80">
        <v>0</v>
      </c>
    </row>
    <row r="214" spans="1:81">
      <c r="A214" s="80" t="s">
        <v>1969</v>
      </c>
      <c r="B214" s="80">
        <v>356</v>
      </c>
      <c r="C214" s="80">
        <v>16</v>
      </c>
      <c r="D214" s="80">
        <v>21</v>
      </c>
      <c r="E214" s="80">
        <v>2019</v>
      </c>
      <c r="F214" s="80" t="s">
        <v>73</v>
      </c>
      <c r="G214" s="80" t="s">
        <v>1953</v>
      </c>
      <c r="H214" s="80" t="s">
        <v>1954</v>
      </c>
      <c r="I214" s="177"/>
      <c r="J214" s="81">
        <v>27.65657503126949</v>
      </c>
      <c r="K214" s="81">
        <v>0.5653987227739814</v>
      </c>
      <c r="L214" s="81">
        <v>5.7890025937711771</v>
      </c>
      <c r="M214" s="81">
        <v>10.032855114921418</v>
      </c>
      <c r="N214" s="81">
        <v>8.2324647526912607</v>
      </c>
      <c r="O214" s="81">
        <v>10.553157946761576</v>
      </c>
      <c r="P214" s="81">
        <v>13.161935995937595</v>
      </c>
      <c r="Q214" s="81">
        <v>0.65115115124419343</v>
      </c>
      <c r="R214" s="81">
        <v>0</v>
      </c>
      <c r="S214" s="81">
        <v>1.0173732864717184</v>
      </c>
      <c r="T214" s="82"/>
      <c r="U214" s="81">
        <v>3329627</v>
      </c>
      <c r="V214" s="81">
        <v>316</v>
      </c>
      <c r="W214" s="81">
        <v>166</v>
      </c>
      <c r="X214" s="81">
        <v>2941</v>
      </c>
      <c r="Y214" s="81">
        <v>3850</v>
      </c>
      <c r="Z214" s="81">
        <v>6607</v>
      </c>
      <c r="AA214" s="81">
        <v>2733</v>
      </c>
      <c r="AB214" s="81">
        <v>10552</v>
      </c>
      <c r="AC214" s="81">
        <v>0</v>
      </c>
      <c r="AD214" s="81">
        <v>1.017373286471718</v>
      </c>
      <c r="AE214" s="82"/>
      <c r="AF214" s="81">
        <v>39019546.806182131</v>
      </c>
      <c r="AG214" s="81">
        <v>451615.55859088741</v>
      </c>
      <c r="AH214" s="81">
        <v>1525979.0944010329</v>
      </c>
      <c r="AI214" s="81">
        <v>16358894.8665458</v>
      </c>
      <c r="AJ214" s="81">
        <v>16845161.437978521</v>
      </c>
      <c r="AK214" s="81">
        <v>0</v>
      </c>
      <c r="AL214" s="81">
        <v>0</v>
      </c>
      <c r="AM214" s="81">
        <v>1437102.9645865294</v>
      </c>
      <c r="AN214" s="81">
        <v>0</v>
      </c>
      <c r="AO214" s="81">
        <v>0</v>
      </c>
      <c r="AP214" s="82"/>
      <c r="AQ214" s="81">
        <v>531</v>
      </c>
      <c r="AR214" s="81">
        <v>396</v>
      </c>
      <c r="AS214" s="81">
        <v>0</v>
      </c>
      <c r="AT214" s="81">
        <v>0</v>
      </c>
      <c r="AU214" s="81">
        <v>0</v>
      </c>
      <c r="AV214" s="81">
        <v>0</v>
      </c>
      <c r="AW214" s="81" t="s">
        <v>564</v>
      </c>
      <c r="AX214" s="82"/>
      <c r="AY214" s="81">
        <v>2952.9500000000012</v>
      </c>
      <c r="AZ214" s="81">
        <v>45380.300000000017</v>
      </c>
      <c r="BA214" s="81">
        <v>0</v>
      </c>
      <c r="BB214" s="81">
        <v>0</v>
      </c>
      <c r="BC214" s="81">
        <v>0</v>
      </c>
      <c r="BD214" s="81">
        <v>0</v>
      </c>
      <c r="BE214" s="81" t="s">
        <v>564</v>
      </c>
      <c r="BF214" s="82"/>
      <c r="BG214" s="81">
        <v>0</v>
      </c>
      <c r="BH214" s="81">
        <v>0</v>
      </c>
      <c r="BI214" s="81">
        <v>12.76</v>
      </c>
      <c r="BJ214" s="81">
        <v>0</v>
      </c>
      <c r="BK214" s="81">
        <v>0</v>
      </c>
      <c r="BL214" s="81">
        <v>0</v>
      </c>
      <c r="BM214" s="82"/>
      <c r="BN214" s="81">
        <v>0</v>
      </c>
      <c r="BO214" s="81">
        <v>0</v>
      </c>
      <c r="BP214" s="81">
        <v>1</v>
      </c>
      <c r="BQ214" s="81">
        <v>0</v>
      </c>
      <c r="BR214" s="81">
        <v>0</v>
      </c>
      <c r="BS214" s="81">
        <v>0</v>
      </c>
      <c r="BT214"/>
      <c r="BU214" s="80">
        <v>12.76</v>
      </c>
      <c r="BV214" s="80">
        <v>0</v>
      </c>
      <c r="BW214" s="80">
        <v>0</v>
      </c>
      <c r="BX214" s="80">
        <v>0</v>
      </c>
      <c r="BY214" s="80">
        <v>0</v>
      </c>
      <c r="BZ214" s="80">
        <v>0</v>
      </c>
      <c r="CA214" s="80">
        <v>0</v>
      </c>
      <c r="CB214" s="80">
        <v>0</v>
      </c>
      <c r="CC214" s="80">
        <v>0</v>
      </c>
    </row>
    <row r="215" spans="1:81">
      <c r="A215" s="80" t="s">
        <v>1970</v>
      </c>
      <c r="B215" s="80">
        <v>357</v>
      </c>
      <c r="C215" s="80">
        <v>17</v>
      </c>
      <c r="D215" s="80">
        <v>21</v>
      </c>
      <c r="E215" s="80">
        <v>2020</v>
      </c>
      <c r="F215" s="80" t="s">
        <v>218</v>
      </c>
      <c r="G215" s="80" t="s">
        <v>1953</v>
      </c>
      <c r="H215" s="80" t="s">
        <v>1954</v>
      </c>
      <c r="I215" s="177"/>
      <c r="J215" s="81">
        <v>22.673209729859821</v>
      </c>
      <c r="K215" s="81">
        <v>0.75464700121444728</v>
      </c>
      <c r="L215" s="81">
        <v>6.6416623522561089</v>
      </c>
      <c r="M215" s="81">
        <v>8.9760982155005387</v>
      </c>
      <c r="N215" s="81">
        <v>8.8228556556905353</v>
      </c>
      <c r="O215" s="81">
        <v>9.2488585169641553</v>
      </c>
      <c r="P215" s="81">
        <v>12.216207091121847</v>
      </c>
      <c r="Q215" s="81">
        <v>0.62200249142963715</v>
      </c>
      <c r="R215" s="81">
        <v>0</v>
      </c>
      <c r="S215" s="81">
        <v>1.144118157427628</v>
      </c>
      <c r="T215" s="82"/>
      <c r="U215" s="81">
        <v>2731150</v>
      </c>
      <c r="V215" s="81">
        <v>387</v>
      </c>
      <c r="W215" s="81">
        <v>214</v>
      </c>
      <c r="X215" s="81">
        <v>2781</v>
      </c>
      <c r="Y215" s="81">
        <v>3929</v>
      </c>
      <c r="Z215" s="81">
        <v>6609</v>
      </c>
      <c r="AA215" s="81">
        <v>2756</v>
      </c>
      <c r="AB215" s="81">
        <v>10549</v>
      </c>
      <c r="AC215" s="81">
        <v>0</v>
      </c>
      <c r="AD215" s="81">
        <v>1.144118157427628</v>
      </c>
      <c r="AE215" s="82"/>
      <c r="AF215" s="81">
        <v>31503424.120597389</v>
      </c>
      <c r="AG215" s="81">
        <v>554951.63608322316</v>
      </c>
      <c r="AH215" s="81">
        <v>2037034.6424513243</v>
      </c>
      <c r="AI215" s="81">
        <v>14266817.245782811</v>
      </c>
      <c r="AJ215" s="81">
        <v>18262766.80065104</v>
      </c>
      <c r="AK215" s="81"/>
      <c r="AL215" s="81"/>
      <c r="AM215" s="81">
        <v>1376761.701834484</v>
      </c>
      <c r="AN215" s="81"/>
      <c r="AO215" s="81"/>
      <c r="AP215" s="82"/>
      <c r="AQ215" s="81">
        <v>548</v>
      </c>
      <c r="AR215" s="81">
        <v>415</v>
      </c>
      <c r="AS215" s="81">
        <v>0</v>
      </c>
      <c r="AT215" s="81">
        <v>0</v>
      </c>
      <c r="AU215" s="81">
        <v>0</v>
      </c>
      <c r="AV215" s="81">
        <v>0</v>
      </c>
      <c r="AW215" s="81">
        <v>0</v>
      </c>
      <c r="AX215" s="82"/>
      <c r="AY215" s="81">
        <v>3069.8500000000008</v>
      </c>
      <c r="AZ215" s="81">
        <v>46222.899999999987</v>
      </c>
      <c r="BA215" s="81">
        <v>0</v>
      </c>
      <c r="BB215" s="81">
        <v>0</v>
      </c>
      <c r="BC215" s="81">
        <v>0</v>
      </c>
      <c r="BD215" s="81">
        <v>0</v>
      </c>
      <c r="BE215" s="81">
        <v>0</v>
      </c>
      <c r="BF215" s="82"/>
      <c r="BG215" s="81">
        <v>0</v>
      </c>
      <c r="BH215" s="81">
        <v>0</v>
      </c>
      <c r="BI215" s="81">
        <v>18.98</v>
      </c>
      <c r="BJ215" s="81">
        <v>0</v>
      </c>
      <c r="BK215" s="81">
        <v>0</v>
      </c>
      <c r="BL215" s="81">
        <v>0</v>
      </c>
      <c r="BM215" s="82"/>
      <c r="BN215" s="81">
        <v>0</v>
      </c>
      <c r="BO215" s="81">
        <v>0</v>
      </c>
      <c r="BP215" s="81">
        <v>2</v>
      </c>
      <c r="BQ215" s="81">
        <v>0</v>
      </c>
      <c r="BR215" s="81">
        <v>0</v>
      </c>
      <c r="BS215" s="81">
        <v>0</v>
      </c>
      <c r="BT215"/>
      <c r="BU215" s="80">
        <v>18.98</v>
      </c>
      <c r="BV215" s="80">
        <v>0</v>
      </c>
      <c r="BW215" s="80">
        <v>0</v>
      </c>
      <c r="BX215" s="80">
        <v>0</v>
      </c>
      <c r="BY215" s="80">
        <v>0</v>
      </c>
      <c r="BZ215" s="80">
        <v>0</v>
      </c>
      <c r="CA215" s="80">
        <v>0</v>
      </c>
      <c r="CB215" s="80">
        <v>0</v>
      </c>
      <c r="CC215" s="80">
        <v>0</v>
      </c>
    </row>
    <row r="216" spans="1:81">
      <c r="A216" s="80" t="s">
        <v>1971</v>
      </c>
      <c r="B216" s="80">
        <v>357</v>
      </c>
      <c r="C216" s="80">
        <v>18</v>
      </c>
      <c r="D216" s="80">
        <v>21</v>
      </c>
      <c r="E216" s="80">
        <v>2021</v>
      </c>
      <c r="F216" s="80" t="s">
        <v>75</v>
      </c>
      <c r="G216" s="174" t="s">
        <v>1953</v>
      </c>
      <c r="H216" s="80" t="s">
        <v>1954</v>
      </c>
      <c r="I216" s="177"/>
      <c r="J216" s="81">
        <v>18.099335662602247</v>
      </c>
      <c r="K216" s="81">
        <v>0.77254722517368268</v>
      </c>
      <c r="L216" s="81">
        <v>5.9337959656169028</v>
      </c>
      <c r="M216" s="81">
        <v>8.2369982173391723</v>
      </c>
      <c r="N216" s="81">
        <v>6.6432840493934533</v>
      </c>
      <c r="O216" s="81">
        <v>8.9795005095493767</v>
      </c>
      <c r="P216" s="81">
        <v>12.608639763279427</v>
      </c>
      <c r="Q216" s="81">
        <v>0.62003904295416246</v>
      </c>
      <c r="R216" s="81">
        <v>0</v>
      </c>
      <c r="S216" s="81">
        <v>1.085026372511148</v>
      </c>
      <c r="T216" s="82"/>
      <c r="U216" s="81">
        <v>2785979</v>
      </c>
      <c r="V216" s="81">
        <v>387</v>
      </c>
      <c r="W216" s="81">
        <v>214</v>
      </c>
      <c r="X216" s="81">
        <v>2781</v>
      </c>
      <c r="Y216" s="81">
        <v>3920</v>
      </c>
      <c r="Z216" s="81">
        <v>6607</v>
      </c>
      <c r="AA216" s="81">
        <v>2774</v>
      </c>
      <c r="AB216" s="81">
        <v>10391</v>
      </c>
      <c r="AC216" s="81">
        <v>0</v>
      </c>
      <c r="AD216" s="81">
        <v>1.085026372511148</v>
      </c>
      <c r="AE216" s="82"/>
      <c r="AF216" s="81">
        <v>28013255.200375643</v>
      </c>
      <c r="AG216" s="81">
        <v>594034.91763031657</v>
      </c>
      <c r="AH216" s="81">
        <v>1884584.0328319767</v>
      </c>
      <c r="AI216" s="81">
        <v>15684487.263115162</v>
      </c>
      <c r="AJ216" s="81">
        <v>16375546.311267894</v>
      </c>
      <c r="AK216" s="81">
        <v>0</v>
      </c>
      <c r="AL216" s="81">
        <v>0</v>
      </c>
      <c r="AM216" s="81">
        <v>1363963.0582108803</v>
      </c>
      <c r="AN216" s="81">
        <v>0</v>
      </c>
      <c r="AO216" s="81">
        <v>0</v>
      </c>
      <c r="AP216" s="82"/>
      <c r="AQ216" s="81">
        <v>565</v>
      </c>
      <c r="AR216" s="81">
        <v>424</v>
      </c>
      <c r="AS216" s="81">
        <v>0</v>
      </c>
      <c r="AT216" s="81">
        <v>0</v>
      </c>
      <c r="AU216" s="81">
        <v>0</v>
      </c>
      <c r="AV216" s="81">
        <v>0</v>
      </c>
      <c r="AW216" s="81"/>
      <c r="AX216" s="82"/>
      <c r="AY216" s="81">
        <v>3187.6300000000019</v>
      </c>
      <c r="AZ216" s="81">
        <v>48134.2</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1972</v>
      </c>
      <c r="B217" s="80">
        <v>357</v>
      </c>
      <c r="C217" s="80">
        <v>19</v>
      </c>
      <c r="D217" s="80">
        <v>21</v>
      </c>
      <c r="E217" s="80">
        <v>2022</v>
      </c>
      <c r="F217" s="80" t="s">
        <v>568</v>
      </c>
      <c r="G217" s="174" t="s">
        <v>1953</v>
      </c>
      <c r="H217" s="80" t="s">
        <v>1954</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618</v>
      </c>
      <c r="AR217" s="81">
        <v>478</v>
      </c>
      <c r="AS217" s="81">
        <v>0</v>
      </c>
      <c r="AT217" s="81">
        <v>0</v>
      </c>
      <c r="AU217" s="81">
        <v>0</v>
      </c>
      <c r="AV217" s="81">
        <v>0</v>
      </c>
      <c r="AW217" s="81"/>
      <c r="AX217" s="82"/>
      <c r="AY217" s="81">
        <v>3564.1300000000033</v>
      </c>
      <c r="AZ217" s="81">
        <v>52606.600000000013</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1973</v>
      </c>
      <c r="B218" s="80">
        <v>154</v>
      </c>
      <c r="C218" s="80">
        <v>1</v>
      </c>
      <c r="D218" s="80">
        <v>10</v>
      </c>
      <c r="E218" s="80">
        <v>1990</v>
      </c>
      <c r="F218" s="80" t="s">
        <v>562</v>
      </c>
      <c r="G218" s="80" t="s">
        <v>1974</v>
      </c>
      <c r="H218" s="80" t="s">
        <v>1975</v>
      </c>
      <c r="I218" s="177"/>
      <c r="J218" s="81">
        <v>29.666727270794347</v>
      </c>
      <c r="K218" s="81">
        <v>1.7658081845429969</v>
      </c>
      <c r="L218" s="81">
        <v>29.265654032380546</v>
      </c>
      <c r="M218" s="81">
        <v>6.3289352907927388</v>
      </c>
      <c r="N218" s="81">
        <v>13.662345155704184</v>
      </c>
      <c r="O218" s="81">
        <v>11.745350481163712</v>
      </c>
      <c r="P218" s="81">
        <v>16.576672603271966</v>
      </c>
      <c r="Q218" s="81">
        <v>0.90727104796257851</v>
      </c>
      <c r="R218" s="81">
        <v>0</v>
      </c>
      <c r="S218" s="81">
        <v>0.89812315694500622</v>
      </c>
      <c r="T218" s="82"/>
      <c r="U218" s="81">
        <v>2480797</v>
      </c>
      <c r="V218" s="81">
        <v>474</v>
      </c>
      <c r="W218" s="81">
        <v>387</v>
      </c>
      <c r="X218" s="81">
        <v>2227</v>
      </c>
      <c r="Y218" s="81">
        <v>3940</v>
      </c>
      <c r="Z218" s="81">
        <v>4831</v>
      </c>
      <c r="AA218" s="81">
        <v>4025</v>
      </c>
      <c r="AB218" s="81">
        <v>14731</v>
      </c>
      <c r="AC218" s="81">
        <v>0</v>
      </c>
      <c r="AD218" s="81">
        <v>0.89812315694500622</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1976</v>
      </c>
      <c r="B219" s="80">
        <v>155</v>
      </c>
      <c r="C219" s="80">
        <v>2</v>
      </c>
      <c r="D219" s="80">
        <v>10</v>
      </c>
      <c r="E219" s="80">
        <v>2005</v>
      </c>
      <c r="F219" s="80" t="s">
        <v>565</v>
      </c>
      <c r="G219" s="80" t="s">
        <v>1974</v>
      </c>
      <c r="H219" s="80" t="s">
        <v>1975</v>
      </c>
      <c r="I219" s="177"/>
      <c r="J219" s="81">
        <v>32.136275459156124</v>
      </c>
      <c r="K219" s="81">
        <v>1.0365191963975424</v>
      </c>
      <c r="L219" s="81">
        <v>5.3342962014478328</v>
      </c>
      <c r="M219" s="81">
        <v>8.7467545098856991</v>
      </c>
      <c r="N219" s="81">
        <v>17.570515658110889</v>
      </c>
      <c r="O219" s="81">
        <v>16.156614377423981</v>
      </c>
      <c r="P219" s="81">
        <v>15.573770884381984</v>
      </c>
      <c r="Q219" s="81">
        <v>0.78556998178280213</v>
      </c>
      <c r="R219" s="81">
        <v>0</v>
      </c>
      <c r="S219" s="81">
        <v>1.0252171919329514</v>
      </c>
      <c r="T219" s="82"/>
      <c r="U219" s="81">
        <v>2807315</v>
      </c>
      <c r="V219" s="81">
        <v>377</v>
      </c>
      <c r="W219" s="81">
        <v>74</v>
      </c>
      <c r="X219" s="81">
        <v>1632</v>
      </c>
      <c r="Y219" s="81">
        <v>4333</v>
      </c>
      <c r="Z219" s="81">
        <v>7690</v>
      </c>
      <c r="AA219" s="81">
        <v>3097</v>
      </c>
      <c r="AB219" s="81">
        <v>13334</v>
      </c>
      <c r="AC219" s="81">
        <v>0</v>
      </c>
      <c r="AD219" s="81">
        <v>1.0252171919329514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1977</v>
      </c>
      <c r="B220" s="80">
        <v>156</v>
      </c>
      <c r="C220" s="80">
        <v>3</v>
      </c>
      <c r="D220" s="80">
        <v>10</v>
      </c>
      <c r="E220" s="80">
        <v>2006</v>
      </c>
      <c r="F220" s="80" t="s">
        <v>566</v>
      </c>
      <c r="G220" s="80" t="s">
        <v>1974</v>
      </c>
      <c r="H220" s="80" t="s">
        <v>1975</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1978</v>
      </c>
      <c r="B221" s="80">
        <v>157</v>
      </c>
      <c r="C221" s="80">
        <v>4</v>
      </c>
      <c r="D221" s="80">
        <v>10</v>
      </c>
      <c r="E221" s="80">
        <v>2007</v>
      </c>
      <c r="F221" s="80" t="s">
        <v>567</v>
      </c>
      <c r="G221" s="80" t="s">
        <v>1974</v>
      </c>
      <c r="H221" s="80" t="s">
        <v>1975</v>
      </c>
      <c r="I221" s="177"/>
      <c r="J221" s="81">
        <v>37.510329623052741</v>
      </c>
      <c r="K221" s="81">
        <v>0.87564078360220943</v>
      </c>
      <c r="L221" s="81">
        <v>8.6847507685813117</v>
      </c>
      <c r="M221" s="81">
        <v>8.6018057425490166</v>
      </c>
      <c r="N221" s="81">
        <v>18.622197532819484</v>
      </c>
      <c r="O221" s="81">
        <v>15.620727999054155</v>
      </c>
      <c r="P221" s="81">
        <v>15.901645391947559</v>
      </c>
      <c r="Q221" s="81">
        <v>0.80816095037365843</v>
      </c>
      <c r="R221" s="81">
        <v>0</v>
      </c>
      <c r="S221" s="81">
        <v>0.96727634068660329</v>
      </c>
      <c r="T221" s="82"/>
      <c r="U221" s="81">
        <v>4025451</v>
      </c>
      <c r="V221" s="81">
        <v>314</v>
      </c>
      <c r="W221" s="81">
        <v>146</v>
      </c>
      <c r="X221" s="81">
        <v>1927</v>
      </c>
      <c r="Y221" s="81">
        <v>4340</v>
      </c>
      <c r="Z221" s="81">
        <v>7729</v>
      </c>
      <c r="AA221" s="81">
        <v>3114</v>
      </c>
      <c r="AB221" s="81">
        <v>12992</v>
      </c>
      <c r="AC221" s="81">
        <v>0</v>
      </c>
      <c r="AD221" s="81">
        <v>0.96727634068660329</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1979</v>
      </c>
      <c r="B222" s="80">
        <v>158</v>
      </c>
      <c r="C222" s="80">
        <v>5</v>
      </c>
      <c r="D222" s="80">
        <v>10</v>
      </c>
      <c r="E222" s="80">
        <v>2008</v>
      </c>
      <c r="F222" s="80" t="s">
        <v>84</v>
      </c>
      <c r="G222" s="80" t="s">
        <v>1974</v>
      </c>
      <c r="H222" s="80" t="s">
        <v>1975</v>
      </c>
      <c r="I222" s="177"/>
      <c r="J222" s="81">
        <v>46.222900680996155</v>
      </c>
      <c r="K222" s="81">
        <v>0.65163581512421787</v>
      </c>
      <c r="L222" s="81">
        <v>7.5149268603682922</v>
      </c>
      <c r="M222" s="81">
        <v>9.1141456098379692</v>
      </c>
      <c r="N222" s="81">
        <v>19.277749275456042</v>
      </c>
      <c r="O222" s="81">
        <v>15.094963347633982</v>
      </c>
      <c r="P222" s="81">
        <v>15.715200613973874</v>
      </c>
      <c r="Q222" s="81">
        <v>0.78395760951975935</v>
      </c>
      <c r="R222" s="81">
        <v>0</v>
      </c>
      <c r="S222" s="81">
        <v>0.97569263617067947</v>
      </c>
      <c r="T222" s="82"/>
      <c r="U222" s="81">
        <v>5385439</v>
      </c>
      <c r="V222" s="81">
        <v>314</v>
      </c>
      <c r="W222" s="81">
        <v>146</v>
      </c>
      <c r="X222" s="81">
        <v>1927</v>
      </c>
      <c r="Y222" s="81">
        <v>4346</v>
      </c>
      <c r="Z222" s="81">
        <v>7731</v>
      </c>
      <c r="AA222" s="81">
        <v>3081</v>
      </c>
      <c r="AB222" s="81">
        <v>12810</v>
      </c>
      <c r="AC222" s="81">
        <v>0</v>
      </c>
      <c r="AD222" s="81">
        <v>0.97569263617067947</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1980</v>
      </c>
      <c r="B223" s="80">
        <v>159</v>
      </c>
      <c r="C223" s="80">
        <v>6</v>
      </c>
      <c r="D223" s="80">
        <v>10</v>
      </c>
      <c r="E223" s="80">
        <v>2009</v>
      </c>
      <c r="F223" s="80" t="s">
        <v>85</v>
      </c>
      <c r="G223" s="80" t="s">
        <v>1974</v>
      </c>
      <c r="H223" s="80" t="s">
        <v>1975</v>
      </c>
      <c r="I223" s="177"/>
      <c r="J223" s="81">
        <v>43.149178421584708</v>
      </c>
      <c r="K223" s="81">
        <v>0.80237358524518854</v>
      </c>
      <c r="L223" s="81">
        <v>2.1329684413049201</v>
      </c>
      <c r="M223" s="81">
        <v>10.475229631705369</v>
      </c>
      <c r="N223" s="81">
        <v>17.723598355738666</v>
      </c>
      <c r="O223" s="81">
        <v>15.265335624333556</v>
      </c>
      <c r="P223" s="81">
        <v>14.820906868204474</v>
      </c>
      <c r="Q223" s="81">
        <v>0.73508222644649812</v>
      </c>
      <c r="R223" s="81">
        <v>0</v>
      </c>
      <c r="S223" s="81">
        <v>0.85006839074352802</v>
      </c>
      <c r="T223" s="82"/>
      <c r="U223" s="81">
        <v>4366762</v>
      </c>
      <c r="V223" s="81">
        <v>379</v>
      </c>
      <c r="W223" s="81">
        <v>55</v>
      </c>
      <c r="X223" s="81">
        <v>2270</v>
      </c>
      <c r="Y223" s="81">
        <v>4343</v>
      </c>
      <c r="Z223" s="81">
        <v>7717</v>
      </c>
      <c r="AA223" s="81">
        <v>2983</v>
      </c>
      <c r="AB223" s="81">
        <v>12609</v>
      </c>
      <c r="AC223" s="81">
        <v>0</v>
      </c>
      <c r="AD223" s="81">
        <v>0.85006839074352802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3.4620000000000002</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1981</v>
      </c>
      <c r="B224" s="80">
        <v>160</v>
      </c>
      <c r="C224" s="80">
        <v>7</v>
      </c>
      <c r="D224" s="80">
        <v>10</v>
      </c>
      <c r="E224" s="80">
        <v>2010</v>
      </c>
      <c r="F224" s="80" t="s">
        <v>86</v>
      </c>
      <c r="G224" s="80" t="s">
        <v>1974</v>
      </c>
      <c r="H224" s="80" t="s">
        <v>1975</v>
      </c>
      <c r="I224" s="177"/>
      <c r="J224" s="81">
        <v>53.948481178538195</v>
      </c>
      <c r="K224" s="81">
        <v>0.84926009570058314</v>
      </c>
      <c r="L224" s="81">
        <v>2.5402492748099315</v>
      </c>
      <c r="M224" s="81">
        <v>10.710308403645985</v>
      </c>
      <c r="N224" s="81">
        <v>19.852118176475713</v>
      </c>
      <c r="O224" s="81">
        <v>15.161255863246049</v>
      </c>
      <c r="P224" s="81">
        <v>14.945734148342444</v>
      </c>
      <c r="Q224" s="81">
        <v>0.75504020513404191</v>
      </c>
      <c r="R224" s="81">
        <v>0</v>
      </c>
      <c r="S224" s="81">
        <v>1.0023100561654765</v>
      </c>
      <c r="T224" s="82"/>
      <c r="U224" s="81">
        <v>5122016</v>
      </c>
      <c r="V224" s="81">
        <v>379</v>
      </c>
      <c r="W224" s="81">
        <v>55</v>
      </c>
      <c r="X224" s="81">
        <v>2270</v>
      </c>
      <c r="Y224" s="81">
        <v>4344</v>
      </c>
      <c r="Z224" s="81">
        <v>7700</v>
      </c>
      <c r="AA224" s="81">
        <v>2933</v>
      </c>
      <c r="AB224" s="81">
        <v>12410</v>
      </c>
      <c r="AC224" s="81">
        <v>0</v>
      </c>
      <c r="AD224" s="81">
        <v>1.0023100561654765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3.9929999999999999</v>
      </c>
      <c r="BJ224" s="81">
        <v>0</v>
      </c>
      <c r="BK224" s="81">
        <v>0</v>
      </c>
      <c r="BL224" s="81">
        <v>0</v>
      </c>
      <c r="BM224" s="82"/>
      <c r="BN224" s="81">
        <v>0</v>
      </c>
      <c r="BO224" s="81">
        <v>0</v>
      </c>
      <c r="BP224" s="81">
        <v>1</v>
      </c>
      <c r="BQ224" s="81">
        <v>0</v>
      </c>
      <c r="BR224" s="81">
        <v>0</v>
      </c>
      <c r="BS224" s="81">
        <v>0</v>
      </c>
      <c r="BT224"/>
      <c r="BU224" s="80">
        <v>3.9929999999999999</v>
      </c>
      <c r="BV224" s="80">
        <v>0</v>
      </c>
      <c r="BW224" s="80">
        <v>0</v>
      </c>
      <c r="BX224" s="80">
        <v>0</v>
      </c>
      <c r="BY224" s="80">
        <v>0</v>
      </c>
      <c r="BZ224" s="80">
        <v>0</v>
      </c>
      <c r="CA224" s="80">
        <v>0</v>
      </c>
      <c r="CB224" s="80">
        <v>0</v>
      </c>
      <c r="CC224" s="80">
        <v>0</v>
      </c>
    </row>
    <row r="225" spans="1:81">
      <c r="A225" s="80" t="s">
        <v>1982</v>
      </c>
      <c r="B225" s="80">
        <v>161</v>
      </c>
      <c r="C225" s="80">
        <v>8</v>
      </c>
      <c r="D225" s="80">
        <v>10</v>
      </c>
      <c r="E225" s="80">
        <v>2011</v>
      </c>
      <c r="F225" s="80" t="s">
        <v>87</v>
      </c>
      <c r="G225" s="80" t="s">
        <v>1974</v>
      </c>
      <c r="H225" s="80" t="s">
        <v>1975</v>
      </c>
      <c r="I225" s="177"/>
      <c r="J225" s="81">
        <v>31.144117514695591</v>
      </c>
      <c r="K225" s="81">
        <v>1.1071092334902206</v>
      </c>
      <c r="L225" s="81">
        <v>2.1411390126002594</v>
      </c>
      <c r="M225" s="81">
        <v>12.260415149915504</v>
      </c>
      <c r="N225" s="81">
        <v>19.685877637658017</v>
      </c>
      <c r="O225" s="81">
        <v>14.831172604302564</v>
      </c>
      <c r="P225" s="81">
        <v>14.291145212281492</v>
      </c>
      <c r="Q225" s="81">
        <v>0.85996508145897366</v>
      </c>
      <c r="R225" s="81">
        <v>0</v>
      </c>
      <c r="S225" s="81">
        <v>1.1318248563253839</v>
      </c>
      <c r="T225" s="82"/>
      <c r="U225" s="81">
        <v>2939412</v>
      </c>
      <c r="V225" s="81">
        <v>379</v>
      </c>
      <c r="W225" s="81">
        <v>55</v>
      </c>
      <c r="X225" s="81">
        <v>2270</v>
      </c>
      <c r="Y225" s="81">
        <v>4356</v>
      </c>
      <c r="Z225" s="81">
        <v>7696</v>
      </c>
      <c r="AA225" s="81">
        <v>2888</v>
      </c>
      <c r="AB225" s="81">
        <v>12254</v>
      </c>
      <c r="AC225" s="81">
        <v>0</v>
      </c>
      <c r="AD225" s="81">
        <v>1.1318248563253839</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3.9380000000000002</v>
      </c>
      <c r="BJ225" s="81">
        <v>0</v>
      </c>
      <c r="BK225" s="81">
        <v>0</v>
      </c>
      <c r="BL225" s="81">
        <v>0</v>
      </c>
      <c r="BM225" s="82"/>
      <c r="BN225" s="81">
        <v>0</v>
      </c>
      <c r="BO225" s="81">
        <v>0</v>
      </c>
      <c r="BP225" s="81">
        <v>1</v>
      </c>
      <c r="BQ225" s="81">
        <v>0</v>
      </c>
      <c r="BR225" s="81">
        <v>0</v>
      </c>
      <c r="BS225" s="81">
        <v>0</v>
      </c>
      <c r="BT225"/>
      <c r="BU225" s="80">
        <v>3.9380000000000002</v>
      </c>
      <c r="BV225" s="80">
        <v>0</v>
      </c>
      <c r="BW225" s="80">
        <v>0</v>
      </c>
      <c r="BX225" s="80">
        <v>0</v>
      </c>
      <c r="BY225" s="80">
        <v>0</v>
      </c>
      <c r="BZ225" s="80">
        <v>0</v>
      </c>
      <c r="CA225" s="80">
        <v>0</v>
      </c>
      <c r="CB225" s="80">
        <v>0</v>
      </c>
      <c r="CC225" s="80">
        <v>0</v>
      </c>
    </row>
    <row r="226" spans="1:81">
      <c r="A226" s="80" t="s">
        <v>1983</v>
      </c>
      <c r="B226" s="80">
        <v>162</v>
      </c>
      <c r="C226" s="80">
        <v>9</v>
      </c>
      <c r="D226" s="80">
        <v>10</v>
      </c>
      <c r="E226" s="80">
        <v>2012</v>
      </c>
      <c r="F226" s="80" t="s">
        <v>88</v>
      </c>
      <c r="G226" s="80" t="s">
        <v>1974</v>
      </c>
      <c r="H226" s="80" t="s">
        <v>1975</v>
      </c>
      <c r="I226" s="177"/>
      <c r="J226" s="81">
        <v>33.881299758327579</v>
      </c>
      <c r="K226" s="81">
        <v>0.99928084504436254</v>
      </c>
      <c r="L226" s="81">
        <v>2.0802837743931732</v>
      </c>
      <c r="M226" s="81">
        <v>11.917368723809508</v>
      </c>
      <c r="N226" s="81">
        <v>19.050390658994814</v>
      </c>
      <c r="O226" s="81">
        <v>14.676224008085123</v>
      </c>
      <c r="P226" s="81">
        <v>14.193298422453745</v>
      </c>
      <c r="Q226" s="81">
        <v>0.92693554112254117</v>
      </c>
      <c r="R226" s="81">
        <v>0</v>
      </c>
      <c r="S226" s="81">
        <v>1.0786356265899932</v>
      </c>
      <c r="T226" s="82"/>
      <c r="U226" s="81">
        <v>3457741</v>
      </c>
      <c r="V226" s="81">
        <v>379</v>
      </c>
      <c r="W226" s="81">
        <v>55</v>
      </c>
      <c r="X226" s="81">
        <v>2270</v>
      </c>
      <c r="Y226" s="81">
        <v>4384</v>
      </c>
      <c r="Z226" s="81">
        <v>7676</v>
      </c>
      <c r="AA226" s="81">
        <v>2852</v>
      </c>
      <c r="AB226" s="81">
        <v>12157</v>
      </c>
      <c r="AC226" s="81">
        <v>0</v>
      </c>
      <c r="AD226" s="81">
        <v>1.0786356265899932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4.0819999999999999</v>
      </c>
      <c r="BJ226" s="81">
        <v>0</v>
      </c>
      <c r="BK226" s="81">
        <v>0</v>
      </c>
      <c r="BL226" s="81">
        <v>0</v>
      </c>
      <c r="BM226" s="82"/>
      <c r="BN226" s="81">
        <v>0</v>
      </c>
      <c r="BO226" s="81">
        <v>0</v>
      </c>
      <c r="BP226" s="81">
        <v>1</v>
      </c>
      <c r="BQ226" s="81">
        <v>0</v>
      </c>
      <c r="BR226" s="81">
        <v>0</v>
      </c>
      <c r="BS226" s="81">
        <v>0</v>
      </c>
      <c r="BT226"/>
      <c r="BU226" s="80">
        <v>4.0819999999999999</v>
      </c>
      <c r="BV226" s="80">
        <v>0</v>
      </c>
      <c r="BW226" s="80">
        <v>0</v>
      </c>
      <c r="BX226" s="80">
        <v>0</v>
      </c>
      <c r="BY226" s="80">
        <v>0</v>
      </c>
      <c r="BZ226" s="80">
        <v>0</v>
      </c>
      <c r="CA226" s="80">
        <v>0</v>
      </c>
      <c r="CB226" s="80">
        <v>0</v>
      </c>
      <c r="CC226" s="80">
        <v>0</v>
      </c>
    </row>
    <row r="227" spans="1:81">
      <c r="A227" s="80" t="s">
        <v>1984</v>
      </c>
      <c r="B227" s="80">
        <v>163</v>
      </c>
      <c r="C227" s="80">
        <v>10</v>
      </c>
      <c r="D227" s="80">
        <v>10</v>
      </c>
      <c r="E227" s="80">
        <v>2013</v>
      </c>
      <c r="F227" s="80" t="s">
        <v>89</v>
      </c>
      <c r="G227" s="80" t="s">
        <v>1974</v>
      </c>
      <c r="H227" s="80" t="s">
        <v>1975</v>
      </c>
      <c r="I227" s="177"/>
      <c r="J227" s="81">
        <v>36.09759528379675</v>
      </c>
      <c r="K227" s="81">
        <v>0.80675634565826015</v>
      </c>
      <c r="L227" s="81">
        <v>2.0167801007246471</v>
      </c>
      <c r="M227" s="81">
        <v>12.148454390236481</v>
      </c>
      <c r="N227" s="81">
        <v>17.794419928170345</v>
      </c>
      <c r="O227" s="81">
        <v>14.072756809642005</v>
      </c>
      <c r="P227" s="81">
        <v>13.992013696117416</v>
      </c>
      <c r="Q227" s="81">
        <v>0.92858401243250899</v>
      </c>
      <c r="R227" s="81">
        <v>0</v>
      </c>
      <c r="S227" s="81">
        <v>1.3033251511787878</v>
      </c>
      <c r="T227" s="82"/>
      <c r="U227" s="81">
        <v>3234019</v>
      </c>
      <c r="V227" s="81">
        <v>379</v>
      </c>
      <c r="W227" s="81">
        <v>55</v>
      </c>
      <c r="X227" s="81">
        <v>2270</v>
      </c>
      <c r="Y227" s="81">
        <v>4374</v>
      </c>
      <c r="Z227" s="81">
        <v>7689</v>
      </c>
      <c r="AA227" s="81">
        <v>2801</v>
      </c>
      <c r="AB227" s="81">
        <v>12004</v>
      </c>
      <c r="AC227" s="81">
        <v>0</v>
      </c>
      <c r="AD227" s="81">
        <v>1.3033251511787878</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4.468</v>
      </c>
      <c r="BJ227" s="81">
        <v>0</v>
      </c>
      <c r="BK227" s="81">
        <v>0</v>
      </c>
      <c r="BL227" s="81">
        <v>0</v>
      </c>
      <c r="BM227" s="82"/>
      <c r="BN227" s="81">
        <v>0</v>
      </c>
      <c r="BO227" s="81">
        <v>0</v>
      </c>
      <c r="BP227" s="81">
        <v>1</v>
      </c>
      <c r="BQ227" s="81">
        <v>0</v>
      </c>
      <c r="BR227" s="81">
        <v>0</v>
      </c>
      <c r="BS227" s="81">
        <v>0</v>
      </c>
      <c r="BT227"/>
      <c r="BU227" s="80">
        <v>4.468</v>
      </c>
      <c r="BV227" s="80">
        <v>0</v>
      </c>
      <c r="BW227" s="80">
        <v>0</v>
      </c>
      <c r="BX227" s="80">
        <v>0</v>
      </c>
      <c r="BY227" s="80">
        <v>0</v>
      </c>
      <c r="BZ227" s="80">
        <v>0</v>
      </c>
      <c r="CA227" s="80">
        <v>0</v>
      </c>
      <c r="CB227" s="80">
        <v>0</v>
      </c>
      <c r="CC227" s="80">
        <v>0</v>
      </c>
    </row>
    <row r="228" spans="1:81">
      <c r="A228" s="80" t="s">
        <v>1985</v>
      </c>
      <c r="B228" s="80">
        <v>164</v>
      </c>
      <c r="C228" s="80">
        <v>11</v>
      </c>
      <c r="D228" s="80">
        <v>10</v>
      </c>
      <c r="E228" s="80">
        <v>2014</v>
      </c>
      <c r="F228" s="80" t="s">
        <v>90</v>
      </c>
      <c r="G228" s="80" t="s">
        <v>1974</v>
      </c>
      <c r="H228" s="80" t="s">
        <v>1975</v>
      </c>
      <c r="I228" s="177"/>
      <c r="J228" s="81">
        <v>28.469630541520051</v>
      </c>
      <c r="K228" s="81">
        <v>0.73891091868101877</v>
      </c>
      <c r="L228" s="81">
        <v>1.804011899328013</v>
      </c>
      <c r="M228" s="81">
        <v>10.926469358011989</v>
      </c>
      <c r="N228" s="81">
        <v>17.496684376166602</v>
      </c>
      <c r="O228" s="81">
        <v>13.281823478189562</v>
      </c>
      <c r="P228" s="81">
        <v>13.728357231793577</v>
      </c>
      <c r="Q228" s="81">
        <v>0.8778717449414003</v>
      </c>
      <c r="R228" s="81">
        <v>0</v>
      </c>
      <c r="S228" s="81">
        <v>1.2979811057071307</v>
      </c>
      <c r="T228" s="82"/>
      <c r="U228" s="81">
        <v>3092371</v>
      </c>
      <c r="V228" s="81">
        <v>298</v>
      </c>
      <c r="W228" s="81">
        <v>62</v>
      </c>
      <c r="X228" s="81">
        <v>2185</v>
      </c>
      <c r="Y228" s="81">
        <v>4359</v>
      </c>
      <c r="Z228" s="81">
        <v>7643</v>
      </c>
      <c r="AA228" s="81">
        <v>2734</v>
      </c>
      <c r="AB228" s="81">
        <v>11828</v>
      </c>
      <c r="AC228" s="81">
        <v>0</v>
      </c>
      <c r="AD228" s="81">
        <v>1.2979811057071307</v>
      </c>
      <c r="AE228" s="82"/>
      <c r="AF228" s="81">
        <v>31142203.198919807</v>
      </c>
      <c r="AG228" s="81">
        <v>603693.04196236166</v>
      </c>
      <c r="AH228" s="81">
        <v>436057.81768480083</v>
      </c>
      <c r="AI228" s="81">
        <v>14297853.368770979</v>
      </c>
      <c r="AJ228" s="81">
        <v>24007725.659358155</v>
      </c>
      <c r="AK228" s="81">
        <v>0</v>
      </c>
      <c r="AL228" s="81">
        <v>0</v>
      </c>
      <c r="AM228" s="81">
        <v>1623807.6516533641</v>
      </c>
      <c r="AN228" s="81">
        <v>0</v>
      </c>
      <c r="AO228" s="81">
        <v>0</v>
      </c>
      <c r="AP228" s="82"/>
      <c r="AQ228" s="81">
        <v>261</v>
      </c>
      <c r="AR228" s="81">
        <v>107</v>
      </c>
      <c r="AS228" s="81">
        <v>0</v>
      </c>
      <c r="AT228" s="81">
        <v>0</v>
      </c>
      <c r="AU228" s="81">
        <v>0</v>
      </c>
      <c r="AV228" s="81">
        <v>0</v>
      </c>
      <c r="AW228" s="81" t="s">
        <v>564</v>
      </c>
      <c r="AX228" s="82"/>
      <c r="AY228" s="81">
        <v>1177.3</v>
      </c>
      <c r="AZ228" s="81">
        <v>3598.4</v>
      </c>
      <c r="BA228" s="81">
        <v>0</v>
      </c>
      <c r="BB228" s="81">
        <v>0</v>
      </c>
      <c r="BC228" s="81">
        <v>0</v>
      </c>
      <c r="BD228" s="81">
        <v>0</v>
      </c>
      <c r="BE228" s="81" t="s">
        <v>564</v>
      </c>
      <c r="BF228" s="82"/>
      <c r="BG228" s="81">
        <v>0</v>
      </c>
      <c r="BH228" s="81">
        <v>0</v>
      </c>
      <c r="BI228" s="81">
        <v>4.2960000000000003</v>
      </c>
      <c r="BJ228" s="81">
        <v>0</v>
      </c>
      <c r="BK228" s="81">
        <v>0</v>
      </c>
      <c r="BL228" s="81">
        <v>0</v>
      </c>
      <c r="BM228" s="82"/>
      <c r="BN228" s="81">
        <v>0</v>
      </c>
      <c r="BO228" s="81">
        <v>0</v>
      </c>
      <c r="BP228" s="81">
        <v>1</v>
      </c>
      <c r="BQ228" s="81">
        <v>0</v>
      </c>
      <c r="BR228" s="81">
        <v>0</v>
      </c>
      <c r="BS228" s="81">
        <v>0</v>
      </c>
      <c r="BT228"/>
      <c r="BU228" s="80">
        <v>4.2960000000000003</v>
      </c>
      <c r="BV228" s="80">
        <v>0</v>
      </c>
      <c r="BW228" s="80">
        <v>0</v>
      </c>
      <c r="BX228" s="80">
        <v>0</v>
      </c>
      <c r="BY228" s="80">
        <v>0</v>
      </c>
      <c r="BZ228" s="80">
        <v>0</v>
      </c>
      <c r="CA228" s="80">
        <v>0</v>
      </c>
      <c r="CB228" s="80">
        <v>0</v>
      </c>
      <c r="CC228" s="80">
        <v>0</v>
      </c>
    </row>
    <row r="229" spans="1:81">
      <c r="A229" s="80" t="s">
        <v>1986</v>
      </c>
      <c r="B229" s="80">
        <v>165</v>
      </c>
      <c r="C229" s="80">
        <v>12</v>
      </c>
      <c r="D229" s="80">
        <v>10</v>
      </c>
      <c r="E229" s="80">
        <v>2015</v>
      </c>
      <c r="F229" s="80" t="s">
        <v>91</v>
      </c>
      <c r="G229" s="80" t="s">
        <v>1974</v>
      </c>
      <c r="H229" s="80" t="s">
        <v>1975</v>
      </c>
      <c r="I229" s="177"/>
      <c r="J229" s="81">
        <v>52.277498276064492</v>
      </c>
      <c r="K229" s="81">
        <v>0.72770203360594765</v>
      </c>
      <c r="L229" s="81">
        <v>1.6097616733503504</v>
      </c>
      <c r="M229" s="81">
        <v>14.25274381709357</v>
      </c>
      <c r="N229" s="81">
        <v>16.508479496871701</v>
      </c>
      <c r="O229" s="81">
        <v>13.08622973800459</v>
      </c>
      <c r="P229" s="81">
        <v>13.502970027330768</v>
      </c>
      <c r="Q229" s="81">
        <v>0.84413478363920458</v>
      </c>
      <c r="R229" s="81">
        <v>0</v>
      </c>
      <c r="S229" s="81">
        <v>1.0705262149574903</v>
      </c>
      <c r="T229" s="82"/>
      <c r="U229" s="81">
        <v>6142530</v>
      </c>
      <c r="V229" s="81">
        <v>298</v>
      </c>
      <c r="W229" s="81">
        <v>62</v>
      </c>
      <c r="X229" s="81">
        <v>2185</v>
      </c>
      <c r="Y229" s="81">
        <v>4327</v>
      </c>
      <c r="Z229" s="81">
        <v>7603</v>
      </c>
      <c r="AA229" s="81">
        <v>2687</v>
      </c>
      <c r="AB229" s="81">
        <v>11618</v>
      </c>
      <c r="AC229" s="81">
        <v>0</v>
      </c>
      <c r="AD229" s="81">
        <v>1.0705262149574903</v>
      </c>
      <c r="AE229" s="82"/>
      <c r="AF229" s="81">
        <v>58871221.796630442</v>
      </c>
      <c r="AG229" s="81">
        <v>558734.26258960005</v>
      </c>
      <c r="AH229" s="81">
        <v>334658.97030146414</v>
      </c>
      <c r="AI229" s="81">
        <v>14058641.362293223</v>
      </c>
      <c r="AJ229" s="81">
        <v>24210266.805181969</v>
      </c>
      <c r="AK229" s="81">
        <v>0</v>
      </c>
      <c r="AL229" s="81">
        <v>0</v>
      </c>
      <c r="AM229" s="81">
        <v>1592198.1643229837</v>
      </c>
      <c r="AN229" s="81">
        <v>0</v>
      </c>
      <c r="AO229" s="81">
        <v>0</v>
      </c>
      <c r="AP229" s="82"/>
      <c r="AQ229" s="81">
        <v>278</v>
      </c>
      <c r="AR229" s="81">
        <v>191</v>
      </c>
      <c r="AS229" s="81">
        <v>0</v>
      </c>
      <c r="AT229" s="81">
        <v>0</v>
      </c>
      <c r="AU229" s="81">
        <v>0</v>
      </c>
      <c r="AV229" s="81">
        <v>0</v>
      </c>
      <c r="AW229" s="81" t="s">
        <v>564</v>
      </c>
      <c r="AX229" s="82"/>
      <c r="AY229" s="81">
        <v>1270.7</v>
      </c>
      <c r="AZ229" s="81">
        <v>11212</v>
      </c>
      <c r="BA229" s="81">
        <v>0</v>
      </c>
      <c r="BB229" s="81">
        <v>0</v>
      </c>
      <c r="BC229" s="81">
        <v>0</v>
      </c>
      <c r="BD229" s="81">
        <v>0</v>
      </c>
      <c r="BE229" s="81" t="s">
        <v>564</v>
      </c>
      <c r="BF229" s="82"/>
      <c r="BG229" s="81">
        <v>0</v>
      </c>
      <c r="BH229" s="81">
        <v>0</v>
      </c>
      <c r="BI229" s="81">
        <v>4.1130000000000004</v>
      </c>
      <c r="BJ229" s="81">
        <v>0</v>
      </c>
      <c r="BK229" s="81">
        <v>0</v>
      </c>
      <c r="BL229" s="81">
        <v>0</v>
      </c>
      <c r="BM229" s="82"/>
      <c r="BN229" s="81">
        <v>0</v>
      </c>
      <c r="BO229" s="81">
        <v>0</v>
      </c>
      <c r="BP229" s="81">
        <v>1</v>
      </c>
      <c r="BQ229" s="81">
        <v>0</v>
      </c>
      <c r="BR229" s="81">
        <v>0</v>
      </c>
      <c r="BS229" s="81">
        <v>0</v>
      </c>
      <c r="BT229"/>
      <c r="BU229" s="80">
        <v>4.1130000000000004</v>
      </c>
      <c r="BV229" s="80">
        <v>0</v>
      </c>
      <c r="BW229" s="80">
        <v>0</v>
      </c>
      <c r="BX229" s="80">
        <v>0</v>
      </c>
      <c r="BY229" s="80">
        <v>0</v>
      </c>
      <c r="BZ229" s="80">
        <v>0</v>
      </c>
      <c r="CA229" s="80">
        <v>0</v>
      </c>
      <c r="CB229" s="80">
        <v>0</v>
      </c>
      <c r="CC229" s="80">
        <v>0</v>
      </c>
    </row>
    <row r="230" spans="1:81">
      <c r="A230" s="80" t="s">
        <v>1987</v>
      </c>
      <c r="B230" s="80">
        <v>166</v>
      </c>
      <c r="C230" s="80">
        <v>13</v>
      </c>
      <c r="D230" s="80">
        <v>10</v>
      </c>
      <c r="E230" s="80">
        <v>2016</v>
      </c>
      <c r="F230" s="80" t="s">
        <v>92</v>
      </c>
      <c r="G230" s="80" t="s">
        <v>1974</v>
      </c>
      <c r="H230" s="80" t="s">
        <v>1975</v>
      </c>
      <c r="I230" s="177"/>
      <c r="J230" s="81">
        <v>53.052775750237274</v>
      </c>
      <c r="K230" s="81">
        <v>0.72346868242380902</v>
      </c>
      <c r="L230" s="81">
        <v>1.5301294350773353</v>
      </c>
      <c r="M230" s="81">
        <v>9.483929100900399</v>
      </c>
      <c r="N230" s="81">
        <v>16.126650351469415</v>
      </c>
      <c r="O230" s="81">
        <v>12.895012261279572</v>
      </c>
      <c r="P230" s="81">
        <v>13.103973056161758</v>
      </c>
      <c r="Q230" s="81">
        <v>0.80767723847968509</v>
      </c>
      <c r="R230" s="81">
        <v>0</v>
      </c>
      <c r="S230" s="81">
        <v>1.1006363500358358</v>
      </c>
      <c r="T230" s="82"/>
      <c r="U230" s="81">
        <v>6134075</v>
      </c>
      <c r="V230" s="81">
        <v>298</v>
      </c>
      <c r="W230" s="81">
        <v>62</v>
      </c>
      <c r="X230" s="81">
        <v>2185</v>
      </c>
      <c r="Y230" s="81">
        <v>4306</v>
      </c>
      <c r="Z230" s="81">
        <v>7584</v>
      </c>
      <c r="AA230" s="81">
        <v>2697</v>
      </c>
      <c r="AB230" s="81">
        <v>11435</v>
      </c>
      <c r="AC230" s="81">
        <v>0</v>
      </c>
      <c r="AD230" s="81">
        <v>1.100636350035836</v>
      </c>
      <c r="AE230" s="82"/>
      <c r="AF230" s="81">
        <v>61206513.837790132</v>
      </c>
      <c r="AG230" s="81">
        <v>535463.67766523431</v>
      </c>
      <c r="AH230" s="81">
        <v>244211.74532485669</v>
      </c>
      <c r="AI230" s="81">
        <v>13969293.434606681</v>
      </c>
      <c r="AJ230" s="81">
        <v>24084596.74737215</v>
      </c>
      <c r="AK230" s="81">
        <v>0</v>
      </c>
      <c r="AL230" s="81">
        <v>0</v>
      </c>
      <c r="AM230" s="81">
        <v>1568336.279508393</v>
      </c>
      <c r="AN230" s="81">
        <v>0</v>
      </c>
      <c r="AO230" s="81">
        <v>0</v>
      </c>
      <c r="AP230" s="82"/>
      <c r="AQ230" s="81">
        <v>298</v>
      </c>
      <c r="AR230" s="81">
        <v>245</v>
      </c>
      <c r="AS230" s="81">
        <v>0</v>
      </c>
      <c r="AT230" s="81">
        <v>0</v>
      </c>
      <c r="AU230" s="81">
        <v>0</v>
      </c>
      <c r="AV230" s="81">
        <v>0</v>
      </c>
      <c r="AW230" s="81" t="s">
        <v>564</v>
      </c>
      <c r="AX230" s="82"/>
      <c r="AY230" s="81">
        <v>1367.6</v>
      </c>
      <c r="AZ230" s="81">
        <v>13596.9</v>
      </c>
      <c r="BA230" s="81">
        <v>0</v>
      </c>
      <c r="BB230" s="81">
        <v>0</v>
      </c>
      <c r="BC230" s="81">
        <v>0</v>
      </c>
      <c r="BD230" s="81">
        <v>0</v>
      </c>
      <c r="BE230" s="81" t="s">
        <v>564</v>
      </c>
      <c r="BF230" s="82"/>
      <c r="BG230" s="81">
        <v>0</v>
      </c>
      <c r="BH230" s="81">
        <v>0</v>
      </c>
      <c r="BI230" s="81">
        <v>10.858000000000001</v>
      </c>
      <c r="BJ230" s="81">
        <v>0</v>
      </c>
      <c r="BK230" s="81">
        <v>0</v>
      </c>
      <c r="BL230" s="81">
        <v>0</v>
      </c>
      <c r="BM230" s="82"/>
      <c r="BN230" s="81">
        <v>0</v>
      </c>
      <c r="BO230" s="81">
        <v>0</v>
      </c>
      <c r="BP230" s="81">
        <v>3</v>
      </c>
      <c r="BQ230" s="81">
        <v>0</v>
      </c>
      <c r="BR230" s="81">
        <v>0</v>
      </c>
      <c r="BS230" s="81">
        <v>0</v>
      </c>
      <c r="BT230"/>
      <c r="BU230" s="80">
        <v>10.858000000000001</v>
      </c>
      <c r="BV230" s="80">
        <v>0</v>
      </c>
      <c r="BW230" s="80">
        <v>0</v>
      </c>
      <c r="BX230" s="80">
        <v>0</v>
      </c>
      <c r="BY230" s="80">
        <v>0</v>
      </c>
      <c r="BZ230" s="80">
        <v>0</v>
      </c>
      <c r="CA230" s="80">
        <v>0</v>
      </c>
      <c r="CB230" s="80">
        <v>0</v>
      </c>
      <c r="CC230" s="80">
        <v>0</v>
      </c>
    </row>
    <row r="231" spans="1:81">
      <c r="A231" s="80" t="s">
        <v>1988</v>
      </c>
      <c r="B231" s="80">
        <v>167</v>
      </c>
      <c r="C231" s="80">
        <v>14</v>
      </c>
      <c r="D231" s="80">
        <v>10</v>
      </c>
      <c r="E231" s="80">
        <v>2017</v>
      </c>
      <c r="F231" s="80" t="s">
        <v>71</v>
      </c>
      <c r="G231" s="80" t="s">
        <v>1974</v>
      </c>
      <c r="H231" s="80" t="s">
        <v>1975</v>
      </c>
      <c r="I231" s="177"/>
      <c r="J231" s="81">
        <v>51.156409816077364</v>
      </c>
      <c r="K231" s="81">
        <v>0.72018568687142914</v>
      </c>
      <c r="L231" s="81">
        <v>1.6426269248685939</v>
      </c>
      <c r="M231" s="81">
        <v>8.3979116497167521</v>
      </c>
      <c r="N231" s="81">
        <v>15.604547548590434</v>
      </c>
      <c r="O231" s="81">
        <v>12.631074882945006</v>
      </c>
      <c r="P231" s="81">
        <v>12.90509341813636</v>
      </c>
      <c r="Q231" s="81">
        <v>0.76851901355403995</v>
      </c>
      <c r="R231" s="81">
        <v>0</v>
      </c>
      <c r="S231" s="81">
        <v>0.94635917746844656</v>
      </c>
      <c r="T231" s="82"/>
      <c r="U231" s="81">
        <v>6017180</v>
      </c>
      <c r="V231" s="81">
        <v>298</v>
      </c>
      <c r="W231" s="81">
        <v>62</v>
      </c>
      <c r="X231" s="81">
        <v>2185</v>
      </c>
      <c r="Y231" s="81">
        <v>4312</v>
      </c>
      <c r="Z231" s="81">
        <v>7552</v>
      </c>
      <c r="AA231" s="81">
        <v>2673</v>
      </c>
      <c r="AB231" s="81">
        <v>11252</v>
      </c>
      <c r="AC231" s="81">
        <v>0</v>
      </c>
      <c r="AD231" s="81">
        <v>0.94635917746844656</v>
      </c>
      <c r="AE231" s="82"/>
      <c r="AF231" s="81">
        <v>59816624.969383448</v>
      </c>
      <c r="AG231" s="81">
        <v>538915.95742129977</v>
      </c>
      <c r="AH231" s="81">
        <v>336532.10257773078</v>
      </c>
      <c r="AI231" s="81">
        <v>13190117.37980918</v>
      </c>
      <c r="AJ231" s="81">
        <v>22193742.134371102</v>
      </c>
      <c r="AK231" s="81">
        <v>0</v>
      </c>
      <c r="AL231" s="81">
        <v>0</v>
      </c>
      <c r="AM231" s="81">
        <v>1545652.1582379281</v>
      </c>
      <c r="AN231" s="81">
        <v>0</v>
      </c>
      <c r="AO231" s="81">
        <v>0</v>
      </c>
      <c r="AP231" s="82"/>
      <c r="AQ231" s="81">
        <v>310</v>
      </c>
      <c r="AR231" s="81">
        <v>309</v>
      </c>
      <c r="AS231" s="81">
        <v>0</v>
      </c>
      <c r="AT231" s="81">
        <v>0</v>
      </c>
      <c r="AU231" s="81">
        <v>0</v>
      </c>
      <c r="AV231" s="81">
        <v>0</v>
      </c>
      <c r="AW231" s="81" t="s">
        <v>564</v>
      </c>
      <c r="AX231" s="82"/>
      <c r="AY231" s="81">
        <v>1430.2</v>
      </c>
      <c r="AZ231" s="81">
        <v>16364.3</v>
      </c>
      <c r="BA231" s="81">
        <v>0</v>
      </c>
      <c r="BB231" s="81">
        <v>0</v>
      </c>
      <c r="BC231" s="81">
        <v>0</v>
      </c>
      <c r="BD231" s="81">
        <v>0</v>
      </c>
      <c r="BE231" s="81" t="s">
        <v>564</v>
      </c>
      <c r="BF231" s="82"/>
      <c r="BG231" s="81">
        <v>0</v>
      </c>
      <c r="BH231" s="81">
        <v>0</v>
      </c>
      <c r="BI231" s="81">
        <v>11.132</v>
      </c>
      <c r="BJ231" s="81">
        <v>0</v>
      </c>
      <c r="BK231" s="81">
        <v>0</v>
      </c>
      <c r="BL231" s="81">
        <v>0</v>
      </c>
      <c r="BM231" s="82"/>
      <c r="BN231" s="81">
        <v>0</v>
      </c>
      <c r="BO231" s="81">
        <v>0</v>
      </c>
      <c r="BP231" s="81">
        <v>3</v>
      </c>
      <c r="BQ231" s="81">
        <v>0</v>
      </c>
      <c r="BR231" s="81">
        <v>0</v>
      </c>
      <c r="BS231" s="81">
        <v>0</v>
      </c>
      <c r="BT231"/>
      <c r="BU231" s="80">
        <v>11.132</v>
      </c>
      <c r="BV231" s="80">
        <v>0</v>
      </c>
      <c r="BW231" s="80">
        <v>0</v>
      </c>
      <c r="BX231" s="80">
        <v>0</v>
      </c>
      <c r="BY231" s="80">
        <v>0</v>
      </c>
      <c r="BZ231" s="80">
        <v>0</v>
      </c>
      <c r="CA231" s="80">
        <v>0</v>
      </c>
      <c r="CB231" s="80">
        <v>0</v>
      </c>
      <c r="CC231" s="80">
        <v>0</v>
      </c>
    </row>
    <row r="232" spans="1:81">
      <c r="A232" s="80" t="s">
        <v>1989</v>
      </c>
      <c r="B232" s="80">
        <v>168</v>
      </c>
      <c r="C232" s="80">
        <v>15</v>
      </c>
      <c r="D232" s="80">
        <v>10</v>
      </c>
      <c r="E232" s="80">
        <v>2018</v>
      </c>
      <c r="F232" s="80" t="s">
        <v>93</v>
      </c>
      <c r="G232" s="80" t="s">
        <v>1974</v>
      </c>
      <c r="H232" s="80" t="s">
        <v>1975</v>
      </c>
      <c r="I232" s="177"/>
      <c r="J232" s="81">
        <v>49.483435646988127</v>
      </c>
      <c r="K232" s="81">
        <v>0.67841086126408512</v>
      </c>
      <c r="L232" s="81">
        <v>1.4552162104084032</v>
      </c>
      <c r="M232" s="81">
        <v>8.6832687402792246</v>
      </c>
      <c r="N232" s="81">
        <v>14.005335560696087</v>
      </c>
      <c r="O232" s="81">
        <v>12.236216698020359</v>
      </c>
      <c r="P232" s="81">
        <v>12.728834203455275</v>
      </c>
      <c r="Q232" s="81">
        <v>0.69933011551214164</v>
      </c>
      <c r="R232" s="81">
        <v>0</v>
      </c>
      <c r="S232" s="81">
        <v>0.93194639280714553</v>
      </c>
      <c r="T232" s="82"/>
      <c r="U232" s="81">
        <v>6207144</v>
      </c>
      <c r="V232" s="81">
        <v>298</v>
      </c>
      <c r="W232" s="81">
        <v>62</v>
      </c>
      <c r="X232" s="81">
        <v>2185</v>
      </c>
      <c r="Y232" s="81">
        <v>4311</v>
      </c>
      <c r="Z232" s="81">
        <v>7456</v>
      </c>
      <c r="AA232" s="81">
        <v>2663</v>
      </c>
      <c r="AB232" s="81">
        <v>11034</v>
      </c>
      <c r="AC232" s="81">
        <v>0</v>
      </c>
      <c r="AD232" s="81">
        <v>0.93194639280714553</v>
      </c>
      <c r="AE232" s="82"/>
      <c r="AF232" s="81">
        <v>58762191.622859947</v>
      </c>
      <c r="AG232" s="81">
        <v>480881.05317505851</v>
      </c>
      <c r="AH232" s="81">
        <v>317112.69811107079</v>
      </c>
      <c r="AI232" s="81">
        <v>13433111.11978678</v>
      </c>
      <c r="AJ232" s="81">
        <v>20448584.807597801</v>
      </c>
      <c r="AK232" s="81">
        <v>0</v>
      </c>
      <c r="AL232" s="81">
        <v>0</v>
      </c>
      <c r="AM232" s="81">
        <v>1518842.3555923339</v>
      </c>
      <c r="AN232" s="81">
        <v>0</v>
      </c>
      <c r="AO232" s="81">
        <v>0</v>
      </c>
      <c r="AP232" s="82"/>
      <c r="AQ232" s="81">
        <v>319</v>
      </c>
      <c r="AR232" s="81">
        <v>349</v>
      </c>
      <c r="AS232" s="81">
        <v>0</v>
      </c>
      <c r="AT232" s="81">
        <v>0</v>
      </c>
      <c r="AU232" s="81">
        <v>0</v>
      </c>
      <c r="AV232" s="81">
        <v>0</v>
      </c>
      <c r="AW232" s="81" t="s">
        <v>564</v>
      </c>
      <c r="AX232" s="82"/>
      <c r="AY232" s="81">
        <v>1479.6</v>
      </c>
      <c r="AZ232" s="81">
        <v>18192</v>
      </c>
      <c r="BA232" s="81">
        <v>0</v>
      </c>
      <c r="BB232" s="81">
        <v>0</v>
      </c>
      <c r="BC232" s="81">
        <v>0</v>
      </c>
      <c r="BD232" s="81">
        <v>0</v>
      </c>
      <c r="BE232" s="81" t="s">
        <v>564</v>
      </c>
      <c r="BF232" s="82"/>
      <c r="BG232" s="81">
        <v>0</v>
      </c>
      <c r="BH232" s="81">
        <v>0</v>
      </c>
      <c r="BI232" s="81">
        <v>11.705</v>
      </c>
      <c r="BJ232" s="81">
        <v>0</v>
      </c>
      <c r="BK232" s="81">
        <v>0</v>
      </c>
      <c r="BL232" s="81">
        <v>0</v>
      </c>
      <c r="BM232" s="82"/>
      <c r="BN232" s="81">
        <v>0</v>
      </c>
      <c r="BO232" s="81">
        <v>0</v>
      </c>
      <c r="BP232" s="81">
        <v>3</v>
      </c>
      <c r="BQ232" s="81">
        <v>0</v>
      </c>
      <c r="BR232" s="81">
        <v>0</v>
      </c>
      <c r="BS232" s="81">
        <v>0</v>
      </c>
      <c r="BT232"/>
      <c r="BU232" s="80">
        <v>11.705</v>
      </c>
      <c r="BV232" s="80">
        <v>0</v>
      </c>
      <c r="BW232" s="80">
        <v>0</v>
      </c>
      <c r="BX232" s="80">
        <v>0</v>
      </c>
      <c r="BY232" s="80">
        <v>0</v>
      </c>
      <c r="BZ232" s="80">
        <v>0</v>
      </c>
      <c r="CA232" s="80">
        <v>0</v>
      </c>
      <c r="CB232" s="80">
        <v>0</v>
      </c>
      <c r="CC232" s="80">
        <v>0</v>
      </c>
    </row>
    <row r="233" spans="1:81">
      <c r="A233" s="80" t="s">
        <v>1990</v>
      </c>
      <c r="B233" s="80">
        <v>169</v>
      </c>
      <c r="C233" s="80">
        <v>16</v>
      </c>
      <c r="D233" s="80">
        <v>10</v>
      </c>
      <c r="E233" s="80">
        <v>2019</v>
      </c>
      <c r="F233" s="80" t="s">
        <v>73</v>
      </c>
      <c r="G233" s="80" t="s">
        <v>1974</v>
      </c>
      <c r="H233" s="80" t="s">
        <v>1975</v>
      </c>
      <c r="I233" s="177"/>
      <c r="J233" s="81">
        <v>45.595232842435287</v>
      </c>
      <c r="K233" s="81">
        <v>0.61680987277373656</v>
      </c>
      <c r="L233" s="81">
        <v>1.4618447987339684</v>
      </c>
      <c r="M233" s="81">
        <v>8.9157560384240853</v>
      </c>
      <c r="N233" s="81">
        <v>13.348337499088412</v>
      </c>
      <c r="O233" s="81">
        <v>11.794236155424169</v>
      </c>
      <c r="P233" s="81">
        <v>12.559944777682125</v>
      </c>
      <c r="Q233" s="81">
        <v>0.67194701344750019</v>
      </c>
      <c r="R233" s="81">
        <v>0</v>
      </c>
      <c r="S233" s="81">
        <v>0.95206233157422959</v>
      </c>
      <c r="T233" s="82"/>
      <c r="U233" s="81">
        <v>6011751</v>
      </c>
      <c r="V233" s="81">
        <v>298</v>
      </c>
      <c r="W233" s="81">
        <v>62</v>
      </c>
      <c r="X233" s="81">
        <v>2185</v>
      </c>
      <c r="Y233" s="81">
        <v>4325</v>
      </c>
      <c r="Z233" s="81">
        <v>7384</v>
      </c>
      <c r="AA233" s="81">
        <v>2608</v>
      </c>
      <c r="AB233" s="81">
        <v>10889</v>
      </c>
      <c r="AC233" s="81">
        <v>0</v>
      </c>
      <c r="AD233" s="81">
        <v>0.95206233157422959</v>
      </c>
      <c r="AE233" s="82"/>
      <c r="AF233" s="81">
        <v>57252609.348427206</v>
      </c>
      <c r="AG233" s="81">
        <v>466713.76855197269</v>
      </c>
      <c r="AH233" s="81">
        <v>334267.58245957212</v>
      </c>
      <c r="AI233" s="81">
        <v>14912940.10806841</v>
      </c>
      <c r="AJ233" s="81">
        <v>20151864.592489287</v>
      </c>
      <c r="AK233" s="81">
        <v>0</v>
      </c>
      <c r="AL233" s="81">
        <v>0</v>
      </c>
      <c r="AM233" s="81">
        <v>1482999.8276518877</v>
      </c>
      <c r="AN233" s="81">
        <v>0</v>
      </c>
      <c r="AO233" s="81">
        <v>0</v>
      </c>
      <c r="AP233" s="82"/>
      <c r="AQ233" s="81">
        <v>344</v>
      </c>
      <c r="AR233" s="81">
        <v>391</v>
      </c>
      <c r="AS233" s="81">
        <v>0</v>
      </c>
      <c r="AT233" s="81">
        <v>0</v>
      </c>
      <c r="AU233" s="81">
        <v>0</v>
      </c>
      <c r="AV233" s="81">
        <v>0</v>
      </c>
      <c r="AW233" s="81" t="s">
        <v>564</v>
      </c>
      <c r="AX233" s="82"/>
      <c r="AY233" s="81">
        <v>1634.3</v>
      </c>
      <c r="AZ233" s="81">
        <v>19882.399999999991</v>
      </c>
      <c r="BA233" s="81">
        <v>0</v>
      </c>
      <c r="BB233" s="81">
        <v>0</v>
      </c>
      <c r="BC233" s="81">
        <v>0</v>
      </c>
      <c r="BD233" s="81">
        <v>0</v>
      </c>
      <c r="BE233" s="81" t="s">
        <v>564</v>
      </c>
      <c r="BF233" s="82"/>
      <c r="BG233" s="81">
        <v>0</v>
      </c>
      <c r="BH233" s="81">
        <v>0</v>
      </c>
      <c r="BI233" s="81">
        <v>11.175000000000001</v>
      </c>
      <c r="BJ233" s="81">
        <v>0</v>
      </c>
      <c r="BK233" s="81">
        <v>0</v>
      </c>
      <c r="BL233" s="81">
        <v>0</v>
      </c>
      <c r="BM233" s="82"/>
      <c r="BN233" s="81">
        <v>0</v>
      </c>
      <c r="BO233" s="81">
        <v>0</v>
      </c>
      <c r="BP233" s="81">
        <v>3</v>
      </c>
      <c r="BQ233" s="81">
        <v>0</v>
      </c>
      <c r="BR233" s="81">
        <v>0</v>
      </c>
      <c r="BS233" s="81">
        <v>0</v>
      </c>
      <c r="BT233"/>
      <c r="BU233" s="80">
        <v>11.175000000000001</v>
      </c>
      <c r="BV233" s="80">
        <v>0</v>
      </c>
      <c r="BW233" s="80">
        <v>0</v>
      </c>
      <c r="BX233" s="80">
        <v>0</v>
      </c>
      <c r="BY233" s="80">
        <v>0</v>
      </c>
      <c r="BZ233" s="80">
        <v>0</v>
      </c>
      <c r="CA233" s="80">
        <v>0</v>
      </c>
      <c r="CB233" s="80">
        <v>0</v>
      </c>
      <c r="CC233" s="80">
        <v>0</v>
      </c>
    </row>
    <row r="234" spans="1:81">
      <c r="A234" s="80" t="s">
        <v>1991</v>
      </c>
      <c r="B234" s="80">
        <v>170</v>
      </c>
      <c r="C234" s="80">
        <v>17</v>
      </c>
      <c r="D234" s="80">
        <v>10</v>
      </c>
      <c r="E234" s="80">
        <v>2020</v>
      </c>
      <c r="F234" s="80" t="s">
        <v>218</v>
      </c>
      <c r="G234" s="80" t="s">
        <v>1974</v>
      </c>
      <c r="H234" s="80" t="s">
        <v>1975</v>
      </c>
      <c r="I234" s="177"/>
      <c r="J234" s="81">
        <v>39.903739931842459</v>
      </c>
      <c r="K234" s="81">
        <v>0.54764601841455263</v>
      </c>
      <c r="L234" s="81">
        <v>3.617086570356296</v>
      </c>
      <c r="M234" s="81">
        <v>8.1899425730458191</v>
      </c>
      <c r="N234" s="81">
        <v>12.953187417906078</v>
      </c>
      <c r="O234" s="81">
        <v>10.211669026825152</v>
      </c>
      <c r="P234" s="81">
        <v>11.635538321551106</v>
      </c>
      <c r="Q234" s="81">
        <v>0.62872429292958776</v>
      </c>
      <c r="R234" s="81">
        <v>0</v>
      </c>
      <c r="S234" s="81">
        <v>0.94994270237637068</v>
      </c>
      <c r="T234" s="82"/>
      <c r="U234" s="81">
        <v>5050965</v>
      </c>
      <c r="V234" s="81">
        <v>240</v>
      </c>
      <c r="W234" s="81">
        <v>181</v>
      </c>
      <c r="X234" s="81">
        <v>2284</v>
      </c>
      <c r="Y234" s="81">
        <v>4325</v>
      </c>
      <c r="Z234" s="81">
        <v>7297</v>
      </c>
      <c r="AA234" s="81">
        <v>2625</v>
      </c>
      <c r="AB234" s="81">
        <v>10663</v>
      </c>
      <c r="AC234" s="81">
        <v>0</v>
      </c>
      <c r="AD234" s="81">
        <v>0.94994270237637068</v>
      </c>
      <c r="AE234" s="82"/>
      <c r="AF234" s="81">
        <v>50101549.971379787</v>
      </c>
      <c r="AG234" s="81">
        <v>404112.47057979653</v>
      </c>
      <c r="AH234" s="81">
        <v>877998.93768056959</v>
      </c>
      <c r="AI234" s="81">
        <v>14458721.389091434</v>
      </c>
      <c r="AJ234" s="81">
        <v>21960567.870187134</v>
      </c>
      <c r="AK234" s="81"/>
      <c r="AL234" s="81"/>
      <c r="AM234" s="81">
        <v>1391639.968400901</v>
      </c>
      <c r="AN234" s="81"/>
      <c r="AO234" s="81"/>
      <c r="AP234" s="82"/>
      <c r="AQ234" s="81">
        <v>361</v>
      </c>
      <c r="AR234" s="81">
        <v>409</v>
      </c>
      <c r="AS234" s="81">
        <v>0</v>
      </c>
      <c r="AT234" s="81">
        <v>0</v>
      </c>
      <c r="AU234" s="81">
        <v>0</v>
      </c>
      <c r="AV234" s="81">
        <v>0</v>
      </c>
      <c r="AW234" s="81">
        <v>0</v>
      </c>
      <c r="AX234" s="82"/>
      <c r="AY234" s="81">
        <v>1743.1</v>
      </c>
      <c r="AZ234" s="81">
        <v>20899.500000000011</v>
      </c>
      <c r="BA234" s="81">
        <v>0</v>
      </c>
      <c r="BB234" s="81">
        <v>0</v>
      </c>
      <c r="BC234" s="81">
        <v>0</v>
      </c>
      <c r="BD234" s="81">
        <v>0</v>
      </c>
      <c r="BE234" s="81">
        <v>0</v>
      </c>
      <c r="BF234" s="82"/>
      <c r="BG234" s="81">
        <v>0</v>
      </c>
      <c r="BH234" s="81">
        <v>0</v>
      </c>
      <c r="BI234" s="81">
        <v>10.378</v>
      </c>
      <c r="BJ234" s="81">
        <v>0</v>
      </c>
      <c r="BK234" s="81">
        <v>0</v>
      </c>
      <c r="BL234" s="81">
        <v>0</v>
      </c>
      <c r="BM234" s="82"/>
      <c r="BN234" s="81">
        <v>0</v>
      </c>
      <c r="BO234" s="81">
        <v>0</v>
      </c>
      <c r="BP234" s="81">
        <v>3</v>
      </c>
      <c r="BQ234" s="81">
        <v>0</v>
      </c>
      <c r="BR234" s="81">
        <v>0</v>
      </c>
      <c r="BS234" s="81">
        <v>0</v>
      </c>
      <c r="BT234"/>
      <c r="BU234" s="80">
        <v>10.378</v>
      </c>
      <c r="BV234" s="80">
        <v>0</v>
      </c>
      <c r="BW234" s="80">
        <v>0</v>
      </c>
      <c r="BX234" s="80">
        <v>0</v>
      </c>
      <c r="BY234" s="80">
        <v>0</v>
      </c>
      <c r="BZ234" s="80">
        <v>0</v>
      </c>
      <c r="CA234" s="80">
        <v>0</v>
      </c>
      <c r="CB234" s="80">
        <v>0</v>
      </c>
      <c r="CC234" s="80">
        <v>0</v>
      </c>
    </row>
    <row r="235" spans="1:81">
      <c r="A235" s="80" t="s">
        <v>1992</v>
      </c>
      <c r="B235" s="80">
        <v>170</v>
      </c>
      <c r="C235" s="80">
        <v>18</v>
      </c>
      <c r="D235" s="80">
        <v>10</v>
      </c>
      <c r="E235" s="80">
        <v>2021</v>
      </c>
      <c r="F235" s="80" t="s">
        <v>75</v>
      </c>
      <c r="G235" s="174" t="s">
        <v>1974</v>
      </c>
      <c r="H235" s="80" t="s">
        <v>1975</v>
      </c>
      <c r="I235" s="177"/>
      <c r="J235" s="81">
        <v>41.639865879983688</v>
      </c>
      <c r="K235" s="81">
        <v>0.59708854099954356</v>
      </c>
      <c r="L235" s="81">
        <v>4.0728470412287114</v>
      </c>
      <c r="M235" s="81">
        <v>9.3077765634793259</v>
      </c>
      <c r="N235" s="81">
        <v>12.638936455262176</v>
      </c>
      <c r="O235" s="81">
        <v>9.8465992419684039</v>
      </c>
      <c r="P235" s="81">
        <v>12.004115939012605</v>
      </c>
      <c r="Q235" s="81">
        <v>0.6233209356846483</v>
      </c>
      <c r="R235" s="81">
        <v>0</v>
      </c>
      <c r="S235" s="81">
        <v>1.127222206475273</v>
      </c>
      <c r="T235" s="82"/>
      <c r="U235" s="81">
        <v>5660565</v>
      </c>
      <c r="V235" s="81">
        <v>240</v>
      </c>
      <c r="W235" s="81">
        <v>181</v>
      </c>
      <c r="X235" s="81">
        <v>2284</v>
      </c>
      <c r="Y235" s="81">
        <v>4288</v>
      </c>
      <c r="Z235" s="81">
        <v>7245</v>
      </c>
      <c r="AA235" s="81">
        <v>2641</v>
      </c>
      <c r="AB235" s="81">
        <v>10446</v>
      </c>
      <c r="AC235" s="81">
        <v>0</v>
      </c>
      <c r="AD235" s="81">
        <v>1.127222206475273</v>
      </c>
      <c r="AE235" s="82"/>
      <c r="AF235" s="81">
        <v>50769171.105210379</v>
      </c>
      <c r="AG235" s="81">
        <v>412001.05459683196</v>
      </c>
      <c r="AH235" s="81">
        <v>944657.62541890948</v>
      </c>
      <c r="AI235" s="81">
        <v>14280951.421804609</v>
      </c>
      <c r="AJ235" s="81">
        <v>20906883.999276306</v>
      </c>
      <c r="AK235" s="81">
        <v>0</v>
      </c>
      <c r="AL235" s="81">
        <v>0</v>
      </c>
      <c r="AM235" s="81">
        <v>1371182.5720403092</v>
      </c>
      <c r="AN235" s="81">
        <v>0</v>
      </c>
      <c r="AO235" s="81">
        <v>0</v>
      </c>
      <c r="AP235" s="82"/>
      <c r="AQ235" s="81">
        <v>371</v>
      </c>
      <c r="AR235" s="81">
        <v>433</v>
      </c>
      <c r="AS235" s="81">
        <v>0</v>
      </c>
      <c r="AT235" s="81">
        <v>0</v>
      </c>
      <c r="AU235" s="81">
        <v>0</v>
      </c>
      <c r="AV235" s="81">
        <v>0</v>
      </c>
      <c r="AW235" s="81"/>
      <c r="AX235" s="82"/>
      <c r="AY235" s="81">
        <v>1810.2</v>
      </c>
      <c r="AZ235" s="81">
        <v>23867.500000000011</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1993</v>
      </c>
      <c r="B236" s="80">
        <v>170</v>
      </c>
      <c r="C236" s="80">
        <v>19</v>
      </c>
      <c r="D236" s="80">
        <v>10</v>
      </c>
      <c r="E236" s="80">
        <v>2022</v>
      </c>
      <c r="F236" s="80" t="s">
        <v>568</v>
      </c>
      <c r="G236" s="174" t="s">
        <v>1974</v>
      </c>
      <c r="H236" s="80" t="s">
        <v>1975</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382</v>
      </c>
      <c r="AR236" s="81">
        <v>442</v>
      </c>
      <c r="AS236" s="81">
        <v>0</v>
      </c>
      <c r="AT236" s="81">
        <v>0</v>
      </c>
      <c r="AU236" s="81">
        <v>0</v>
      </c>
      <c r="AV236" s="81">
        <v>0</v>
      </c>
      <c r="AW236" s="81"/>
      <c r="AX236" s="82"/>
      <c r="AY236" s="81">
        <v>1872.9999999999995</v>
      </c>
      <c r="AZ236" s="81">
        <v>24714.000000000007</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1994</v>
      </c>
      <c r="B237" s="80">
        <v>358</v>
      </c>
      <c r="C237" s="80">
        <v>1</v>
      </c>
      <c r="D237" s="80">
        <v>22</v>
      </c>
      <c r="E237" s="80">
        <v>1990</v>
      </c>
      <c r="F237" s="80" t="s">
        <v>562</v>
      </c>
      <c r="G237" s="80" t="s">
        <v>1995</v>
      </c>
      <c r="H237" s="80" t="s">
        <v>1996</v>
      </c>
      <c r="I237" s="177"/>
      <c r="J237" s="81">
        <v>9.6137535961349521</v>
      </c>
      <c r="K237" s="81">
        <v>2.5505081899231175</v>
      </c>
      <c r="L237" s="81">
        <v>4.1408819552191476</v>
      </c>
      <c r="M237" s="81">
        <v>5.6513960779816275</v>
      </c>
      <c r="N237" s="81">
        <v>9.5405107754727485</v>
      </c>
      <c r="O237" s="81">
        <v>8.7500551400762152</v>
      </c>
      <c r="P237" s="81">
        <v>15.748868580102361</v>
      </c>
      <c r="Q237" s="81">
        <v>0.76734030185091073</v>
      </c>
      <c r="R237" s="81">
        <v>0</v>
      </c>
      <c r="S237" s="81">
        <v>0.70974757949406786</v>
      </c>
      <c r="T237" s="82"/>
      <c r="U237" s="81">
        <v>775311</v>
      </c>
      <c r="V237" s="81">
        <v>750</v>
      </c>
      <c r="W237" s="81">
        <v>54</v>
      </c>
      <c r="X237" s="81">
        <v>2217</v>
      </c>
      <c r="Y237" s="81">
        <v>3447</v>
      </c>
      <c r="Z237" s="81">
        <v>3599</v>
      </c>
      <c r="AA237" s="81">
        <v>3824</v>
      </c>
      <c r="AB237" s="81">
        <v>12459</v>
      </c>
      <c r="AC237" s="81">
        <v>0</v>
      </c>
      <c r="AD237" s="81">
        <v>0.70974757949406786</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1997</v>
      </c>
      <c r="B238" s="80">
        <v>359</v>
      </c>
      <c r="C238" s="80">
        <v>2</v>
      </c>
      <c r="D238" s="80">
        <v>22</v>
      </c>
      <c r="E238" s="80">
        <v>2005</v>
      </c>
      <c r="F238" s="80" t="s">
        <v>565</v>
      </c>
      <c r="G238" s="80" t="s">
        <v>1995</v>
      </c>
      <c r="H238" s="80" t="s">
        <v>1996</v>
      </c>
      <c r="I238" s="177"/>
      <c r="J238" s="81">
        <v>13.835295214013719</v>
      </c>
      <c r="K238" s="81">
        <v>1.6777106543822304</v>
      </c>
      <c r="L238" s="81">
        <v>0.68247625813309409</v>
      </c>
      <c r="M238" s="81">
        <v>10.145838209752505</v>
      </c>
      <c r="N238" s="81">
        <v>11.86434944500996</v>
      </c>
      <c r="O238" s="81">
        <v>14.578770762671653</v>
      </c>
      <c r="P238" s="81">
        <v>19.0737206859738</v>
      </c>
      <c r="Q238" s="81">
        <v>0.70426755378968176</v>
      </c>
      <c r="R238" s="81">
        <v>0</v>
      </c>
      <c r="S238" s="81">
        <v>1.0193432337929504</v>
      </c>
      <c r="T238" s="82"/>
      <c r="U238" s="81">
        <v>1275273</v>
      </c>
      <c r="V238" s="81">
        <v>675</v>
      </c>
      <c r="W238" s="81">
        <v>9</v>
      </c>
      <c r="X238" s="81">
        <v>2248</v>
      </c>
      <c r="Y238" s="81">
        <v>3912</v>
      </c>
      <c r="Z238" s="81">
        <v>6939</v>
      </c>
      <c r="AA238" s="81">
        <v>3793</v>
      </c>
      <c r="AB238" s="81">
        <v>11954</v>
      </c>
      <c r="AC238" s="81">
        <v>0</v>
      </c>
      <c r="AD238" s="81">
        <v>1.0193432337929504</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1998</v>
      </c>
      <c r="B239" s="80">
        <v>360</v>
      </c>
      <c r="C239" s="80">
        <v>3</v>
      </c>
      <c r="D239" s="80">
        <v>22</v>
      </c>
      <c r="E239" s="80">
        <v>2006</v>
      </c>
      <c r="F239" s="80" t="s">
        <v>566</v>
      </c>
      <c r="G239" s="80" t="s">
        <v>1995</v>
      </c>
      <c r="H239" s="80" t="s">
        <v>1996</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1999</v>
      </c>
      <c r="B240" s="80">
        <v>361</v>
      </c>
      <c r="C240" s="80">
        <v>4</v>
      </c>
      <c r="D240" s="80">
        <v>22</v>
      </c>
      <c r="E240" s="80">
        <v>2007</v>
      </c>
      <c r="F240" s="80" t="s">
        <v>567</v>
      </c>
      <c r="G240" s="80" t="s">
        <v>1995</v>
      </c>
      <c r="H240" s="80" t="s">
        <v>1996</v>
      </c>
      <c r="I240" s="177"/>
      <c r="J240" s="81">
        <v>14.481450345907696</v>
      </c>
      <c r="K240" s="81">
        <v>1.591884183370238</v>
      </c>
      <c r="L240" s="81">
        <v>0.77618497086058813</v>
      </c>
      <c r="M240" s="81">
        <v>10.835284779869401</v>
      </c>
      <c r="N240" s="81">
        <v>12.465530266916753</v>
      </c>
      <c r="O240" s="81">
        <v>15.754117576999242</v>
      </c>
      <c r="P240" s="81">
        <v>19.057463263567211</v>
      </c>
      <c r="Q240" s="81">
        <v>0.72393604837197012</v>
      </c>
      <c r="R240" s="81">
        <v>0</v>
      </c>
      <c r="S240" s="81">
        <v>0.95618911924311789</v>
      </c>
      <c r="T240" s="82"/>
      <c r="U240" s="81">
        <v>1518484</v>
      </c>
      <c r="V240" s="81">
        <v>653</v>
      </c>
      <c r="W240" s="81">
        <v>10</v>
      </c>
      <c r="X240" s="81">
        <v>2766</v>
      </c>
      <c r="Y240" s="81">
        <v>4093</v>
      </c>
      <c r="Z240" s="81">
        <v>7795</v>
      </c>
      <c r="AA240" s="81">
        <v>3732</v>
      </c>
      <c r="AB240" s="81">
        <v>11638</v>
      </c>
      <c r="AC240" s="81">
        <v>0</v>
      </c>
      <c r="AD240" s="81">
        <v>0.95618911924311789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2000</v>
      </c>
      <c r="B241" s="80">
        <v>362</v>
      </c>
      <c r="C241" s="80">
        <v>5</v>
      </c>
      <c r="D241" s="80">
        <v>22</v>
      </c>
      <c r="E241" s="80">
        <v>2008</v>
      </c>
      <c r="F241" s="80" t="s">
        <v>84</v>
      </c>
      <c r="G241" s="80" t="s">
        <v>1995</v>
      </c>
      <c r="H241" s="80" t="s">
        <v>1996</v>
      </c>
      <c r="I241" s="177"/>
      <c r="J241" s="81">
        <v>13.53223767415202</v>
      </c>
      <c r="K241" s="81">
        <v>1.179010179110868</v>
      </c>
      <c r="L241" s="81">
        <v>0.69555351325362735</v>
      </c>
      <c r="M241" s="81">
        <v>11.285989813480963</v>
      </c>
      <c r="N241" s="81">
        <v>11.175304517924866</v>
      </c>
      <c r="O241" s="81">
        <v>14.763034260957255</v>
      </c>
      <c r="P241" s="81">
        <v>18.591985147009012</v>
      </c>
      <c r="Q241" s="81">
        <v>0.70513345643143366</v>
      </c>
      <c r="R241" s="81">
        <v>0</v>
      </c>
      <c r="S241" s="81">
        <v>0.89445404196527045</v>
      </c>
      <c r="T241" s="82"/>
      <c r="U241" s="81">
        <v>1463221</v>
      </c>
      <c r="V241" s="81">
        <v>653</v>
      </c>
      <c r="W241" s="81">
        <v>10</v>
      </c>
      <c r="X241" s="81">
        <v>2766</v>
      </c>
      <c r="Y241" s="81">
        <v>4116</v>
      </c>
      <c r="Z241" s="81">
        <v>7561</v>
      </c>
      <c r="AA241" s="81">
        <v>3645</v>
      </c>
      <c r="AB241" s="81">
        <v>11522</v>
      </c>
      <c r="AC241" s="81">
        <v>0</v>
      </c>
      <c r="AD241" s="81">
        <v>0.89445404196527045</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2001</v>
      </c>
      <c r="B242" s="80">
        <v>363</v>
      </c>
      <c r="C242" s="80">
        <v>6</v>
      </c>
      <c r="D242" s="80">
        <v>22</v>
      </c>
      <c r="E242" s="80">
        <v>2009</v>
      </c>
      <c r="F242" s="80" t="s">
        <v>85</v>
      </c>
      <c r="G242" s="80" t="s">
        <v>1995</v>
      </c>
      <c r="H242" s="80" t="s">
        <v>1996</v>
      </c>
      <c r="I242" s="177"/>
      <c r="J242" s="81">
        <v>12.983321874905167</v>
      </c>
      <c r="K242" s="81">
        <v>1.1763790229981381</v>
      </c>
      <c r="L242" s="81">
        <v>1.7897479886132928</v>
      </c>
      <c r="M242" s="81">
        <v>11.423466049759561</v>
      </c>
      <c r="N242" s="81">
        <v>10.871255158873442</v>
      </c>
      <c r="O242" s="81">
        <v>14.64222033060995</v>
      </c>
      <c r="P242" s="81">
        <v>17.672801116394005</v>
      </c>
      <c r="Q242" s="81">
        <v>0.67031290662874421</v>
      </c>
      <c r="R242" s="81">
        <v>0</v>
      </c>
      <c r="S242" s="81">
        <v>0.72212892204210166</v>
      </c>
      <c r="T242" s="82"/>
      <c r="U242" s="81">
        <v>1268725</v>
      </c>
      <c r="V242" s="81">
        <v>621</v>
      </c>
      <c r="W242" s="81">
        <v>37</v>
      </c>
      <c r="X242" s="81">
        <v>2987</v>
      </c>
      <c r="Y242" s="81">
        <v>4159</v>
      </c>
      <c r="Z242" s="81">
        <v>7402</v>
      </c>
      <c r="AA242" s="81">
        <v>3557</v>
      </c>
      <c r="AB242" s="81">
        <v>11498</v>
      </c>
      <c r="AC242" s="81">
        <v>0</v>
      </c>
      <c r="AD242" s="81">
        <v>0.72212892204210166</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2002</v>
      </c>
      <c r="B243" s="80">
        <v>364</v>
      </c>
      <c r="C243" s="80">
        <v>7</v>
      </c>
      <c r="D243" s="80">
        <v>22</v>
      </c>
      <c r="E243" s="80">
        <v>2010</v>
      </c>
      <c r="F243" s="80" t="s">
        <v>86</v>
      </c>
      <c r="G243" s="80" t="s">
        <v>1995</v>
      </c>
      <c r="H243" s="80" t="s">
        <v>1996</v>
      </c>
      <c r="I243" s="177"/>
      <c r="J243" s="81">
        <v>9.4398820475356864</v>
      </c>
      <c r="K243" s="81">
        <v>1.2674351577144516</v>
      </c>
      <c r="L243" s="81">
        <v>1.7234670878264864</v>
      </c>
      <c r="M243" s="81">
        <v>12.066975928971653</v>
      </c>
      <c r="N243" s="81">
        <v>13.26945968036201</v>
      </c>
      <c r="O243" s="81">
        <v>13.304494268565396</v>
      </c>
      <c r="P243" s="81">
        <v>17.29485908608055</v>
      </c>
      <c r="Q243" s="81">
        <v>0.70174324947752131</v>
      </c>
      <c r="R243" s="81">
        <v>0</v>
      </c>
      <c r="S243" s="81">
        <v>0.80058615767370411</v>
      </c>
      <c r="T243" s="82"/>
      <c r="U243" s="81">
        <v>916370</v>
      </c>
      <c r="V243" s="81">
        <v>621</v>
      </c>
      <c r="W243" s="81">
        <v>37</v>
      </c>
      <c r="X243" s="81">
        <v>2987</v>
      </c>
      <c r="Y243" s="81">
        <v>4193</v>
      </c>
      <c r="Z243" s="81">
        <v>6757</v>
      </c>
      <c r="AA243" s="81">
        <v>3394</v>
      </c>
      <c r="AB243" s="81">
        <v>11534</v>
      </c>
      <c r="AC243" s="81">
        <v>0</v>
      </c>
      <c r="AD243" s="81">
        <v>0.80058615767370411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2003</v>
      </c>
      <c r="B244" s="80">
        <v>365</v>
      </c>
      <c r="C244" s="80">
        <v>8</v>
      </c>
      <c r="D244" s="80">
        <v>22</v>
      </c>
      <c r="E244" s="80">
        <v>2011</v>
      </c>
      <c r="F244" s="80" t="s">
        <v>87</v>
      </c>
      <c r="G244" s="80" t="s">
        <v>1995</v>
      </c>
      <c r="H244" s="80" t="s">
        <v>1996</v>
      </c>
      <c r="I244" s="177"/>
      <c r="J244" s="81">
        <v>10.215357008112738</v>
      </c>
      <c r="K244" s="81">
        <v>1.6745351635184968</v>
      </c>
      <c r="L244" s="81">
        <v>1.5263782425334707</v>
      </c>
      <c r="M244" s="81">
        <v>13.857685296916365</v>
      </c>
      <c r="N244" s="81">
        <v>16.468426267355724</v>
      </c>
      <c r="O244" s="81">
        <v>13.241292484948403</v>
      </c>
      <c r="P244" s="81">
        <v>16.6960955492513</v>
      </c>
      <c r="Q244" s="81">
        <v>0.80824366273567816</v>
      </c>
      <c r="R244" s="81">
        <v>0</v>
      </c>
      <c r="S244" s="81">
        <v>0.81491023204015678</v>
      </c>
      <c r="T244" s="82"/>
      <c r="U244" s="81">
        <v>855401</v>
      </c>
      <c r="V244" s="81">
        <v>621</v>
      </c>
      <c r="W244" s="81">
        <v>37</v>
      </c>
      <c r="X244" s="81">
        <v>2987</v>
      </c>
      <c r="Y244" s="81">
        <v>4234</v>
      </c>
      <c r="Z244" s="81">
        <v>6871</v>
      </c>
      <c r="AA244" s="81">
        <v>3374</v>
      </c>
      <c r="AB244" s="81">
        <v>11517</v>
      </c>
      <c r="AC244" s="81">
        <v>0</v>
      </c>
      <c r="AD244" s="81">
        <v>0.81491023204015678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2004</v>
      </c>
      <c r="B245" s="80">
        <v>366</v>
      </c>
      <c r="C245" s="80">
        <v>9</v>
      </c>
      <c r="D245" s="80">
        <v>22</v>
      </c>
      <c r="E245" s="80">
        <v>2012</v>
      </c>
      <c r="F245" s="80" t="s">
        <v>88</v>
      </c>
      <c r="G245" s="80" t="s">
        <v>1995</v>
      </c>
      <c r="H245" s="80" t="s">
        <v>1996</v>
      </c>
      <c r="I245" s="177"/>
      <c r="J245" s="81">
        <v>13.241822320361218</v>
      </c>
      <c r="K245" s="81">
        <v>1.6189509297223779</v>
      </c>
      <c r="L245" s="81">
        <v>1.5114651789937921</v>
      </c>
      <c r="M245" s="81">
        <v>15.622767064715354</v>
      </c>
      <c r="N245" s="81">
        <v>17.702806826525332</v>
      </c>
      <c r="O245" s="81">
        <v>13.525222594214975</v>
      </c>
      <c r="P245" s="81">
        <v>16.373054631792716</v>
      </c>
      <c r="Q245" s="81">
        <v>0.8765362326844397</v>
      </c>
      <c r="R245" s="81">
        <v>0</v>
      </c>
      <c r="S245" s="81">
        <v>1.0004506459983877</v>
      </c>
      <c r="T245" s="82"/>
      <c r="U245" s="81">
        <v>992769</v>
      </c>
      <c r="V245" s="81">
        <v>621</v>
      </c>
      <c r="W245" s="81">
        <v>37</v>
      </c>
      <c r="X245" s="81">
        <v>2987</v>
      </c>
      <c r="Y245" s="81">
        <v>4252</v>
      </c>
      <c r="Z245" s="81">
        <v>7074</v>
      </c>
      <c r="AA245" s="81">
        <v>3290</v>
      </c>
      <c r="AB245" s="81">
        <v>11496</v>
      </c>
      <c r="AC245" s="81">
        <v>0</v>
      </c>
      <c r="AD245" s="81">
        <v>1.0004506459983877</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2005</v>
      </c>
      <c r="B246" s="80">
        <v>367</v>
      </c>
      <c r="C246" s="80">
        <v>10</v>
      </c>
      <c r="D246" s="80">
        <v>22</v>
      </c>
      <c r="E246" s="80">
        <v>2013</v>
      </c>
      <c r="F246" s="80" t="s">
        <v>89</v>
      </c>
      <c r="G246" s="80" t="s">
        <v>1995</v>
      </c>
      <c r="H246" s="80" t="s">
        <v>1996</v>
      </c>
      <c r="I246" s="177"/>
      <c r="J246" s="81">
        <v>14.368699204451861</v>
      </c>
      <c r="K246" s="81">
        <v>1.3962266955209621</v>
      </c>
      <c r="L246" s="81">
        <v>1.4230957758812073</v>
      </c>
      <c r="M246" s="81">
        <v>15.324114169301982</v>
      </c>
      <c r="N246" s="81">
        <v>19.545036988532203</v>
      </c>
      <c r="O246" s="81">
        <v>13.207050739807089</v>
      </c>
      <c r="P246" s="81">
        <v>16.724477634630887</v>
      </c>
      <c r="Q246" s="81">
        <v>0.88456832573856559</v>
      </c>
      <c r="R246" s="81">
        <v>0</v>
      </c>
      <c r="S246" s="81">
        <v>0.97076712749859784</v>
      </c>
      <c r="T246" s="82"/>
      <c r="U246" s="81">
        <v>1013367</v>
      </c>
      <c r="V246" s="81">
        <v>621</v>
      </c>
      <c r="W246" s="81">
        <v>37</v>
      </c>
      <c r="X246" s="81">
        <v>2987</v>
      </c>
      <c r="Y246" s="81">
        <v>4285</v>
      </c>
      <c r="Z246" s="81">
        <v>7216</v>
      </c>
      <c r="AA246" s="81">
        <v>3348</v>
      </c>
      <c r="AB246" s="81">
        <v>11435</v>
      </c>
      <c r="AC246" s="81">
        <v>0</v>
      </c>
      <c r="AD246" s="81">
        <v>0.97076712749859784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2006</v>
      </c>
      <c r="B247" s="80">
        <v>368</v>
      </c>
      <c r="C247" s="80">
        <v>11</v>
      </c>
      <c r="D247" s="80">
        <v>22</v>
      </c>
      <c r="E247" s="80">
        <v>2014</v>
      </c>
      <c r="F247" s="80" t="s">
        <v>90</v>
      </c>
      <c r="G247" s="80" t="s">
        <v>1995</v>
      </c>
      <c r="H247" s="80" t="s">
        <v>1996</v>
      </c>
      <c r="I247" s="177"/>
      <c r="J247" s="81">
        <v>14.313336455987457</v>
      </c>
      <c r="K247" s="81">
        <v>1.3406696167469068</v>
      </c>
      <c r="L247" s="81">
        <v>5.2609495225380378</v>
      </c>
      <c r="M247" s="81">
        <v>15.261596317044287</v>
      </c>
      <c r="N247" s="81">
        <v>15.379842373437752</v>
      </c>
      <c r="O247" s="81">
        <v>13.353072302290801</v>
      </c>
      <c r="P247" s="81">
        <v>17.127807797237708</v>
      </c>
      <c r="Q247" s="81">
        <v>0.83883213234086118</v>
      </c>
      <c r="R247" s="81">
        <v>0</v>
      </c>
      <c r="S247" s="81">
        <v>1.1068010310279093</v>
      </c>
      <c r="T247" s="82"/>
      <c r="U247" s="81">
        <v>1102575</v>
      </c>
      <c r="V247" s="81">
        <v>538</v>
      </c>
      <c r="W247" s="81">
        <v>120</v>
      </c>
      <c r="X247" s="81">
        <v>2956</v>
      </c>
      <c r="Y247" s="81">
        <v>4284</v>
      </c>
      <c r="Z247" s="81">
        <v>7684</v>
      </c>
      <c r="AA247" s="81">
        <v>3411</v>
      </c>
      <c r="AB247" s="81">
        <v>11302</v>
      </c>
      <c r="AC247" s="81">
        <v>0</v>
      </c>
      <c r="AD247" s="81">
        <v>1.1068010310279093</v>
      </c>
      <c r="AE247" s="82"/>
      <c r="AF247" s="81">
        <v>13718708.784638567</v>
      </c>
      <c r="AG247" s="81">
        <v>1038166.5610543843</v>
      </c>
      <c r="AH247" s="81">
        <v>1334962.3184342983</v>
      </c>
      <c r="AI247" s="81">
        <v>18894692.192294713</v>
      </c>
      <c r="AJ247" s="81">
        <v>21426647.346939158</v>
      </c>
      <c r="AK247" s="81">
        <v>0</v>
      </c>
      <c r="AL247" s="81">
        <v>0</v>
      </c>
      <c r="AM247" s="81">
        <v>1551595.7117844371</v>
      </c>
      <c r="AN247" s="81">
        <v>0</v>
      </c>
      <c r="AO247" s="81">
        <v>0</v>
      </c>
      <c r="AP247" s="82"/>
      <c r="AQ247" s="81">
        <v>371</v>
      </c>
      <c r="AR247" s="81">
        <v>99</v>
      </c>
      <c r="AS247" s="81">
        <v>0</v>
      </c>
      <c r="AT247" s="81">
        <v>0</v>
      </c>
      <c r="AU247" s="81">
        <v>0</v>
      </c>
      <c r="AV247" s="81">
        <v>0</v>
      </c>
      <c r="AW247" s="81" t="s">
        <v>564</v>
      </c>
      <c r="AX247" s="82"/>
      <c r="AY247" s="81">
        <v>1742.25</v>
      </c>
      <c r="AZ247" s="81">
        <v>5441.2</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2007</v>
      </c>
      <c r="B248" s="80">
        <v>369</v>
      </c>
      <c r="C248" s="80">
        <v>12</v>
      </c>
      <c r="D248" s="80">
        <v>22</v>
      </c>
      <c r="E248" s="80">
        <v>2015</v>
      </c>
      <c r="F248" s="80" t="s">
        <v>91</v>
      </c>
      <c r="G248" s="80" t="s">
        <v>1995</v>
      </c>
      <c r="H248" s="80" t="s">
        <v>1996</v>
      </c>
      <c r="I248" s="177"/>
      <c r="J248" s="81">
        <v>11.132735308901555</v>
      </c>
      <c r="K248" s="81">
        <v>1.2636690991498267</v>
      </c>
      <c r="L248" s="81">
        <v>5.1919495477749562</v>
      </c>
      <c r="M248" s="81">
        <v>13.639763784601024</v>
      </c>
      <c r="N248" s="81">
        <v>13.900265840125442</v>
      </c>
      <c r="O248" s="81">
        <v>13.175731769620562</v>
      </c>
      <c r="P248" s="81">
        <v>16.754336461153997</v>
      </c>
      <c r="Q248" s="81">
        <v>0.80795135084076042</v>
      </c>
      <c r="R248" s="81">
        <v>0</v>
      </c>
      <c r="S248" s="81">
        <v>0.98258903705623524</v>
      </c>
      <c r="T248" s="82"/>
      <c r="U248" s="81">
        <v>1072499</v>
      </c>
      <c r="V248" s="81">
        <v>538</v>
      </c>
      <c r="W248" s="81">
        <v>120</v>
      </c>
      <c r="X248" s="81">
        <v>2956</v>
      </c>
      <c r="Y248" s="81">
        <v>4301</v>
      </c>
      <c r="Z248" s="81">
        <v>7655</v>
      </c>
      <c r="AA248" s="81">
        <v>3334</v>
      </c>
      <c r="AB248" s="81">
        <v>11120</v>
      </c>
      <c r="AC248" s="81">
        <v>0</v>
      </c>
      <c r="AD248" s="81">
        <v>0.98258903705623524</v>
      </c>
      <c r="AE248" s="82"/>
      <c r="AF248" s="81">
        <v>11202049.211300513</v>
      </c>
      <c r="AG248" s="81">
        <v>955132.56451938068</v>
      </c>
      <c r="AH248" s="81">
        <v>1081287.4524933985</v>
      </c>
      <c r="AI248" s="81">
        <v>18111011.715823069</v>
      </c>
      <c r="AJ248" s="81">
        <v>21235827.003636844</v>
      </c>
      <c r="AK248" s="81">
        <v>0</v>
      </c>
      <c r="AL248" s="81">
        <v>0</v>
      </c>
      <c r="AM248" s="81">
        <v>1523949.3533544138</v>
      </c>
      <c r="AN248" s="81">
        <v>0</v>
      </c>
      <c r="AO248" s="81">
        <v>0</v>
      </c>
      <c r="AP248" s="82"/>
      <c r="AQ248" s="81">
        <v>399</v>
      </c>
      <c r="AR248" s="81">
        <v>122</v>
      </c>
      <c r="AS248" s="81">
        <v>0</v>
      </c>
      <c r="AT248" s="81">
        <v>0</v>
      </c>
      <c r="AU248" s="81">
        <v>0</v>
      </c>
      <c r="AV248" s="81">
        <v>0</v>
      </c>
      <c r="AW248" s="81" t="s">
        <v>564</v>
      </c>
      <c r="AX248" s="82"/>
      <c r="AY248" s="81">
        <v>1895.57</v>
      </c>
      <c r="AZ248" s="81">
        <v>6336.2</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2008</v>
      </c>
      <c r="B249" s="80">
        <v>370</v>
      </c>
      <c r="C249" s="80">
        <v>13</v>
      </c>
      <c r="D249" s="80">
        <v>22</v>
      </c>
      <c r="E249" s="80">
        <v>2016</v>
      </c>
      <c r="F249" s="80" t="s">
        <v>92</v>
      </c>
      <c r="G249" s="80" t="s">
        <v>1995</v>
      </c>
      <c r="H249" s="80" t="s">
        <v>1996</v>
      </c>
      <c r="I249" s="177"/>
      <c r="J249" s="81">
        <v>11.034835095099645</v>
      </c>
      <c r="K249" s="81">
        <v>1.2142112171478321</v>
      </c>
      <c r="L249" s="81">
        <v>5.0723814543145398</v>
      </c>
      <c r="M249" s="81">
        <v>10.937804589597222</v>
      </c>
      <c r="N249" s="81">
        <v>13.730450738564642</v>
      </c>
      <c r="O249" s="81">
        <v>12.571956838067134</v>
      </c>
      <c r="P249" s="81">
        <v>16.718862175102931</v>
      </c>
      <c r="Q249" s="81">
        <v>0.77497460958453035</v>
      </c>
      <c r="R249" s="81">
        <v>0</v>
      </c>
      <c r="S249" s="81">
        <v>1.1946101077868154</v>
      </c>
      <c r="T249" s="82"/>
      <c r="U249" s="81">
        <v>1130336</v>
      </c>
      <c r="V249" s="81">
        <v>538</v>
      </c>
      <c r="W249" s="81">
        <v>120</v>
      </c>
      <c r="X249" s="81">
        <v>2956</v>
      </c>
      <c r="Y249" s="81">
        <v>4306</v>
      </c>
      <c r="Z249" s="81">
        <v>7394</v>
      </c>
      <c r="AA249" s="81">
        <v>3441</v>
      </c>
      <c r="AB249" s="81">
        <v>10972</v>
      </c>
      <c r="AC249" s="81">
        <v>0</v>
      </c>
      <c r="AD249" s="81">
        <v>1.194610107786815</v>
      </c>
      <c r="AE249" s="82"/>
      <c r="AF249" s="81">
        <v>11994377.539330401</v>
      </c>
      <c r="AG249" s="81">
        <v>907336.86295318557</v>
      </c>
      <c r="AH249" s="81">
        <v>902862.91287811846</v>
      </c>
      <c r="AI249" s="81">
        <v>17244799.73994654</v>
      </c>
      <c r="AJ249" s="81">
        <v>23085045.79892695</v>
      </c>
      <c r="AK249" s="81">
        <v>0</v>
      </c>
      <c r="AL249" s="81">
        <v>0</v>
      </c>
      <c r="AM249" s="81">
        <v>1504834.775580768</v>
      </c>
      <c r="AN249" s="81">
        <v>0</v>
      </c>
      <c r="AO249" s="81">
        <v>0</v>
      </c>
      <c r="AP249" s="82"/>
      <c r="AQ249" s="81">
        <v>423</v>
      </c>
      <c r="AR249" s="81">
        <v>139</v>
      </c>
      <c r="AS249" s="81">
        <v>0</v>
      </c>
      <c r="AT249" s="81">
        <v>0</v>
      </c>
      <c r="AU249" s="81">
        <v>0</v>
      </c>
      <c r="AV249" s="81">
        <v>0</v>
      </c>
      <c r="AW249" s="81" t="s">
        <v>564</v>
      </c>
      <c r="AX249" s="82"/>
      <c r="AY249" s="81">
        <v>2032.97</v>
      </c>
      <c r="AZ249" s="81">
        <v>8953.1</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2009</v>
      </c>
      <c r="B250" s="80">
        <v>371</v>
      </c>
      <c r="C250" s="80">
        <v>14</v>
      </c>
      <c r="D250" s="80">
        <v>22</v>
      </c>
      <c r="E250" s="80">
        <v>2017</v>
      </c>
      <c r="F250" s="80" t="s">
        <v>71</v>
      </c>
      <c r="G250" s="80" t="s">
        <v>1995</v>
      </c>
      <c r="H250" s="80" t="s">
        <v>1996</v>
      </c>
      <c r="I250" s="177"/>
      <c r="J250" s="81">
        <v>10.898026180682615</v>
      </c>
      <c r="K250" s="81">
        <v>1.1687568406612865</v>
      </c>
      <c r="L250" s="81">
        <v>4.6835031405731353</v>
      </c>
      <c r="M250" s="81">
        <v>9.9542578645444486</v>
      </c>
      <c r="N250" s="81">
        <v>12.878793547506078</v>
      </c>
      <c r="O250" s="81">
        <v>12.572535738227966</v>
      </c>
      <c r="P250" s="81">
        <v>16.71434097029109</v>
      </c>
      <c r="Q250" s="81">
        <v>0.74031084144260928</v>
      </c>
      <c r="R250" s="81">
        <v>0</v>
      </c>
      <c r="S250" s="81">
        <v>1.3013194432474156</v>
      </c>
      <c r="T250" s="82"/>
      <c r="U250" s="81">
        <v>1209936</v>
      </c>
      <c r="V250" s="81">
        <v>538</v>
      </c>
      <c r="W250" s="81">
        <v>120</v>
      </c>
      <c r="X250" s="81">
        <v>2956</v>
      </c>
      <c r="Y250" s="81">
        <v>4288</v>
      </c>
      <c r="Z250" s="81">
        <v>7517</v>
      </c>
      <c r="AA250" s="81">
        <v>3462</v>
      </c>
      <c r="AB250" s="81">
        <v>10839</v>
      </c>
      <c r="AC250" s="81">
        <v>0</v>
      </c>
      <c r="AD250" s="81">
        <v>1.301319443247416</v>
      </c>
      <c r="AE250" s="82"/>
      <c r="AF250" s="81">
        <v>13386053.079224151</v>
      </c>
      <c r="AG250" s="81">
        <v>891104.86318028846</v>
      </c>
      <c r="AH250" s="81">
        <v>1090324.2071582789</v>
      </c>
      <c r="AI250" s="81">
        <v>16613115.02024113</v>
      </c>
      <c r="AJ250" s="81">
        <v>23127131.103765849</v>
      </c>
      <c r="AK250" s="81">
        <v>0</v>
      </c>
      <c r="AL250" s="81">
        <v>0</v>
      </c>
      <c r="AM250" s="81">
        <v>1488919.635899476</v>
      </c>
      <c r="AN250" s="81">
        <v>0</v>
      </c>
      <c r="AO250" s="81">
        <v>0</v>
      </c>
      <c r="AP250" s="82"/>
      <c r="AQ250" s="81">
        <v>461</v>
      </c>
      <c r="AR250" s="81">
        <v>145</v>
      </c>
      <c r="AS250" s="81">
        <v>0</v>
      </c>
      <c r="AT250" s="81">
        <v>0</v>
      </c>
      <c r="AU250" s="81">
        <v>0</v>
      </c>
      <c r="AV250" s="81">
        <v>0</v>
      </c>
      <c r="AW250" s="81" t="s">
        <v>564</v>
      </c>
      <c r="AX250" s="82"/>
      <c r="AY250" s="81">
        <v>2232.09</v>
      </c>
      <c r="AZ250" s="81">
        <v>9084.4</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2010</v>
      </c>
      <c r="B251" s="80">
        <v>372</v>
      </c>
      <c r="C251" s="80">
        <v>15</v>
      </c>
      <c r="D251" s="80">
        <v>22</v>
      </c>
      <c r="E251" s="80">
        <v>2018</v>
      </c>
      <c r="F251" s="80" t="s">
        <v>93</v>
      </c>
      <c r="G251" s="80" t="s">
        <v>1995</v>
      </c>
      <c r="H251" s="80" t="s">
        <v>1996</v>
      </c>
      <c r="I251" s="177"/>
      <c r="J251" s="81">
        <v>10.107736586087777</v>
      </c>
      <c r="K251" s="81">
        <v>1.0234625913411703</v>
      </c>
      <c r="L251" s="81">
        <v>4.1059242958754973</v>
      </c>
      <c r="M251" s="81">
        <v>9.0245385960854474</v>
      </c>
      <c r="N251" s="81">
        <v>9.6143555313000952</v>
      </c>
      <c r="O251" s="81">
        <v>12.498796455488607</v>
      </c>
      <c r="P251" s="81">
        <v>16.366326816609416</v>
      </c>
      <c r="Q251" s="81">
        <v>0.67524588097393123</v>
      </c>
      <c r="R251" s="81">
        <v>0</v>
      </c>
      <c r="S251" s="81">
        <v>0.96695897122016417</v>
      </c>
      <c r="T251" s="82"/>
      <c r="U251" s="81">
        <v>1239789</v>
      </c>
      <c r="V251" s="81">
        <v>538</v>
      </c>
      <c r="W251" s="81">
        <v>120</v>
      </c>
      <c r="X251" s="81">
        <v>2956</v>
      </c>
      <c r="Y251" s="81">
        <v>4266</v>
      </c>
      <c r="Z251" s="81">
        <v>7616</v>
      </c>
      <c r="AA251" s="81">
        <v>3424</v>
      </c>
      <c r="AB251" s="81">
        <v>10654</v>
      </c>
      <c r="AC251" s="81">
        <v>0</v>
      </c>
      <c r="AD251" s="81">
        <v>0.96695897122016417</v>
      </c>
      <c r="AE251" s="82"/>
      <c r="AF251" s="81">
        <v>14604069.89481361</v>
      </c>
      <c r="AG251" s="81">
        <v>793528.76819619373</v>
      </c>
      <c r="AH251" s="81">
        <v>992133.41631615348</v>
      </c>
      <c r="AI251" s="81">
        <v>16311970.57959706</v>
      </c>
      <c r="AJ251" s="81">
        <v>20641457.405422289</v>
      </c>
      <c r="AK251" s="81">
        <v>0</v>
      </c>
      <c r="AL251" s="81">
        <v>0</v>
      </c>
      <c r="AM251" s="81">
        <v>1466534.9335219071</v>
      </c>
      <c r="AN251" s="81">
        <v>0</v>
      </c>
      <c r="AO251" s="81">
        <v>0</v>
      </c>
      <c r="AP251" s="82"/>
      <c r="AQ251" s="81">
        <v>496</v>
      </c>
      <c r="AR251" s="81">
        <v>157</v>
      </c>
      <c r="AS251" s="81">
        <v>0</v>
      </c>
      <c r="AT251" s="81">
        <v>0</v>
      </c>
      <c r="AU251" s="81">
        <v>0</v>
      </c>
      <c r="AV251" s="81">
        <v>0</v>
      </c>
      <c r="AW251" s="81" t="s">
        <v>564</v>
      </c>
      <c r="AX251" s="82"/>
      <c r="AY251" s="81">
        <v>2447.4699999999998</v>
      </c>
      <c r="AZ251" s="81">
        <v>11739</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2011</v>
      </c>
      <c r="B252" s="80">
        <v>373</v>
      </c>
      <c r="C252" s="80">
        <v>16</v>
      </c>
      <c r="D252" s="80">
        <v>22</v>
      </c>
      <c r="E252" s="80">
        <v>2019</v>
      </c>
      <c r="F252" s="80" t="s">
        <v>73</v>
      </c>
      <c r="G252" s="80" t="s">
        <v>1995</v>
      </c>
      <c r="H252" s="80" t="s">
        <v>1996</v>
      </c>
      <c r="I252" s="177"/>
      <c r="J252" s="81">
        <v>10.055661749606028</v>
      </c>
      <c r="K252" s="81">
        <v>0.96260921788734799</v>
      </c>
      <c r="L252" s="81">
        <v>4.1848211521237424</v>
      </c>
      <c r="M252" s="81">
        <v>10.084025746245395</v>
      </c>
      <c r="N252" s="81">
        <v>9.1904242875498809</v>
      </c>
      <c r="O252" s="81">
        <v>11.639301037997823</v>
      </c>
      <c r="P252" s="81">
        <v>15.902200021436496</v>
      </c>
      <c r="Q252" s="81">
        <v>0.65331095889142121</v>
      </c>
      <c r="R252" s="81">
        <v>0</v>
      </c>
      <c r="S252" s="81">
        <v>1.3436002659591404</v>
      </c>
      <c r="T252" s="82"/>
      <c r="U252" s="81">
        <v>1210620</v>
      </c>
      <c r="V252" s="81">
        <v>538</v>
      </c>
      <c r="W252" s="81">
        <v>120</v>
      </c>
      <c r="X252" s="81">
        <v>2956</v>
      </c>
      <c r="Y252" s="81">
        <v>4298</v>
      </c>
      <c r="Z252" s="81">
        <v>7287</v>
      </c>
      <c r="AA252" s="81">
        <v>3302</v>
      </c>
      <c r="AB252" s="81">
        <v>10587</v>
      </c>
      <c r="AC252" s="81">
        <v>0</v>
      </c>
      <c r="AD252" s="81">
        <v>1.3436002659591399</v>
      </c>
      <c r="AE252" s="82"/>
      <c r="AF252" s="81">
        <v>14187127.793743931</v>
      </c>
      <c r="AG252" s="81">
        <v>768889.78013258683</v>
      </c>
      <c r="AH252" s="81">
        <v>1103117.4176393009</v>
      </c>
      <c r="AI252" s="81">
        <v>16442330.236487379</v>
      </c>
      <c r="AJ252" s="81">
        <v>18805325.678034205</v>
      </c>
      <c r="AK252" s="81">
        <v>0</v>
      </c>
      <c r="AL252" s="81">
        <v>0</v>
      </c>
      <c r="AM252" s="81">
        <v>1441869.7011066705</v>
      </c>
      <c r="AN252" s="81">
        <v>0</v>
      </c>
      <c r="AO252" s="81">
        <v>0</v>
      </c>
      <c r="AP252" s="82"/>
      <c r="AQ252" s="81">
        <v>537</v>
      </c>
      <c r="AR252" s="81">
        <v>169</v>
      </c>
      <c r="AS252" s="81">
        <v>0</v>
      </c>
      <c r="AT252" s="81">
        <v>0</v>
      </c>
      <c r="AU252" s="81">
        <v>0</v>
      </c>
      <c r="AV252" s="81">
        <v>0</v>
      </c>
      <c r="AW252" s="81" t="s">
        <v>564</v>
      </c>
      <c r="AX252" s="82"/>
      <c r="AY252" s="81">
        <v>2698.690000000001</v>
      </c>
      <c r="AZ252" s="81">
        <v>12959.3</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2012</v>
      </c>
      <c r="B253" s="80">
        <v>374</v>
      </c>
      <c r="C253" s="80">
        <v>17</v>
      </c>
      <c r="D253" s="80">
        <v>22</v>
      </c>
      <c r="E253" s="80">
        <v>2020</v>
      </c>
      <c r="F253" s="80" t="s">
        <v>218</v>
      </c>
      <c r="G253" s="80" t="s">
        <v>1995</v>
      </c>
      <c r="H253" s="80" t="s">
        <v>1996</v>
      </c>
      <c r="I253" s="177"/>
      <c r="J253" s="81">
        <v>9.3389233668998433</v>
      </c>
      <c r="K253" s="81">
        <v>1.0666457614064668</v>
      </c>
      <c r="L253" s="81">
        <v>6.2381968822592428</v>
      </c>
      <c r="M253" s="81">
        <v>8.3241126565177606</v>
      </c>
      <c r="N253" s="81">
        <v>9.7794696819883651</v>
      </c>
      <c r="O253" s="81">
        <v>9.9009947053293068</v>
      </c>
      <c r="P253" s="81">
        <v>14.959977841994279</v>
      </c>
      <c r="Q253" s="81">
        <v>0.61587032164020861</v>
      </c>
      <c r="R253" s="81">
        <v>0</v>
      </c>
      <c r="S253" s="81">
        <v>1.1296746805660429</v>
      </c>
      <c r="T253" s="82"/>
      <c r="U253" s="81">
        <v>1124940</v>
      </c>
      <c r="V253" s="81">
        <v>547</v>
      </c>
      <c r="W253" s="81">
        <v>201</v>
      </c>
      <c r="X253" s="81">
        <v>2579</v>
      </c>
      <c r="Y253" s="81">
        <v>4355</v>
      </c>
      <c r="Z253" s="81">
        <v>7075</v>
      </c>
      <c r="AA253" s="81">
        <v>3375</v>
      </c>
      <c r="AB253" s="81">
        <v>10445</v>
      </c>
      <c r="AC253" s="81">
        <v>0</v>
      </c>
      <c r="AD253" s="81">
        <v>1.1296746805660429</v>
      </c>
      <c r="AE253" s="82"/>
      <c r="AF253" s="81">
        <v>12976021.796761369</v>
      </c>
      <c r="AG253" s="81">
        <v>784389.00500651961</v>
      </c>
      <c r="AH253" s="81">
        <v>1913289.547349141</v>
      </c>
      <c r="AI253" s="81">
        <v>13230536.381472085</v>
      </c>
      <c r="AJ253" s="81">
        <v>20242898.808051739</v>
      </c>
      <c r="AK253" s="81"/>
      <c r="AL253" s="81"/>
      <c r="AM253" s="81">
        <v>1363188.5463703845</v>
      </c>
      <c r="AN253" s="81"/>
      <c r="AO253" s="81"/>
      <c r="AP253" s="82"/>
      <c r="AQ253" s="81">
        <v>562</v>
      </c>
      <c r="AR253" s="81">
        <v>171</v>
      </c>
      <c r="AS253" s="81">
        <v>0</v>
      </c>
      <c r="AT253" s="81">
        <v>0</v>
      </c>
      <c r="AU253" s="81">
        <v>0</v>
      </c>
      <c r="AV253" s="81">
        <v>0</v>
      </c>
      <c r="AW253" s="81">
        <v>0</v>
      </c>
      <c r="AX253" s="82"/>
      <c r="AY253" s="81">
        <v>2869.920000000001</v>
      </c>
      <c r="AZ253" s="81">
        <v>13228</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2013</v>
      </c>
      <c r="B254" s="80">
        <v>374</v>
      </c>
      <c r="C254" s="80">
        <v>18</v>
      </c>
      <c r="D254" s="80">
        <v>22</v>
      </c>
      <c r="E254" s="80">
        <v>2021</v>
      </c>
      <c r="F254" s="80" t="s">
        <v>75</v>
      </c>
      <c r="G254" s="174" t="s">
        <v>1995</v>
      </c>
      <c r="H254" s="80" t="s">
        <v>1996</v>
      </c>
      <c r="I254" s="177"/>
      <c r="J254" s="81">
        <v>7.6320003686411733</v>
      </c>
      <c r="K254" s="81">
        <v>1.0919465947545335</v>
      </c>
      <c r="L254" s="81">
        <v>5.5733317247149419</v>
      </c>
      <c r="M254" s="81">
        <v>7.6386977355331611</v>
      </c>
      <c r="N254" s="81">
        <v>7.4194636653685047</v>
      </c>
      <c r="O254" s="81">
        <v>9.5081861003189712</v>
      </c>
      <c r="P254" s="81">
        <v>15.249454364023967</v>
      </c>
      <c r="Q254" s="81">
        <v>0.6161604424544973</v>
      </c>
      <c r="R254" s="81">
        <v>0</v>
      </c>
      <c r="S254" s="81">
        <v>1.2761081804770731</v>
      </c>
      <c r="T254" s="82"/>
      <c r="U254" s="81">
        <v>1174772</v>
      </c>
      <c r="V254" s="81">
        <v>547</v>
      </c>
      <c r="W254" s="81">
        <v>201</v>
      </c>
      <c r="X254" s="81">
        <v>2579</v>
      </c>
      <c r="Y254" s="81">
        <v>4378</v>
      </c>
      <c r="Z254" s="81">
        <v>6996</v>
      </c>
      <c r="AA254" s="81">
        <v>3355</v>
      </c>
      <c r="AB254" s="81">
        <v>10326</v>
      </c>
      <c r="AC254" s="81">
        <v>0</v>
      </c>
      <c r="AD254" s="81">
        <v>1.2761081804770731</v>
      </c>
      <c r="AE254" s="82"/>
      <c r="AF254" s="81">
        <v>11812432.124669887</v>
      </c>
      <c r="AG254" s="81">
        <v>839630.74920874205</v>
      </c>
      <c r="AH254" s="81">
        <v>1770099.9560711556</v>
      </c>
      <c r="AI254" s="81">
        <v>14545232.884420715</v>
      </c>
      <c r="AJ254" s="81">
        <v>18288811.671104807</v>
      </c>
      <c r="AK254" s="81">
        <v>0</v>
      </c>
      <c r="AL254" s="81">
        <v>0</v>
      </c>
      <c r="AM254" s="81">
        <v>1355430.9055033729</v>
      </c>
      <c r="AN254" s="81">
        <v>0</v>
      </c>
      <c r="AO254" s="81">
        <v>0</v>
      </c>
      <c r="AP254" s="82"/>
      <c r="AQ254" s="81">
        <v>579</v>
      </c>
      <c r="AR254" s="81">
        <v>172</v>
      </c>
      <c r="AS254" s="81">
        <v>0</v>
      </c>
      <c r="AT254" s="81">
        <v>1</v>
      </c>
      <c r="AU254" s="81">
        <v>0</v>
      </c>
      <c r="AV254" s="81">
        <v>0</v>
      </c>
      <c r="AW254" s="81"/>
      <c r="AX254" s="82"/>
      <c r="AY254" s="81">
        <v>2989.7800000000011</v>
      </c>
      <c r="AZ254" s="81">
        <v>13277.5</v>
      </c>
      <c r="BA254" s="81">
        <v>0</v>
      </c>
      <c r="BB254" s="81">
        <v>7200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2014</v>
      </c>
      <c r="B255" s="80">
        <v>374</v>
      </c>
      <c r="C255" s="80">
        <v>19</v>
      </c>
      <c r="D255" s="80">
        <v>22</v>
      </c>
      <c r="E255" s="80">
        <v>2022</v>
      </c>
      <c r="F255" s="80" t="s">
        <v>568</v>
      </c>
      <c r="G255" s="174" t="s">
        <v>1995</v>
      </c>
      <c r="H255" s="80" t="s">
        <v>1996</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607</v>
      </c>
      <c r="AR255" s="81">
        <v>173</v>
      </c>
      <c r="AS255" s="81">
        <v>0</v>
      </c>
      <c r="AT255" s="81">
        <v>1</v>
      </c>
      <c r="AU255" s="81">
        <v>0</v>
      </c>
      <c r="AV255" s="81">
        <v>0</v>
      </c>
      <c r="AW255" s="81"/>
      <c r="AX255" s="82"/>
      <c r="AY255" s="81">
        <v>3166.260000000002</v>
      </c>
      <c r="AZ255" s="81">
        <v>13327</v>
      </c>
      <c r="BA255" s="81">
        <v>0</v>
      </c>
      <c r="BB255" s="81">
        <v>7200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2015</v>
      </c>
      <c r="B256" s="80">
        <v>392</v>
      </c>
      <c r="C256" s="80">
        <v>1</v>
      </c>
      <c r="D256" s="80">
        <v>24</v>
      </c>
      <c r="E256" s="80">
        <v>1990</v>
      </c>
      <c r="F256" s="80" t="s">
        <v>562</v>
      </c>
      <c r="G256" s="80" t="s">
        <v>2016</v>
      </c>
      <c r="H256" s="80" t="s">
        <v>2017</v>
      </c>
      <c r="I256" s="177"/>
      <c r="J256" s="81">
        <v>59.543339483338322</v>
      </c>
      <c r="K256" s="81">
        <v>1.6835909876267485</v>
      </c>
      <c r="L256" s="81">
        <v>8.9221565044137847</v>
      </c>
      <c r="M256" s="81">
        <v>5.6740350237441532</v>
      </c>
      <c r="N256" s="81">
        <v>9.1367620945265013</v>
      </c>
      <c r="O256" s="81">
        <v>8.7792300946971995</v>
      </c>
      <c r="P256" s="81">
        <v>16.910265269325389</v>
      </c>
      <c r="Q256" s="81">
        <v>0.81476401422150235</v>
      </c>
      <c r="R256" s="81">
        <v>0</v>
      </c>
      <c r="S256" s="81">
        <v>0.74156402281789735</v>
      </c>
      <c r="T256" s="82"/>
      <c r="U256" s="81">
        <v>2057544</v>
      </c>
      <c r="V256" s="81">
        <v>571</v>
      </c>
      <c r="W256" s="81">
        <v>97</v>
      </c>
      <c r="X256" s="81">
        <v>2200</v>
      </c>
      <c r="Y256" s="81">
        <v>3942</v>
      </c>
      <c r="Z256" s="81">
        <v>3611</v>
      </c>
      <c r="AA256" s="81">
        <v>4106</v>
      </c>
      <c r="AB256" s="81">
        <v>13229</v>
      </c>
      <c r="AC256" s="81">
        <v>0</v>
      </c>
      <c r="AD256" s="81">
        <v>0.74156402281789735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2018</v>
      </c>
      <c r="B257" s="80">
        <v>393</v>
      </c>
      <c r="C257" s="80">
        <v>2</v>
      </c>
      <c r="D257" s="80">
        <v>24</v>
      </c>
      <c r="E257" s="80">
        <v>2005</v>
      </c>
      <c r="F257" s="80" t="s">
        <v>565</v>
      </c>
      <c r="G257" s="80" t="s">
        <v>2016</v>
      </c>
      <c r="H257" s="80" t="s">
        <v>2017</v>
      </c>
      <c r="I257" s="177"/>
      <c r="J257" s="81">
        <v>44.923102304045052</v>
      </c>
      <c r="K257" s="81">
        <v>0.80257967787701323</v>
      </c>
      <c r="L257" s="81">
        <v>13.403188858151951</v>
      </c>
      <c r="M257" s="81">
        <v>6.8152087791615141</v>
      </c>
      <c r="N257" s="81">
        <v>11.572540237619096</v>
      </c>
      <c r="O257" s="81">
        <v>13.072360813567233</v>
      </c>
      <c r="P257" s="81">
        <v>17.499749007959089</v>
      </c>
      <c r="Q257" s="81">
        <v>0.7241807571677068</v>
      </c>
      <c r="R257" s="81">
        <v>0</v>
      </c>
      <c r="S257" s="81">
        <v>0</v>
      </c>
      <c r="T257" s="82"/>
      <c r="U257" s="81">
        <v>1926652</v>
      </c>
      <c r="V257" s="81">
        <v>346</v>
      </c>
      <c r="W257" s="81">
        <v>131</v>
      </c>
      <c r="X257" s="81">
        <v>1410</v>
      </c>
      <c r="Y257" s="81">
        <v>4560</v>
      </c>
      <c r="Z257" s="81">
        <v>6222</v>
      </c>
      <c r="AA257" s="81">
        <v>3480</v>
      </c>
      <c r="AB257" s="81">
        <v>12292</v>
      </c>
      <c r="AC257" s="81">
        <v>0</v>
      </c>
      <c r="AD257" s="81">
        <v>0</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2019</v>
      </c>
      <c r="B258" s="80">
        <v>394</v>
      </c>
      <c r="C258" s="80">
        <v>3</v>
      </c>
      <c r="D258" s="80">
        <v>24</v>
      </c>
      <c r="E258" s="80">
        <v>2006</v>
      </c>
      <c r="F258" s="80" t="s">
        <v>566</v>
      </c>
      <c r="G258" s="80" t="s">
        <v>2016</v>
      </c>
      <c r="H258" s="80" t="s">
        <v>2017</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2020</v>
      </c>
      <c r="B259" s="80">
        <v>395</v>
      </c>
      <c r="C259" s="80">
        <v>4</v>
      </c>
      <c r="D259" s="80">
        <v>24</v>
      </c>
      <c r="E259" s="80">
        <v>2007</v>
      </c>
      <c r="F259" s="80" t="s">
        <v>567</v>
      </c>
      <c r="G259" s="80" t="s">
        <v>2016</v>
      </c>
      <c r="H259" s="80" t="s">
        <v>2017</v>
      </c>
      <c r="I259" s="177"/>
      <c r="J259" s="81">
        <v>43.160770146750842</v>
      </c>
      <c r="K259" s="81">
        <v>0.66144724648697151</v>
      </c>
      <c r="L259" s="81">
        <v>5.7405528027899893</v>
      </c>
      <c r="M259" s="81">
        <v>7.550416802567816</v>
      </c>
      <c r="N259" s="81">
        <v>12.706973716040588</v>
      </c>
      <c r="O259" s="81">
        <v>12.870073217489567</v>
      </c>
      <c r="P259" s="81">
        <v>17.295720276983424</v>
      </c>
      <c r="Q259" s="81">
        <v>0.74278401388638049</v>
      </c>
      <c r="R259" s="81">
        <v>0</v>
      </c>
      <c r="S259" s="81">
        <v>0</v>
      </c>
      <c r="T259" s="82"/>
      <c r="U259" s="81">
        <v>2068040</v>
      </c>
      <c r="V259" s="81">
        <v>297</v>
      </c>
      <c r="W259" s="81">
        <v>64</v>
      </c>
      <c r="X259" s="81">
        <v>1953</v>
      </c>
      <c r="Y259" s="81">
        <v>4601</v>
      </c>
      <c r="Z259" s="81">
        <v>6368</v>
      </c>
      <c r="AA259" s="81">
        <v>3387</v>
      </c>
      <c r="AB259" s="81">
        <v>11941</v>
      </c>
      <c r="AC259" s="81">
        <v>0</v>
      </c>
      <c r="AD259" s="81">
        <v>0</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2021</v>
      </c>
      <c r="B260" s="80">
        <v>396</v>
      </c>
      <c r="C260" s="80">
        <v>5</v>
      </c>
      <c r="D260" s="80">
        <v>24</v>
      </c>
      <c r="E260" s="80">
        <v>2008</v>
      </c>
      <c r="F260" s="80" t="s">
        <v>84</v>
      </c>
      <c r="G260" s="80" t="s">
        <v>2016</v>
      </c>
      <c r="H260" s="80" t="s">
        <v>2017</v>
      </c>
      <c r="I260" s="177"/>
      <c r="J260" s="81">
        <v>40.137469643309025</v>
      </c>
      <c r="K260" s="81">
        <v>0.48878376527206224</v>
      </c>
      <c r="L260" s="81">
        <v>5.0774010213835084</v>
      </c>
      <c r="M260" s="81">
        <v>7.9201219897931727</v>
      </c>
      <c r="N260" s="81">
        <v>10.780911707101032</v>
      </c>
      <c r="O260" s="81">
        <v>12.511774043673336</v>
      </c>
      <c r="P260" s="81">
        <v>16.913860836071848</v>
      </c>
      <c r="Q260" s="81">
        <v>0.72698145538526304</v>
      </c>
      <c r="R260" s="81">
        <v>0</v>
      </c>
      <c r="S260" s="81">
        <v>0</v>
      </c>
      <c r="T260" s="82"/>
      <c r="U260" s="81">
        <v>2075850</v>
      </c>
      <c r="V260" s="81">
        <v>297</v>
      </c>
      <c r="W260" s="81">
        <v>64</v>
      </c>
      <c r="X260" s="81">
        <v>1953</v>
      </c>
      <c r="Y260" s="81">
        <v>4618</v>
      </c>
      <c r="Z260" s="81">
        <v>6408</v>
      </c>
      <c r="AA260" s="81">
        <v>3316</v>
      </c>
      <c r="AB260" s="81">
        <v>11879</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2022</v>
      </c>
      <c r="B261" s="80">
        <v>397</v>
      </c>
      <c r="C261" s="80">
        <v>6</v>
      </c>
      <c r="D261" s="80">
        <v>24</v>
      </c>
      <c r="E261" s="80">
        <v>2009</v>
      </c>
      <c r="F261" s="80" t="s">
        <v>85</v>
      </c>
      <c r="G261" s="80" t="s">
        <v>2016</v>
      </c>
      <c r="H261" s="80" t="s">
        <v>2017</v>
      </c>
      <c r="I261" s="177"/>
      <c r="J261" s="81">
        <v>42.293000362572599</v>
      </c>
      <c r="K261" s="81">
        <v>0.50408669423889718</v>
      </c>
      <c r="L261" s="81">
        <v>13.291877072813374</v>
      </c>
      <c r="M261" s="81">
        <v>8.1912216406259706</v>
      </c>
      <c r="N261" s="81">
        <v>10.286298626841607</v>
      </c>
      <c r="O261" s="81">
        <v>12.774852593228729</v>
      </c>
      <c r="P261" s="81">
        <v>16.544961405001981</v>
      </c>
      <c r="Q261" s="81">
        <v>0.68290532164281692</v>
      </c>
      <c r="R261" s="81">
        <v>0</v>
      </c>
      <c r="S261" s="81">
        <v>0</v>
      </c>
      <c r="T261" s="82"/>
      <c r="U261" s="81">
        <v>1941445</v>
      </c>
      <c r="V261" s="81">
        <v>277</v>
      </c>
      <c r="W261" s="81">
        <v>228</v>
      </c>
      <c r="X261" s="81">
        <v>2109</v>
      </c>
      <c r="Y261" s="81">
        <v>4606</v>
      </c>
      <c r="Z261" s="81">
        <v>6458</v>
      </c>
      <c r="AA261" s="81">
        <v>3330</v>
      </c>
      <c r="AB261" s="81">
        <v>11714</v>
      </c>
      <c r="AC261" s="81">
        <v>0</v>
      </c>
      <c r="AD261" s="81">
        <v>0</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3.2</v>
      </c>
      <c r="BJ261" s="81">
        <v>0</v>
      </c>
      <c r="BK261" s="81">
        <v>0</v>
      </c>
      <c r="BL261" s="81">
        <v>0</v>
      </c>
      <c r="BM261" s="82"/>
      <c r="BN261" s="81">
        <v>0</v>
      </c>
      <c r="BO261" s="81">
        <v>0</v>
      </c>
      <c r="BP261" s="81">
        <v>1</v>
      </c>
      <c r="BQ261" s="81">
        <v>0</v>
      </c>
      <c r="BR261" s="81">
        <v>0</v>
      </c>
      <c r="BS261" s="81">
        <v>0</v>
      </c>
      <c r="BT261"/>
      <c r="BU261" s="80"/>
      <c r="BV261" s="80"/>
      <c r="BW261" s="80"/>
      <c r="BX261" s="80"/>
      <c r="BY261" s="80"/>
      <c r="BZ261" s="80"/>
      <c r="CA261" s="80"/>
      <c r="CB261" s="80"/>
      <c r="CC261" s="80"/>
    </row>
    <row r="262" spans="1:81">
      <c r="A262" s="80" t="s">
        <v>2023</v>
      </c>
      <c r="B262" s="80">
        <v>398</v>
      </c>
      <c r="C262" s="80">
        <v>7</v>
      </c>
      <c r="D262" s="80">
        <v>24</v>
      </c>
      <c r="E262" s="80">
        <v>2010</v>
      </c>
      <c r="F262" s="80" t="s">
        <v>86</v>
      </c>
      <c r="G262" s="80" t="s">
        <v>2016</v>
      </c>
      <c r="H262" s="80" t="s">
        <v>2017</v>
      </c>
      <c r="I262" s="177"/>
      <c r="J262" s="81">
        <v>26.392308350625083</v>
      </c>
      <c r="K262" s="81">
        <v>0.55102864449661104</v>
      </c>
      <c r="L262" s="81">
        <v>12.066544708333907</v>
      </c>
      <c r="M262" s="81">
        <v>8.7458494958225241</v>
      </c>
      <c r="N262" s="81">
        <v>12.473063042058826</v>
      </c>
      <c r="O262" s="81">
        <v>12.835873632792337</v>
      </c>
      <c r="P262" s="81">
        <v>16.668086054970381</v>
      </c>
      <c r="Q262" s="81">
        <v>0.70277755112838991</v>
      </c>
      <c r="R262" s="81">
        <v>0</v>
      </c>
      <c r="S262" s="81">
        <v>0</v>
      </c>
      <c r="T262" s="82"/>
      <c r="U262" s="81">
        <v>1287414</v>
      </c>
      <c r="V262" s="81">
        <v>277</v>
      </c>
      <c r="W262" s="81">
        <v>228</v>
      </c>
      <c r="X262" s="81">
        <v>2109</v>
      </c>
      <c r="Y262" s="81">
        <v>4620</v>
      </c>
      <c r="Z262" s="81">
        <v>6519</v>
      </c>
      <c r="AA262" s="81">
        <v>3271</v>
      </c>
      <c r="AB262" s="81">
        <v>11551</v>
      </c>
      <c r="AC262" s="81">
        <v>0</v>
      </c>
      <c r="AD262" s="81">
        <v>0</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2.0539999999999998</v>
      </c>
      <c r="BJ262" s="81">
        <v>0</v>
      </c>
      <c r="BK262" s="81">
        <v>0</v>
      </c>
      <c r="BL262" s="81">
        <v>0</v>
      </c>
      <c r="BM262" s="82"/>
      <c r="BN262" s="81">
        <v>0</v>
      </c>
      <c r="BO262" s="81">
        <v>0</v>
      </c>
      <c r="BP262" s="81">
        <v>1</v>
      </c>
      <c r="BQ262" s="81">
        <v>0</v>
      </c>
      <c r="BR262" s="81">
        <v>0</v>
      </c>
      <c r="BS262" s="81">
        <v>0</v>
      </c>
      <c r="BT262"/>
      <c r="BU262" s="80">
        <v>2.0539999999999998</v>
      </c>
      <c r="BV262" s="80">
        <v>0</v>
      </c>
      <c r="BW262" s="80">
        <v>0</v>
      </c>
      <c r="BX262" s="80">
        <v>0</v>
      </c>
      <c r="BY262" s="80">
        <v>0</v>
      </c>
      <c r="BZ262" s="80">
        <v>0</v>
      </c>
      <c r="CA262" s="80">
        <v>0</v>
      </c>
      <c r="CB262" s="80">
        <v>0</v>
      </c>
      <c r="CC262" s="80">
        <v>0</v>
      </c>
    </row>
    <row r="263" spans="1:81">
      <c r="A263" s="80" t="s">
        <v>2024</v>
      </c>
      <c r="B263" s="80">
        <v>399</v>
      </c>
      <c r="C263" s="80">
        <v>8</v>
      </c>
      <c r="D263" s="80">
        <v>24</v>
      </c>
      <c r="E263" s="80">
        <v>2011</v>
      </c>
      <c r="F263" s="80" t="s">
        <v>87</v>
      </c>
      <c r="G263" s="80" t="s">
        <v>2016</v>
      </c>
      <c r="H263" s="80" t="s">
        <v>2017</v>
      </c>
      <c r="I263" s="177"/>
      <c r="J263" s="81">
        <v>20.305693998436272</v>
      </c>
      <c r="K263" s="81">
        <v>0.67324656295231677</v>
      </c>
      <c r="L263" s="81">
        <v>12.330623010982928</v>
      </c>
      <c r="M263" s="81">
        <v>11.647454952604043</v>
      </c>
      <c r="N263" s="81">
        <v>15.752033262215917</v>
      </c>
      <c r="O263" s="81">
        <v>12.693988298407094</v>
      </c>
      <c r="P263" s="81">
        <v>16.097332193750589</v>
      </c>
      <c r="Q263" s="81">
        <v>0.79526067431802594</v>
      </c>
      <c r="R263" s="81">
        <v>0</v>
      </c>
      <c r="S263" s="81">
        <v>0</v>
      </c>
      <c r="T263" s="82"/>
      <c r="U263" s="81">
        <v>901686</v>
      </c>
      <c r="V263" s="81">
        <v>277</v>
      </c>
      <c r="W263" s="81">
        <v>228</v>
      </c>
      <c r="X263" s="81">
        <v>2109</v>
      </c>
      <c r="Y263" s="81">
        <v>4615</v>
      </c>
      <c r="Z263" s="81">
        <v>6587</v>
      </c>
      <c r="AA263" s="81">
        <v>3253</v>
      </c>
      <c r="AB263" s="81">
        <v>11332</v>
      </c>
      <c r="AC263" s="81">
        <v>0</v>
      </c>
      <c r="AD263" s="81">
        <v>0</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2.782</v>
      </c>
      <c r="BJ263" s="81">
        <v>0</v>
      </c>
      <c r="BK263" s="81">
        <v>0</v>
      </c>
      <c r="BL263" s="81">
        <v>0</v>
      </c>
      <c r="BM263" s="82"/>
      <c r="BN263" s="81">
        <v>0</v>
      </c>
      <c r="BO263" s="81">
        <v>0</v>
      </c>
      <c r="BP263" s="81">
        <v>1</v>
      </c>
      <c r="BQ263" s="81">
        <v>0</v>
      </c>
      <c r="BR263" s="81">
        <v>0</v>
      </c>
      <c r="BS263" s="81">
        <v>0</v>
      </c>
      <c r="BT263"/>
      <c r="BU263" s="80">
        <v>2.782</v>
      </c>
      <c r="BV263" s="80">
        <v>0</v>
      </c>
      <c r="BW263" s="80">
        <v>0</v>
      </c>
      <c r="BX263" s="80">
        <v>0</v>
      </c>
      <c r="BY263" s="80">
        <v>0</v>
      </c>
      <c r="BZ263" s="80">
        <v>0</v>
      </c>
      <c r="CA263" s="80">
        <v>0</v>
      </c>
      <c r="CB263" s="80">
        <v>0</v>
      </c>
      <c r="CC263" s="80">
        <v>0</v>
      </c>
    </row>
    <row r="264" spans="1:81">
      <c r="A264" s="80" t="s">
        <v>2025</v>
      </c>
      <c r="B264" s="80">
        <v>400</v>
      </c>
      <c r="C264" s="80">
        <v>9</v>
      </c>
      <c r="D264" s="80">
        <v>24</v>
      </c>
      <c r="E264" s="80">
        <v>2012</v>
      </c>
      <c r="F264" s="80" t="s">
        <v>88</v>
      </c>
      <c r="G264" s="80" t="s">
        <v>2016</v>
      </c>
      <c r="H264" s="80" t="s">
        <v>2017</v>
      </c>
      <c r="I264" s="177"/>
      <c r="J264" s="81">
        <v>40.138430354895426</v>
      </c>
      <c r="K264" s="81">
        <v>0.65325609458234357</v>
      </c>
      <c r="L264" s="81">
        <v>12.303478828221744</v>
      </c>
      <c r="M264" s="81">
        <v>12.950992425586843</v>
      </c>
      <c r="N264" s="81">
        <v>16.282113847084766</v>
      </c>
      <c r="O264" s="81">
        <v>12.745141901758132</v>
      </c>
      <c r="P264" s="81">
        <v>16.178966750139242</v>
      </c>
      <c r="Q264" s="81">
        <v>0.85312838443860439</v>
      </c>
      <c r="R264" s="81">
        <v>0</v>
      </c>
      <c r="S264" s="81">
        <v>0</v>
      </c>
      <c r="T264" s="82"/>
      <c r="U264" s="81">
        <v>1872210</v>
      </c>
      <c r="V264" s="81">
        <v>277</v>
      </c>
      <c r="W264" s="81">
        <v>228</v>
      </c>
      <c r="X264" s="81">
        <v>2109</v>
      </c>
      <c r="Y264" s="81">
        <v>4635</v>
      </c>
      <c r="Z264" s="81">
        <v>6666</v>
      </c>
      <c r="AA264" s="81">
        <v>3251</v>
      </c>
      <c r="AB264" s="81">
        <v>11189</v>
      </c>
      <c r="AC264" s="81">
        <v>0</v>
      </c>
      <c r="AD264" s="81">
        <v>0</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4.0259999999999998</v>
      </c>
      <c r="BJ264" s="81">
        <v>0</v>
      </c>
      <c r="BK264" s="81">
        <v>0</v>
      </c>
      <c r="BL264" s="81">
        <v>0</v>
      </c>
      <c r="BM264" s="82"/>
      <c r="BN264" s="81">
        <v>0</v>
      </c>
      <c r="BO264" s="81">
        <v>0</v>
      </c>
      <c r="BP264" s="81">
        <v>1</v>
      </c>
      <c r="BQ264" s="81">
        <v>0</v>
      </c>
      <c r="BR264" s="81">
        <v>0</v>
      </c>
      <c r="BS264" s="81">
        <v>0</v>
      </c>
      <c r="BT264"/>
      <c r="BU264" s="80">
        <v>4.0259999999999998</v>
      </c>
      <c r="BV264" s="80">
        <v>0</v>
      </c>
      <c r="BW264" s="80">
        <v>0</v>
      </c>
      <c r="BX264" s="80">
        <v>0</v>
      </c>
      <c r="BY264" s="80">
        <v>0</v>
      </c>
      <c r="BZ264" s="80">
        <v>0</v>
      </c>
      <c r="CA264" s="80">
        <v>0</v>
      </c>
      <c r="CB264" s="80">
        <v>0</v>
      </c>
      <c r="CC264" s="80">
        <v>0</v>
      </c>
    </row>
    <row r="265" spans="1:81">
      <c r="A265" s="80" t="s">
        <v>2026</v>
      </c>
      <c r="B265" s="80">
        <v>401</v>
      </c>
      <c r="C265" s="80">
        <v>10</v>
      </c>
      <c r="D265" s="80">
        <v>24</v>
      </c>
      <c r="E265" s="80">
        <v>2013</v>
      </c>
      <c r="F265" s="80" t="s">
        <v>89</v>
      </c>
      <c r="G265" s="80" t="s">
        <v>2016</v>
      </c>
      <c r="H265" s="80" t="s">
        <v>2017</v>
      </c>
      <c r="I265" s="177"/>
      <c r="J265" s="81">
        <v>49.311337152063253</v>
      </c>
      <c r="K265" s="81">
        <v>0.54723444862395909</v>
      </c>
      <c r="L265" s="81">
        <v>10.841605156660503</v>
      </c>
      <c r="M265" s="81">
        <v>11.170913107290414</v>
      </c>
      <c r="N265" s="81">
        <v>17.24482468854924</v>
      </c>
      <c r="O265" s="81">
        <v>12.196755284101224</v>
      </c>
      <c r="P265" s="81">
        <v>15.960186990037538</v>
      </c>
      <c r="Q265" s="81">
        <v>0.86043318646174594</v>
      </c>
      <c r="R265" s="81">
        <v>0</v>
      </c>
      <c r="S265" s="81">
        <v>0</v>
      </c>
      <c r="T265" s="82"/>
      <c r="U265" s="81">
        <v>2092702</v>
      </c>
      <c r="V265" s="81">
        <v>277</v>
      </c>
      <c r="W265" s="81">
        <v>228</v>
      </c>
      <c r="X265" s="81">
        <v>2109</v>
      </c>
      <c r="Y265" s="81">
        <v>4650</v>
      </c>
      <c r="Z265" s="81">
        <v>6664</v>
      </c>
      <c r="AA265" s="81">
        <v>3195</v>
      </c>
      <c r="AB265" s="81">
        <v>11123</v>
      </c>
      <c r="AC265" s="81">
        <v>0</v>
      </c>
      <c r="AD265" s="81">
        <v>0</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4.617</v>
      </c>
      <c r="BJ265" s="81">
        <v>0</v>
      </c>
      <c r="BK265" s="81">
        <v>0</v>
      </c>
      <c r="BL265" s="81">
        <v>0</v>
      </c>
      <c r="BM265" s="82"/>
      <c r="BN265" s="81">
        <v>0</v>
      </c>
      <c r="BO265" s="81">
        <v>0</v>
      </c>
      <c r="BP265" s="81">
        <v>1</v>
      </c>
      <c r="BQ265" s="81">
        <v>0</v>
      </c>
      <c r="BR265" s="81">
        <v>0</v>
      </c>
      <c r="BS265" s="81">
        <v>0</v>
      </c>
      <c r="BT265"/>
      <c r="BU265" s="80">
        <v>4.617</v>
      </c>
      <c r="BV265" s="80">
        <v>0</v>
      </c>
      <c r="BW265" s="80">
        <v>0</v>
      </c>
      <c r="BX265" s="80">
        <v>0</v>
      </c>
      <c r="BY265" s="80">
        <v>0</v>
      </c>
      <c r="BZ265" s="80">
        <v>0</v>
      </c>
      <c r="CA265" s="80">
        <v>0</v>
      </c>
      <c r="CB265" s="80">
        <v>0</v>
      </c>
      <c r="CC265" s="80">
        <v>0</v>
      </c>
    </row>
    <row r="266" spans="1:81">
      <c r="A266" s="80" t="s">
        <v>2027</v>
      </c>
      <c r="B266" s="80">
        <v>402</v>
      </c>
      <c r="C266" s="80">
        <v>11</v>
      </c>
      <c r="D266" s="80">
        <v>24</v>
      </c>
      <c r="E266" s="80">
        <v>2014</v>
      </c>
      <c r="F266" s="80" t="s">
        <v>90</v>
      </c>
      <c r="G266" s="80" t="s">
        <v>2016</v>
      </c>
      <c r="H266" s="80" t="s">
        <v>2017</v>
      </c>
      <c r="I266" s="177"/>
      <c r="J266" s="81">
        <v>47.058226207548337</v>
      </c>
      <c r="K266" s="81">
        <v>0.59268033103206919</v>
      </c>
      <c r="L266" s="81">
        <v>9.2141664491982986</v>
      </c>
      <c r="M266" s="81">
        <v>10.476606184595518</v>
      </c>
      <c r="N266" s="81">
        <v>16.587400498680385</v>
      </c>
      <c r="O266" s="81">
        <v>11.726513781345435</v>
      </c>
      <c r="P266" s="81">
        <v>15.787108682062549</v>
      </c>
      <c r="Q266" s="81">
        <v>0.81574977584130293</v>
      </c>
      <c r="R266" s="81">
        <v>0</v>
      </c>
      <c r="S266" s="81">
        <v>0</v>
      </c>
      <c r="T266" s="82"/>
      <c r="U266" s="81">
        <v>2115946</v>
      </c>
      <c r="V266" s="81">
        <v>260</v>
      </c>
      <c r="W266" s="81">
        <v>229</v>
      </c>
      <c r="X266" s="81">
        <v>2044</v>
      </c>
      <c r="Y266" s="81">
        <v>4637</v>
      </c>
      <c r="Z266" s="81">
        <v>6748</v>
      </c>
      <c r="AA266" s="81">
        <v>3144</v>
      </c>
      <c r="AB266" s="81">
        <v>10991</v>
      </c>
      <c r="AC266" s="81">
        <v>0</v>
      </c>
      <c r="AD266" s="81">
        <v>0</v>
      </c>
      <c r="AE266" s="82"/>
      <c r="AF266" s="81">
        <v>37085863.581453882</v>
      </c>
      <c r="AG266" s="81">
        <v>471489.40272495453</v>
      </c>
      <c r="AH266" s="81">
        <v>1408196.1903589698</v>
      </c>
      <c r="AI266" s="81">
        <v>12310434.62619075</v>
      </c>
      <c r="AJ266" s="81">
        <v>22107293.870080765</v>
      </c>
      <c r="AK266" s="81">
        <v>0</v>
      </c>
      <c r="AL266" s="81">
        <v>0</v>
      </c>
      <c r="AM266" s="81">
        <v>1508900.0591242919</v>
      </c>
      <c r="AN266" s="81">
        <v>0</v>
      </c>
      <c r="AO266" s="81">
        <v>0</v>
      </c>
      <c r="AP266" s="82"/>
      <c r="AQ266" s="81">
        <v>385</v>
      </c>
      <c r="AR266" s="81">
        <v>101</v>
      </c>
      <c r="AS266" s="81">
        <v>0</v>
      </c>
      <c r="AT266" s="81">
        <v>0</v>
      </c>
      <c r="AU266" s="81">
        <v>0</v>
      </c>
      <c r="AV266" s="81">
        <v>1</v>
      </c>
      <c r="AW266" s="81" t="s">
        <v>564</v>
      </c>
      <c r="AX266" s="82"/>
      <c r="AY266" s="81">
        <v>1892.627</v>
      </c>
      <c r="AZ266" s="81">
        <v>9998.9</v>
      </c>
      <c r="BA266" s="81">
        <v>0</v>
      </c>
      <c r="BB266" s="81">
        <v>0</v>
      </c>
      <c r="BC266" s="81">
        <v>0</v>
      </c>
      <c r="BD266" s="81">
        <v>5750</v>
      </c>
      <c r="BE266" s="81" t="s">
        <v>564</v>
      </c>
      <c r="BF266" s="82"/>
      <c r="BG266" s="81">
        <v>0</v>
      </c>
      <c r="BH266" s="81">
        <v>0</v>
      </c>
      <c r="BI266" s="81">
        <v>4.6509999999999998</v>
      </c>
      <c r="BJ266" s="81">
        <v>0</v>
      </c>
      <c r="BK266" s="81">
        <v>0</v>
      </c>
      <c r="BL266" s="81">
        <v>0</v>
      </c>
      <c r="BM266" s="82"/>
      <c r="BN266" s="81">
        <v>0</v>
      </c>
      <c r="BO266" s="81">
        <v>0</v>
      </c>
      <c r="BP266" s="81">
        <v>1</v>
      </c>
      <c r="BQ266" s="81">
        <v>0</v>
      </c>
      <c r="BR266" s="81">
        <v>0</v>
      </c>
      <c r="BS266" s="81">
        <v>0</v>
      </c>
      <c r="BT266"/>
      <c r="BU266" s="80">
        <v>4.6509999999999998</v>
      </c>
      <c r="BV266" s="80">
        <v>0</v>
      </c>
      <c r="BW266" s="80">
        <v>0</v>
      </c>
      <c r="BX266" s="80">
        <v>0</v>
      </c>
      <c r="BY266" s="80">
        <v>0</v>
      </c>
      <c r="BZ266" s="80">
        <v>0</v>
      </c>
      <c r="CA266" s="80">
        <v>0</v>
      </c>
      <c r="CB266" s="80">
        <v>0</v>
      </c>
      <c r="CC266" s="80">
        <v>0</v>
      </c>
    </row>
    <row r="267" spans="1:81">
      <c r="A267" s="80" t="s">
        <v>2028</v>
      </c>
      <c r="B267" s="80">
        <v>403</v>
      </c>
      <c r="C267" s="80">
        <v>12</v>
      </c>
      <c r="D267" s="80">
        <v>24</v>
      </c>
      <c r="E267" s="80">
        <v>2015</v>
      </c>
      <c r="F267" s="80" t="s">
        <v>91</v>
      </c>
      <c r="G267" s="80" t="s">
        <v>2016</v>
      </c>
      <c r="H267" s="80" t="s">
        <v>2017</v>
      </c>
      <c r="I267" s="177"/>
      <c r="J267" s="81">
        <v>25.957648404118974</v>
      </c>
      <c r="K267" s="81">
        <v>0.56048323635249186</v>
      </c>
      <c r="L267" s="81">
        <v>10.809638175187201</v>
      </c>
      <c r="M267" s="81">
        <v>12.095406253227234</v>
      </c>
      <c r="N267" s="81">
        <v>14.415804070603167</v>
      </c>
      <c r="O267" s="81">
        <v>11.592234287184127</v>
      </c>
      <c r="P267" s="81">
        <v>15.553290746032278</v>
      </c>
      <c r="Q267" s="81">
        <v>0.78956900445922162</v>
      </c>
      <c r="R267" s="81">
        <v>0</v>
      </c>
      <c r="S267" s="81">
        <v>0</v>
      </c>
      <c r="T267" s="82"/>
      <c r="U267" s="81">
        <v>1319705</v>
      </c>
      <c r="V267" s="81">
        <v>260</v>
      </c>
      <c r="W267" s="81">
        <v>229</v>
      </c>
      <c r="X267" s="81">
        <v>2044</v>
      </c>
      <c r="Y267" s="81">
        <v>4628</v>
      </c>
      <c r="Z267" s="81">
        <v>6735</v>
      </c>
      <c r="AA267" s="81">
        <v>3095</v>
      </c>
      <c r="AB267" s="81">
        <v>10867</v>
      </c>
      <c r="AC267" s="81">
        <v>0</v>
      </c>
      <c r="AD267" s="81">
        <v>0</v>
      </c>
      <c r="AE267" s="82"/>
      <c r="AF267" s="81">
        <v>22304857.708225213</v>
      </c>
      <c r="AG267" s="81">
        <v>434800.92226843745</v>
      </c>
      <c r="AH267" s="81">
        <v>1536270.4530622496</v>
      </c>
      <c r="AI267" s="81">
        <v>12433044.212872429</v>
      </c>
      <c r="AJ267" s="81">
        <v>22214038.098380372</v>
      </c>
      <c r="AK267" s="81">
        <v>0</v>
      </c>
      <c r="AL267" s="81">
        <v>0</v>
      </c>
      <c r="AM267" s="81">
        <v>1489276.7646494978</v>
      </c>
      <c r="AN267" s="81">
        <v>0</v>
      </c>
      <c r="AO267" s="81">
        <v>0</v>
      </c>
      <c r="AP267" s="82"/>
      <c r="AQ267" s="81">
        <v>413</v>
      </c>
      <c r="AR267" s="81">
        <v>167</v>
      </c>
      <c r="AS267" s="81">
        <v>0</v>
      </c>
      <c r="AT267" s="81">
        <v>0</v>
      </c>
      <c r="AU267" s="81">
        <v>0</v>
      </c>
      <c r="AV267" s="81">
        <v>1</v>
      </c>
      <c r="AW267" s="81" t="s">
        <v>564</v>
      </c>
      <c r="AX267" s="82"/>
      <c r="AY267" s="81">
        <v>2065.627</v>
      </c>
      <c r="AZ267" s="81">
        <v>12295.3</v>
      </c>
      <c r="BA267" s="81">
        <v>0</v>
      </c>
      <c r="BB267" s="81">
        <v>0</v>
      </c>
      <c r="BC267" s="81">
        <v>0</v>
      </c>
      <c r="BD267" s="81">
        <v>5750</v>
      </c>
      <c r="BE267" s="81" t="s">
        <v>564</v>
      </c>
      <c r="BF267" s="82"/>
      <c r="BG267" s="81">
        <v>0</v>
      </c>
      <c r="BH267" s="81">
        <v>0</v>
      </c>
      <c r="BI267" s="81">
        <v>4.7</v>
      </c>
      <c r="BJ267" s="81">
        <v>0</v>
      </c>
      <c r="BK267" s="81">
        <v>0</v>
      </c>
      <c r="BL267" s="81">
        <v>0</v>
      </c>
      <c r="BM267" s="82"/>
      <c r="BN267" s="81">
        <v>0</v>
      </c>
      <c r="BO267" s="81">
        <v>0</v>
      </c>
      <c r="BP267" s="81">
        <v>1</v>
      </c>
      <c r="BQ267" s="81">
        <v>0</v>
      </c>
      <c r="BR267" s="81">
        <v>0</v>
      </c>
      <c r="BS267" s="81">
        <v>0</v>
      </c>
      <c r="BT267"/>
      <c r="BU267" s="80">
        <v>4.7</v>
      </c>
      <c r="BV267" s="80">
        <v>0</v>
      </c>
      <c r="BW267" s="80">
        <v>0</v>
      </c>
      <c r="BX267" s="80">
        <v>0</v>
      </c>
      <c r="BY267" s="80">
        <v>0</v>
      </c>
      <c r="BZ267" s="80">
        <v>0</v>
      </c>
      <c r="CA267" s="80">
        <v>0</v>
      </c>
      <c r="CB267" s="80">
        <v>0</v>
      </c>
      <c r="CC267" s="80">
        <v>0</v>
      </c>
    </row>
    <row r="268" spans="1:81">
      <c r="A268" s="80" t="s">
        <v>2029</v>
      </c>
      <c r="B268" s="80">
        <v>404</v>
      </c>
      <c r="C268" s="80">
        <v>13</v>
      </c>
      <c r="D268" s="80">
        <v>24</v>
      </c>
      <c r="E268" s="80">
        <v>2016</v>
      </c>
      <c r="F268" s="80" t="s">
        <v>92</v>
      </c>
      <c r="G268" s="80" t="s">
        <v>2016</v>
      </c>
      <c r="H268" s="80" t="s">
        <v>2017</v>
      </c>
      <c r="I268" s="177"/>
      <c r="J268" s="81">
        <v>12.045699586890036</v>
      </c>
      <c r="K268" s="81">
        <v>0.54126076706314119</v>
      </c>
      <c r="L268" s="81">
        <v>11.424407635850377</v>
      </c>
      <c r="M268" s="81">
        <v>8.5422072920580909</v>
      </c>
      <c r="N268" s="81">
        <v>12.490786823830652</v>
      </c>
      <c r="O268" s="81">
        <v>11.454865190432551</v>
      </c>
      <c r="P268" s="81">
        <v>14.989157166577316</v>
      </c>
      <c r="Q268" s="81">
        <v>0.7640972772954292</v>
      </c>
      <c r="R268" s="81">
        <v>0</v>
      </c>
      <c r="S268" s="81">
        <v>0</v>
      </c>
      <c r="T268" s="82"/>
      <c r="U268" s="81">
        <v>712504</v>
      </c>
      <c r="V268" s="81">
        <v>260</v>
      </c>
      <c r="W268" s="81">
        <v>229</v>
      </c>
      <c r="X268" s="81">
        <v>2044</v>
      </c>
      <c r="Y268" s="81">
        <v>4654</v>
      </c>
      <c r="Z268" s="81">
        <v>6737</v>
      </c>
      <c r="AA268" s="81">
        <v>3085</v>
      </c>
      <c r="AB268" s="81">
        <v>10818</v>
      </c>
      <c r="AC268" s="81">
        <v>0</v>
      </c>
      <c r="AD268" s="81">
        <v>0</v>
      </c>
      <c r="AE268" s="82"/>
      <c r="AF268" s="81">
        <v>10571294.61256557</v>
      </c>
      <c r="AG268" s="81">
        <v>411850.58110150992</v>
      </c>
      <c r="AH268" s="81">
        <v>1301817.2273191081</v>
      </c>
      <c r="AI268" s="81">
        <v>12683192.54322464</v>
      </c>
      <c r="AJ268" s="81">
        <v>19345572.723722249</v>
      </c>
      <c r="AK268" s="81">
        <v>0</v>
      </c>
      <c r="AL268" s="81">
        <v>0</v>
      </c>
      <c r="AM268" s="81">
        <v>1483713.325030328</v>
      </c>
      <c r="AN268" s="81">
        <v>0</v>
      </c>
      <c r="AO268" s="81">
        <v>0</v>
      </c>
      <c r="AP268" s="82"/>
      <c r="AQ268" s="81">
        <v>430</v>
      </c>
      <c r="AR268" s="81">
        <v>178</v>
      </c>
      <c r="AS268" s="81">
        <v>0</v>
      </c>
      <c r="AT268" s="81">
        <v>0</v>
      </c>
      <c r="AU268" s="81">
        <v>0</v>
      </c>
      <c r="AV268" s="81">
        <v>1</v>
      </c>
      <c r="AW268" s="81" t="s">
        <v>564</v>
      </c>
      <c r="AX268" s="82"/>
      <c r="AY268" s="81">
        <v>2210.7269999999999</v>
      </c>
      <c r="AZ268" s="81">
        <v>13728.7</v>
      </c>
      <c r="BA268" s="81">
        <v>0</v>
      </c>
      <c r="BB268" s="81">
        <v>0</v>
      </c>
      <c r="BC268" s="81">
        <v>0</v>
      </c>
      <c r="BD268" s="81">
        <v>5750</v>
      </c>
      <c r="BE268" s="81" t="s">
        <v>564</v>
      </c>
      <c r="BF268" s="82"/>
      <c r="BG268" s="81">
        <v>0</v>
      </c>
      <c r="BH268" s="81">
        <v>0</v>
      </c>
      <c r="BI268" s="81">
        <v>4.2300000000000004</v>
      </c>
      <c r="BJ268" s="81">
        <v>0</v>
      </c>
      <c r="BK268" s="81">
        <v>0</v>
      </c>
      <c r="BL268" s="81">
        <v>0</v>
      </c>
      <c r="BM268" s="82"/>
      <c r="BN268" s="81">
        <v>0</v>
      </c>
      <c r="BO268" s="81">
        <v>0</v>
      </c>
      <c r="BP268" s="81">
        <v>1</v>
      </c>
      <c r="BQ268" s="81">
        <v>0</v>
      </c>
      <c r="BR268" s="81">
        <v>0</v>
      </c>
      <c r="BS268" s="81">
        <v>0</v>
      </c>
      <c r="BT268"/>
      <c r="BU268" s="80">
        <v>4.2300000000000004</v>
      </c>
      <c r="BV268" s="80">
        <v>0</v>
      </c>
      <c r="BW268" s="80">
        <v>0</v>
      </c>
      <c r="BX268" s="80">
        <v>0</v>
      </c>
      <c r="BY268" s="80">
        <v>0</v>
      </c>
      <c r="BZ268" s="80">
        <v>0</v>
      </c>
      <c r="CA268" s="80">
        <v>0</v>
      </c>
      <c r="CB268" s="80">
        <v>0</v>
      </c>
      <c r="CC268" s="80">
        <v>0</v>
      </c>
    </row>
    <row r="269" spans="1:81">
      <c r="A269" s="80" t="s">
        <v>2030</v>
      </c>
      <c r="B269" s="80">
        <v>405</v>
      </c>
      <c r="C269" s="80">
        <v>14</v>
      </c>
      <c r="D269" s="80">
        <v>24</v>
      </c>
      <c r="E269" s="80">
        <v>2017</v>
      </c>
      <c r="F269" s="80" t="s">
        <v>71</v>
      </c>
      <c r="G269" s="80" t="s">
        <v>2016</v>
      </c>
      <c r="H269" s="80" t="s">
        <v>2017</v>
      </c>
      <c r="I269" s="177"/>
      <c r="J269" s="81">
        <v>11.836651118104017</v>
      </c>
      <c r="K269" s="81">
        <v>0.53630538986939247</v>
      </c>
      <c r="L269" s="81">
        <v>9.827382518091202</v>
      </c>
      <c r="M269" s="81">
        <v>7.246219223560705</v>
      </c>
      <c r="N269" s="81">
        <v>13.032441481356187</v>
      </c>
      <c r="O269" s="81">
        <v>11.37499209201655</v>
      </c>
      <c r="P269" s="81">
        <v>14.705916405403425</v>
      </c>
      <c r="Q269" s="81">
        <v>0.73354907621492971</v>
      </c>
      <c r="R269" s="81">
        <v>0</v>
      </c>
      <c r="S269" s="81">
        <v>0</v>
      </c>
      <c r="T269" s="82"/>
      <c r="U269" s="81">
        <v>751976</v>
      </c>
      <c r="V269" s="81">
        <v>260</v>
      </c>
      <c r="W269" s="81">
        <v>229</v>
      </c>
      <c r="X269" s="81">
        <v>2044</v>
      </c>
      <c r="Y269" s="81">
        <v>4686</v>
      </c>
      <c r="Z269" s="81">
        <v>6801</v>
      </c>
      <c r="AA269" s="81">
        <v>3046</v>
      </c>
      <c r="AB269" s="81">
        <v>10740</v>
      </c>
      <c r="AC269" s="81">
        <v>0</v>
      </c>
      <c r="AD269" s="81">
        <v>0</v>
      </c>
      <c r="AE269" s="82"/>
      <c r="AF269" s="81">
        <v>10584820.33111926</v>
      </c>
      <c r="AG269" s="81">
        <v>417579.21277344262</v>
      </c>
      <c r="AH269" s="81">
        <v>1439247.4278663429</v>
      </c>
      <c r="AI269" s="81">
        <v>11647656.0732246</v>
      </c>
      <c r="AJ269" s="81">
        <v>21798834.91359083</v>
      </c>
      <c r="AK269" s="81">
        <v>0</v>
      </c>
      <c r="AL269" s="81">
        <v>0</v>
      </c>
      <c r="AM269" s="81">
        <v>1475320.3145641079</v>
      </c>
      <c r="AN269" s="81">
        <v>0</v>
      </c>
      <c r="AO269" s="81">
        <v>0</v>
      </c>
      <c r="AP269" s="82"/>
      <c r="AQ269" s="81">
        <v>450</v>
      </c>
      <c r="AR269" s="81">
        <v>201</v>
      </c>
      <c r="AS269" s="81">
        <v>0</v>
      </c>
      <c r="AT269" s="81">
        <v>0</v>
      </c>
      <c r="AU269" s="81">
        <v>0</v>
      </c>
      <c r="AV269" s="81">
        <v>1</v>
      </c>
      <c r="AW269" s="81" t="s">
        <v>564</v>
      </c>
      <c r="AX269" s="82"/>
      <c r="AY269" s="81">
        <v>2347.2269999999999</v>
      </c>
      <c r="AZ269" s="81">
        <v>14635.5</v>
      </c>
      <c r="BA269" s="81">
        <v>0</v>
      </c>
      <c r="BB269" s="81">
        <v>0</v>
      </c>
      <c r="BC269" s="81">
        <v>0</v>
      </c>
      <c r="BD269" s="81">
        <v>5750</v>
      </c>
      <c r="BE269" s="81" t="s">
        <v>564</v>
      </c>
      <c r="BF269" s="82"/>
      <c r="BG269" s="81">
        <v>0</v>
      </c>
      <c r="BH269" s="81">
        <v>0</v>
      </c>
      <c r="BI269" s="81">
        <v>4.0250000000000004</v>
      </c>
      <c r="BJ269" s="81">
        <v>0</v>
      </c>
      <c r="BK269" s="81">
        <v>0</v>
      </c>
      <c r="BL269" s="81">
        <v>0</v>
      </c>
      <c r="BM269" s="82"/>
      <c r="BN269" s="81">
        <v>0</v>
      </c>
      <c r="BO269" s="81">
        <v>0</v>
      </c>
      <c r="BP269" s="81">
        <v>1</v>
      </c>
      <c r="BQ269" s="81">
        <v>0</v>
      </c>
      <c r="BR269" s="81">
        <v>0</v>
      </c>
      <c r="BS269" s="81">
        <v>0</v>
      </c>
      <c r="BT269"/>
      <c r="BU269" s="80">
        <v>4.0250000000000004</v>
      </c>
      <c r="BV269" s="80">
        <v>0</v>
      </c>
      <c r="BW269" s="80">
        <v>0</v>
      </c>
      <c r="BX269" s="80">
        <v>0</v>
      </c>
      <c r="BY269" s="80">
        <v>0</v>
      </c>
      <c r="BZ269" s="80">
        <v>0</v>
      </c>
      <c r="CA269" s="80">
        <v>0</v>
      </c>
      <c r="CB269" s="80">
        <v>0</v>
      </c>
      <c r="CC269" s="80">
        <v>0</v>
      </c>
    </row>
    <row r="270" spans="1:81">
      <c r="A270" s="80" t="s">
        <v>2031</v>
      </c>
      <c r="B270" s="80">
        <v>406</v>
      </c>
      <c r="C270" s="80">
        <v>15</v>
      </c>
      <c r="D270" s="80">
        <v>24</v>
      </c>
      <c r="E270" s="80">
        <v>2018</v>
      </c>
      <c r="F270" s="80" t="s">
        <v>93</v>
      </c>
      <c r="G270" s="80" t="s">
        <v>2016</v>
      </c>
      <c r="H270" s="80" t="s">
        <v>2017</v>
      </c>
      <c r="I270" s="177"/>
      <c r="J270" s="81">
        <v>11.921158199874071</v>
      </c>
      <c r="K270" s="81">
        <v>0.46222055704543474</v>
      </c>
      <c r="L270" s="81">
        <v>8.7449057146414937</v>
      </c>
      <c r="M270" s="81">
        <v>6.9911777055905517</v>
      </c>
      <c r="N270" s="81">
        <v>8.7443681724108</v>
      </c>
      <c r="O270" s="81">
        <v>11.23677249615684</v>
      </c>
      <c r="P270" s="81">
        <v>14.526071026774533</v>
      </c>
      <c r="Q270" s="81">
        <v>0.672267041438942</v>
      </c>
      <c r="R270" s="81">
        <v>0</v>
      </c>
      <c r="S270" s="81">
        <v>0</v>
      </c>
      <c r="T270" s="82"/>
      <c r="U270" s="81">
        <v>782060</v>
      </c>
      <c r="V270" s="81">
        <v>260</v>
      </c>
      <c r="W270" s="81">
        <v>229</v>
      </c>
      <c r="X270" s="81">
        <v>2044</v>
      </c>
      <c r="Y270" s="81">
        <v>4699</v>
      </c>
      <c r="Z270" s="81">
        <v>6847</v>
      </c>
      <c r="AA270" s="81">
        <v>3039</v>
      </c>
      <c r="AB270" s="81">
        <v>10607</v>
      </c>
      <c r="AC270" s="81">
        <v>0</v>
      </c>
      <c r="AD270" s="81">
        <v>0</v>
      </c>
      <c r="AE270" s="82"/>
      <c r="AF270" s="81">
        <v>11516788.216673881</v>
      </c>
      <c r="AG270" s="81">
        <v>367922.67315731221</v>
      </c>
      <c r="AH270" s="81">
        <v>1333945.974885734</v>
      </c>
      <c r="AI270" s="81">
        <v>11900708.4497511</v>
      </c>
      <c r="AJ270" s="81">
        <v>18451395.747076038</v>
      </c>
      <c r="AK270" s="81">
        <v>0</v>
      </c>
      <c r="AL270" s="81">
        <v>0</v>
      </c>
      <c r="AM270" s="81">
        <v>1460065.331318459</v>
      </c>
      <c r="AN270" s="81">
        <v>0</v>
      </c>
      <c r="AO270" s="81">
        <v>0</v>
      </c>
      <c r="AP270" s="82"/>
      <c r="AQ270" s="81">
        <v>470</v>
      </c>
      <c r="AR270" s="81">
        <v>222</v>
      </c>
      <c r="AS270" s="81">
        <v>0</v>
      </c>
      <c r="AT270" s="81">
        <v>0</v>
      </c>
      <c r="AU270" s="81">
        <v>0</v>
      </c>
      <c r="AV270" s="81">
        <v>1</v>
      </c>
      <c r="AW270" s="81" t="s">
        <v>564</v>
      </c>
      <c r="AX270" s="82"/>
      <c r="AY270" s="81">
        <v>2492.9070000000002</v>
      </c>
      <c r="AZ270" s="81">
        <v>16272</v>
      </c>
      <c r="BA270" s="81">
        <v>0</v>
      </c>
      <c r="BB270" s="81">
        <v>0</v>
      </c>
      <c r="BC270" s="81">
        <v>0</v>
      </c>
      <c r="BD270" s="81">
        <v>5750</v>
      </c>
      <c r="BE270" s="81" t="s">
        <v>564</v>
      </c>
      <c r="BF270" s="82"/>
      <c r="BG270" s="81">
        <v>0</v>
      </c>
      <c r="BH270" s="81">
        <v>0</v>
      </c>
      <c r="BI270" s="81">
        <v>4.03</v>
      </c>
      <c r="BJ270" s="81">
        <v>0</v>
      </c>
      <c r="BK270" s="81">
        <v>0</v>
      </c>
      <c r="BL270" s="81">
        <v>0</v>
      </c>
      <c r="BM270" s="82"/>
      <c r="BN270" s="81">
        <v>0</v>
      </c>
      <c r="BO270" s="81">
        <v>0</v>
      </c>
      <c r="BP270" s="81">
        <v>1</v>
      </c>
      <c r="BQ270" s="81">
        <v>0</v>
      </c>
      <c r="BR270" s="81">
        <v>0</v>
      </c>
      <c r="BS270" s="81">
        <v>0</v>
      </c>
      <c r="BT270"/>
      <c r="BU270" s="80">
        <v>4.03</v>
      </c>
      <c r="BV270" s="80">
        <v>0</v>
      </c>
      <c r="BW270" s="80">
        <v>0</v>
      </c>
      <c r="BX270" s="80">
        <v>0</v>
      </c>
      <c r="BY270" s="80">
        <v>0</v>
      </c>
      <c r="BZ270" s="80">
        <v>0</v>
      </c>
      <c r="CA270" s="80">
        <v>0</v>
      </c>
      <c r="CB270" s="80">
        <v>0</v>
      </c>
      <c r="CC270" s="80">
        <v>0</v>
      </c>
    </row>
    <row r="271" spans="1:81">
      <c r="A271" s="80" t="s">
        <v>2032</v>
      </c>
      <c r="B271" s="80">
        <v>407</v>
      </c>
      <c r="C271" s="80">
        <v>16</v>
      </c>
      <c r="D271" s="80">
        <v>24</v>
      </c>
      <c r="E271" s="80">
        <v>2019</v>
      </c>
      <c r="F271" s="80" t="s">
        <v>73</v>
      </c>
      <c r="G271" s="80" t="s">
        <v>2016</v>
      </c>
      <c r="H271" s="80" t="s">
        <v>2017</v>
      </c>
      <c r="I271" s="177"/>
      <c r="J271" s="81">
        <v>10.573757454956516</v>
      </c>
      <c r="K271" s="81">
        <v>0.43480770234871052</v>
      </c>
      <c r="L271" s="81">
        <v>8.8829236137029763</v>
      </c>
      <c r="M271" s="81">
        <v>7.829361921945285</v>
      </c>
      <c r="N271" s="81">
        <v>9.0557029779363969</v>
      </c>
      <c r="O271" s="81">
        <v>10.949280721212444</v>
      </c>
      <c r="P271" s="81">
        <v>14.394814010924797</v>
      </c>
      <c r="Q271" s="81">
        <v>0.6484359644876786</v>
      </c>
      <c r="R271" s="81">
        <v>0</v>
      </c>
      <c r="S271" s="81">
        <v>0</v>
      </c>
      <c r="T271" s="82"/>
      <c r="U271" s="81">
        <v>687300</v>
      </c>
      <c r="V271" s="81">
        <v>260</v>
      </c>
      <c r="W271" s="81">
        <v>229</v>
      </c>
      <c r="X271" s="81">
        <v>2044</v>
      </c>
      <c r="Y271" s="81">
        <v>4712</v>
      </c>
      <c r="Z271" s="81">
        <v>6855</v>
      </c>
      <c r="AA271" s="81">
        <v>2989</v>
      </c>
      <c r="AB271" s="81">
        <v>10508</v>
      </c>
      <c r="AC271" s="81">
        <v>0</v>
      </c>
      <c r="AD271" s="81">
        <v>0</v>
      </c>
      <c r="AE271" s="82"/>
      <c r="AF271" s="81">
        <v>9123510.4006204344</v>
      </c>
      <c r="AG271" s="81">
        <v>356334.61287076841</v>
      </c>
      <c r="AH271" s="81">
        <v>1452239.3929248189</v>
      </c>
      <c r="AI271" s="81">
        <v>11760669.265559919</v>
      </c>
      <c r="AJ271" s="81">
        <v>18440640.674083292</v>
      </c>
      <c r="AK271" s="81">
        <v>0</v>
      </c>
      <c r="AL271" s="81">
        <v>0</v>
      </c>
      <c r="AM271" s="81">
        <v>1431110.4958183521</v>
      </c>
      <c r="AN271" s="81">
        <v>0</v>
      </c>
      <c r="AO271" s="81">
        <v>0</v>
      </c>
      <c r="AP271" s="82"/>
      <c r="AQ271" s="81">
        <v>488</v>
      </c>
      <c r="AR271" s="81">
        <v>265</v>
      </c>
      <c r="AS271" s="81">
        <v>0</v>
      </c>
      <c r="AT271" s="81">
        <v>0</v>
      </c>
      <c r="AU271" s="81">
        <v>0</v>
      </c>
      <c r="AV271" s="81">
        <v>1</v>
      </c>
      <c r="AW271" s="81" t="s">
        <v>564</v>
      </c>
      <c r="AX271" s="82"/>
      <c r="AY271" s="81">
        <v>2601.0970000000002</v>
      </c>
      <c r="AZ271" s="81">
        <v>18370.400000000001</v>
      </c>
      <c r="BA271" s="81">
        <v>0</v>
      </c>
      <c r="BB271" s="81">
        <v>0</v>
      </c>
      <c r="BC271" s="81">
        <v>0</v>
      </c>
      <c r="BD271" s="81">
        <v>5750</v>
      </c>
      <c r="BE271" s="81" t="s">
        <v>564</v>
      </c>
      <c r="BF271" s="82"/>
      <c r="BG271" s="81">
        <v>0</v>
      </c>
      <c r="BH271" s="81">
        <v>0</v>
      </c>
      <c r="BI271" s="81">
        <v>4.3010000000000002</v>
      </c>
      <c r="BJ271" s="81">
        <v>0</v>
      </c>
      <c r="BK271" s="81">
        <v>0</v>
      </c>
      <c r="BL271" s="81">
        <v>0</v>
      </c>
      <c r="BM271" s="82"/>
      <c r="BN271" s="81">
        <v>0</v>
      </c>
      <c r="BO271" s="81">
        <v>0</v>
      </c>
      <c r="BP271" s="81">
        <v>1</v>
      </c>
      <c r="BQ271" s="81">
        <v>0</v>
      </c>
      <c r="BR271" s="81">
        <v>0</v>
      </c>
      <c r="BS271" s="81">
        <v>0</v>
      </c>
      <c r="BT271"/>
      <c r="BU271" s="80">
        <v>4.3010000000000002</v>
      </c>
      <c r="BV271" s="80">
        <v>0</v>
      </c>
      <c r="BW271" s="80">
        <v>0</v>
      </c>
      <c r="BX271" s="80">
        <v>0</v>
      </c>
      <c r="BY271" s="80">
        <v>0</v>
      </c>
      <c r="BZ271" s="80">
        <v>0</v>
      </c>
      <c r="CA271" s="80">
        <v>0</v>
      </c>
      <c r="CB271" s="80">
        <v>0</v>
      </c>
      <c r="CC271" s="80">
        <v>0</v>
      </c>
    </row>
    <row r="272" spans="1:81">
      <c r="A272" s="80" t="s">
        <v>2033</v>
      </c>
      <c r="B272" s="80">
        <v>408</v>
      </c>
      <c r="C272" s="80">
        <v>17</v>
      </c>
      <c r="D272" s="80">
        <v>24</v>
      </c>
      <c r="E272" s="80">
        <v>2020</v>
      </c>
      <c r="F272" s="80" t="s">
        <v>218</v>
      </c>
      <c r="G272" s="80" t="s">
        <v>2016</v>
      </c>
      <c r="H272" s="80" t="s">
        <v>2017</v>
      </c>
      <c r="I272" s="177"/>
      <c r="J272" s="81">
        <v>21.353569598471331</v>
      </c>
      <c r="K272" s="81">
        <v>0.37172795926662122</v>
      </c>
      <c r="L272" s="81">
        <v>9.3053435511157119</v>
      </c>
      <c r="M272" s="81">
        <v>7.7824947978706334</v>
      </c>
      <c r="N272" s="81">
        <v>10.174609386218215</v>
      </c>
      <c r="O272" s="81">
        <v>9.6183090614457001</v>
      </c>
      <c r="P272" s="81">
        <v>13.475061522862996</v>
      </c>
      <c r="Q272" s="81">
        <v>0.61657787969283506</v>
      </c>
      <c r="R272" s="81">
        <v>0</v>
      </c>
      <c r="S272" s="81">
        <v>0</v>
      </c>
      <c r="T272" s="82"/>
      <c r="U272" s="81">
        <v>1506726</v>
      </c>
      <c r="V272" s="81">
        <v>194</v>
      </c>
      <c r="W272" s="81">
        <v>225</v>
      </c>
      <c r="X272" s="81">
        <v>2133</v>
      </c>
      <c r="Y272" s="81">
        <v>4756</v>
      </c>
      <c r="Z272" s="81">
        <v>6873</v>
      </c>
      <c r="AA272" s="81">
        <v>3040</v>
      </c>
      <c r="AB272" s="81">
        <v>10457</v>
      </c>
      <c r="AC272" s="81">
        <v>0</v>
      </c>
      <c r="AD272" s="81">
        <v>0</v>
      </c>
      <c r="AE272" s="82"/>
      <c r="AF272" s="81">
        <v>18430937.477844421</v>
      </c>
      <c r="AG272" s="81">
        <v>277188.38130566926</v>
      </c>
      <c r="AH272" s="81">
        <v>1560827.4262000346</v>
      </c>
      <c r="AI272" s="81">
        <v>11454495.853872603</v>
      </c>
      <c r="AJ272" s="81">
        <v>20921450.358125903</v>
      </c>
      <c r="AK272" s="81"/>
      <c r="AL272" s="81"/>
      <c r="AM272" s="81">
        <v>1364754.6796931652</v>
      </c>
      <c r="AN272" s="81"/>
      <c r="AO272" s="81"/>
      <c r="AP272" s="82"/>
      <c r="AQ272" s="81">
        <v>513</v>
      </c>
      <c r="AR272" s="81">
        <v>311</v>
      </c>
      <c r="AS272" s="81">
        <v>0</v>
      </c>
      <c r="AT272" s="81">
        <v>0</v>
      </c>
      <c r="AU272" s="81">
        <v>0</v>
      </c>
      <c r="AV272" s="81">
        <v>1</v>
      </c>
      <c r="AW272" s="81">
        <v>0</v>
      </c>
      <c r="AX272" s="82"/>
      <c r="AY272" s="81">
        <v>2766.0770000000002</v>
      </c>
      <c r="AZ272" s="81">
        <v>20618.099999999999</v>
      </c>
      <c r="BA272" s="81">
        <v>0</v>
      </c>
      <c r="BB272" s="81">
        <v>0</v>
      </c>
      <c r="BC272" s="81">
        <v>0</v>
      </c>
      <c r="BD272" s="81">
        <v>5750</v>
      </c>
      <c r="BE272" s="81">
        <v>0</v>
      </c>
      <c r="BF272" s="82"/>
      <c r="BG272" s="81">
        <v>0</v>
      </c>
      <c r="BH272" s="81">
        <v>0</v>
      </c>
      <c r="BI272" s="81">
        <v>4.3570000000000002</v>
      </c>
      <c r="BJ272" s="81">
        <v>0</v>
      </c>
      <c r="BK272" s="81">
        <v>0</v>
      </c>
      <c r="BL272" s="81">
        <v>0</v>
      </c>
      <c r="BM272" s="82"/>
      <c r="BN272" s="81">
        <v>0</v>
      </c>
      <c r="BO272" s="81">
        <v>0</v>
      </c>
      <c r="BP272" s="81">
        <v>1</v>
      </c>
      <c r="BQ272" s="81">
        <v>0</v>
      </c>
      <c r="BR272" s="81">
        <v>0</v>
      </c>
      <c r="BS272" s="81">
        <v>0</v>
      </c>
      <c r="BT272"/>
      <c r="BU272" s="80">
        <v>4.3570000000000002</v>
      </c>
      <c r="BV272" s="80">
        <v>0</v>
      </c>
      <c r="BW272" s="80">
        <v>0</v>
      </c>
      <c r="BX272" s="80">
        <v>0</v>
      </c>
      <c r="BY272" s="80">
        <v>0</v>
      </c>
      <c r="BZ272" s="80">
        <v>0</v>
      </c>
      <c r="CA272" s="80">
        <v>0</v>
      </c>
      <c r="CB272" s="80">
        <v>0</v>
      </c>
      <c r="CC272" s="80">
        <v>0</v>
      </c>
    </row>
    <row r="273" spans="1:81">
      <c r="A273" s="80" t="s">
        <v>2034</v>
      </c>
      <c r="B273" s="80">
        <v>408</v>
      </c>
      <c r="C273" s="80">
        <v>18</v>
      </c>
      <c r="D273" s="80">
        <v>24</v>
      </c>
      <c r="E273" s="80">
        <v>2021</v>
      </c>
      <c r="F273" s="80" t="s">
        <v>75</v>
      </c>
      <c r="G273" s="174" t="s">
        <v>2016</v>
      </c>
      <c r="H273" s="80" t="s">
        <v>2017</v>
      </c>
      <c r="I273" s="177"/>
      <c r="J273" s="81">
        <v>20.682275469386688</v>
      </c>
      <c r="K273" s="81">
        <v>0.37312425445667874</v>
      </c>
      <c r="L273" s="81">
        <v>8.5630054688069848</v>
      </c>
      <c r="M273" s="81">
        <v>7.0414674716072128</v>
      </c>
      <c r="N273" s="81">
        <v>8.1035585440566198</v>
      </c>
      <c r="O273" s="81">
        <v>9.3450954296445463</v>
      </c>
      <c r="P273" s="81">
        <v>13.667692778724311</v>
      </c>
      <c r="Q273" s="81">
        <v>0.61657813789292282</v>
      </c>
      <c r="R273" s="81">
        <v>0</v>
      </c>
      <c r="S273" s="81">
        <v>0</v>
      </c>
      <c r="T273" s="82"/>
      <c r="U273" s="81">
        <v>1655373</v>
      </c>
      <c r="V273" s="81">
        <v>194</v>
      </c>
      <c r="W273" s="81">
        <v>225</v>
      </c>
      <c r="X273" s="81">
        <v>2133</v>
      </c>
      <c r="Y273" s="81">
        <v>4764</v>
      </c>
      <c r="Z273" s="81">
        <v>6876</v>
      </c>
      <c r="AA273" s="81">
        <v>3007</v>
      </c>
      <c r="AB273" s="81">
        <v>10333</v>
      </c>
      <c r="AC273" s="81">
        <v>0</v>
      </c>
      <c r="AD273" s="81">
        <v>0</v>
      </c>
      <c r="AE273" s="82"/>
      <c r="AF273" s="81">
        <v>18494863.258651927</v>
      </c>
      <c r="AG273" s="81">
        <v>295409.34106833691</v>
      </c>
      <c r="AH273" s="81">
        <v>1426887.8423411259</v>
      </c>
      <c r="AI273" s="81">
        <v>12553467.071155727</v>
      </c>
      <c r="AJ273" s="81">
        <v>19389264.245077021</v>
      </c>
      <c r="AK273" s="81">
        <v>0</v>
      </c>
      <c r="AL273" s="81">
        <v>0</v>
      </c>
      <c r="AM273" s="81">
        <v>1356349.7527180274</v>
      </c>
      <c r="AN273" s="81">
        <v>0</v>
      </c>
      <c r="AO273" s="81">
        <v>0</v>
      </c>
      <c r="AP273" s="82"/>
      <c r="AQ273" s="81">
        <v>541</v>
      </c>
      <c r="AR273" s="81">
        <v>340</v>
      </c>
      <c r="AS273" s="81">
        <v>0</v>
      </c>
      <c r="AT273" s="81">
        <v>1</v>
      </c>
      <c r="AU273" s="81">
        <v>0</v>
      </c>
      <c r="AV273" s="81">
        <v>1</v>
      </c>
      <c r="AW273" s="81"/>
      <c r="AX273" s="82"/>
      <c r="AY273" s="81">
        <v>2917.0770000000002</v>
      </c>
      <c r="AZ273" s="81">
        <v>22037.1</v>
      </c>
      <c r="BA273" s="81">
        <v>0</v>
      </c>
      <c r="BB273" s="81">
        <v>3000</v>
      </c>
      <c r="BC273" s="81">
        <v>0</v>
      </c>
      <c r="BD273" s="81">
        <v>5750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2035</v>
      </c>
      <c r="B274" s="80">
        <v>408</v>
      </c>
      <c r="C274" s="80">
        <v>19</v>
      </c>
      <c r="D274" s="80">
        <v>24</v>
      </c>
      <c r="E274" s="80">
        <v>2022</v>
      </c>
      <c r="F274" s="80" t="s">
        <v>568</v>
      </c>
      <c r="G274" s="174" t="s">
        <v>2016</v>
      </c>
      <c r="H274" s="80" t="s">
        <v>2017</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580</v>
      </c>
      <c r="AR274" s="81">
        <v>365</v>
      </c>
      <c r="AS274" s="81">
        <v>0</v>
      </c>
      <c r="AT274" s="81">
        <v>1</v>
      </c>
      <c r="AU274" s="81">
        <v>0</v>
      </c>
      <c r="AV274" s="81">
        <v>1</v>
      </c>
      <c r="AW274" s="81"/>
      <c r="AX274" s="82"/>
      <c r="AY274" s="81">
        <v>3179.9570000000012</v>
      </c>
      <c r="AZ274" s="81">
        <v>23274.600000000002</v>
      </c>
      <c r="BA274" s="81">
        <v>0</v>
      </c>
      <c r="BB274" s="81">
        <v>3000</v>
      </c>
      <c r="BC274" s="81">
        <v>0</v>
      </c>
      <c r="BD274" s="81">
        <v>5750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2036</v>
      </c>
      <c r="B275" s="80">
        <v>69</v>
      </c>
      <c r="C275" s="80">
        <v>1</v>
      </c>
      <c r="D275" s="80">
        <v>5</v>
      </c>
      <c r="E275" s="80">
        <v>1990</v>
      </c>
      <c r="F275" s="80" t="s">
        <v>562</v>
      </c>
      <c r="G275" s="80" t="s">
        <v>2037</v>
      </c>
      <c r="H275" s="80" t="s">
        <v>2038</v>
      </c>
      <c r="I275" s="177"/>
      <c r="J275" s="81">
        <v>79.93960649654737</v>
      </c>
      <c r="K275" s="81">
        <v>2.3283406120912495</v>
      </c>
      <c r="L275" s="81">
        <v>3.3037684497498163</v>
      </c>
      <c r="M275" s="81">
        <v>5.0176742050781069</v>
      </c>
      <c r="N275" s="81">
        <v>8.6362680710246362</v>
      </c>
      <c r="O275" s="81">
        <v>10.1091217761703</v>
      </c>
      <c r="P275" s="81">
        <v>13.343706642136938</v>
      </c>
      <c r="Q275" s="81">
        <v>0.83958447667000691</v>
      </c>
      <c r="R275" s="81">
        <v>0</v>
      </c>
      <c r="S275" s="81">
        <v>0.91005175533831029</v>
      </c>
      <c r="T275" s="82"/>
      <c r="U275" s="81">
        <v>5587888</v>
      </c>
      <c r="V275" s="81">
        <v>771</v>
      </c>
      <c r="W275" s="81">
        <v>29</v>
      </c>
      <c r="X275" s="81">
        <v>2060</v>
      </c>
      <c r="Y275" s="81">
        <v>3325</v>
      </c>
      <c r="Z275" s="81">
        <v>4158</v>
      </c>
      <c r="AA275" s="81">
        <v>3240</v>
      </c>
      <c r="AB275" s="81">
        <v>13632</v>
      </c>
      <c r="AC275" s="81">
        <v>0</v>
      </c>
      <c r="AD275" s="81">
        <v>0.91005175533831029</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2039</v>
      </c>
      <c r="B276" s="80">
        <v>70</v>
      </c>
      <c r="C276" s="80">
        <v>2</v>
      </c>
      <c r="D276" s="80">
        <v>5</v>
      </c>
      <c r="E276" s="80">
        <v>2005</v>
      </c>
      <c r="F276" s="80" t="s">
        <v>565</v>
      </c>
      <c r="G276" s="80" t="s">
        <v>2037</v>
      </c>
      <c r="H276" s="80" t="s">
        <v>2038</v>
      </c>
      <c r="I276" s="177"/>
      <c r="J276" s="81">
        <v>122.60235820161105</v>
      </c>
      <c r="K276" s="81">
        <v>1.8792730744672022</v>
      </c>
      <c r="L276" s="81">
        <v>5.2225928048522894</v>
      </c>
      <c r="M276" s="81">
        <v>12.658713575381171</v>
      </c>
      <c r="N276" s="81">
        <v>14.996240502581578</v>
      </c>
      <c r="O276" s="81">
        <v>15.001069786060757</v>
      </c>
      <c r="P276" s="81">
        <v>14.658554125919753</v>
      </c>
      <c r="Q276" s="81">
        <v>0.75587692112444516</v>
      </c>
      <c r="R276" s="81">
        <v>0</v>
      </c>
      <c r="S276" s="81">
        <v>1.3937337252573108</v>
      </c>
      <c r="T276" s="82"/>
      <c r="U276" s="81">
        <v>7104713</v>
      </c>
      <c r="V276" s="81">
        <v>707</v>
      </c>
      <c r="W276" s="81">
        <v>44</v>
      </c>
      <c r="X276" s="81">
        <v>2255</v>
      </c>
      <c r="Y276" s="81">
        <v>3772</v>
      </c>
      <c r="Z276" s="81">
        <v>7140</v>
      </c>
      <c r="AA276" s="81">
        <v>2915</v>
      </c>
      <c r="AB276" s="81">
        <v>12830</v>
      </c>
      <c r="AC276" s="81">
        <v>0</v>
      </c>
      <c r="AD276" s="81">
        <v>1.3937337252573108</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2040</v>
      </c>
      <c r="B277" s="80">
        <v>71</v>
      </c>
      <c r="C277" s="80">
        <v>3</v>
      </c>
      <c r="D277" s="80">
        <v>5</v>
      </c>
      <c r="E277" s="80">
        <v>2006</v>
      </c>
      <c r="F277" s="80" t="s">
        <v>566</v>
      </c>
      <c r="G277" s="80" t="s">
        <v>2037</v>
      </c>
      <c r="H277" s="80" t="s">
        <v>2038</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2041</v>
      </c>
      <c r="B278" s="80">
        <v>72</v>
      </c>
      <c r="C278" s="80">
        <v>4</v>
      </c>
      <c r="D278" s="80">
        <v>5</v>
      </c>
      <c r="E278" s="80">
        <v>2007</v>
      </c>
      <c r="F278" s="80" t="s">
        <v>567</v>
      </c>
      <c r="G278" s="80" t="s">
        <v>2037</v>
      </c>
      <c r="H278" s="80" t="s">
        <v>2038</v>
      </c>
      <c r="I278" s="177"/>
      <c r="J278" s="81">
        <v>157.34703073621961</v>
      </c>
      <c r="K278" s="81">
        <v>1.5632121646544845</v>
      </c>
      <c r="L278" s="81">
        <v>4.1176253425005314</v>
      </c>
      <c r="M278" s="81">
        <v>11.946982220432528</v>
      </c>
      <c r="N278" s="81">
        <v>14.143718399809154</v>
      </c>
      <c r="O278" s="81">
        <v>14.353527008575835</v>
      </c>
      <c r="P278" s="81">
        <v>14.625020039350614</v>
      </c>
      <c r="Q278" s="81">
        <v>0.78035553590190465</v>
      </c>
      <c r="R278" s="81">
        <v>0</v>
      </c>
      <c r="S278" s="81">
        <v>1.6503536483927059</v>
      </c>
      <c r="T278" s="82"/>
      <c r="U278" s="81">
        <v>8737078</v>
      </c>
      <c r="V278" s="81">
        <v>637</v>
      </c>
      <c r="W278" s="81">
        <v>39</v>
      </c>
      <c r="X278" s="81">
        <v>2579</v>
      </c>
      <c r="Y278" s="81">
        <v>3819</v>
      </c>
      <c r="Z278" s="81">
        <v>7102</v>
      </c>
      <c r="AA278" s="81">
        <v>2864</v>
      </c>
      <c r="AB278" s="81">
        <v>12545</v>
      </c>
      <c r="AC278" s="81">
        <v>0</v>
      </c>
      <c r="AD278" s="81">
        <v>1.6503536483927059</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2042</v>
      </c>
      <c r="B279" s="80">
        <v>73</v>
      </c>
      <c r="C279" s="80">
        <v>5</v>
      </c>
      <c r="D279" s="80">
        <v>5</v>
      </c>
      <c r="E279" s="80">
        <v>2008</v>
      </c>
      <c r="F279" s="80" t="s">
        <v>84</v>
      </c>
      <c r="G279" s="80" t="s">
        <v>2037</v>
      </c>
      <c r="H279" s="80" t="s">
        <v>2038</v>
      </c>
      <c r="I279" s="177"/>
      <c r="J279" s="81">
        <v>153.55923228139531</v>
      </c>
      <c r="K279" s="81">
        <v>1.1730934872689514</v>
      </c>
      <c r="L279" s="81">
        <v>3.4491878480243718</v>
      </c>
      <c r="M279" s="81">
        <v>12.348465309520575</v>
      </c>
      <c r="N279" s="81">
        <v>12.618125451551126</v>
      </c>
      <c r="O279" s="81">
        <v>13.818012625948221</v>
      </c>
      <c r="P279" s="81">
        <v>14.455332210321961</v>
      </c>
      <c r="Q279" s="81">
        <v>0.75709130268297753</v>
      </c>
      <c r="R279" s="81">
        <v>0</v>
      </c>
      <c r="S279" s="81">
        <v>1.7518812316849766</v>
      </c>
      <c r="T279" s="82"/>
      <c r="U279" s="81">
        <v>9077968</v>
      </c>
      <c r="V279" s="81">
        <v>637</v>
      </c>
      <c r="W279" s="81">
        <v>39</v>
      </c>
      <c r="X279" s="81">
        <v>2579</v>
      </c>
      <c r="Y279" s="81">
        <v>3809</v>
      </c>
      <c r="Z279" s="81">
        <v>7077</v>
      </c>
      <c r="AA279" s="81">
        <v>2834</v>
      </c>
      <c r="AB279" s="81">
        <v>12371</v>
      </c>
      <c r="AC279" s="81">
        <v>0</v>
      </c>
      <c r="AD279" s="81">
        <v>1.7518812316849766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2043</v>
      </c>
      <c r="B280" s="80">
        <v>74</v>
      </c>
      <c r="C280" s="80">
        <v>6</v>
      </c>
      <c r="D280" s="80">
        <v>5</v>
      </c>
      <c r="E280" s="80">
        <v>2009</v>
      </c>
      <c r="F280" s="80" t="s">
        <v>85</v>
      </c>
      <c r="G280" s="80" t="s">
        <v>2037</v>
      </c>
      <c r="H280" s="80" t="s">
        <v>2038</v>
      </c>
      <c r="I280" s="177"/>
      <c r="J280" s="81">
        <v>135.29972212983765</v>
      </c>
      <c r="K280" s="81">
        <v>1.0155853674524691</v>
      </c>
      <c r="L280" s="81">
        <v>2.5326555409189071</v>
      </c>
      <c r="M280" s="81">
        <v>14.094934907629019</v>
      </c>
      <c r="N280" s="81">
        <v>14.957157044470366</v>
      </c>
      <c r="O280" s="81">
        <v>13.918219703616808</v>
      </c>
      <c r="P280" s="81">
        <v>13.737783268717861</v>
      </c>
      <c r="Q280" s="81">
        <v>0.71467785026628761</v>
      </c>
      <c r="R280" s="81">
        <v>0</v>
      </c>
      <c r="S280" s="81">
        <v>1.1121679462141554</v>
      </c>
      <c r="T280" s="82"/>
      <c r="U280" s="81">
        <v>6973763</v>
      </c>
      <c r="V280" s="81">
        <v>562</v>
      </c>
      <c r="W280" s="81">
        <v>33</v>
      </c>
      <c r="X280" s="81">
        <v>2945</v>
      </c>
      <c r="Y280" s="81">
        <v>3830</v>
      </c>
      <c r="Z280" s="81">
        <v>7036</v>
      </c>
      <c r="AA280" s="81">
        <v>2765</v>
      </c>
      <c r="AB280" s="81">
        <v>12259</v>
      </c>
      <c r="AC280" s="81">
        <v>0</v>
      </c>
      <c r="AD280" s="81">
        <v>1.1121679462141554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64.236999999999995</v>
      </c>
      <c r="BJ280" s="81">
        <v>0</v>
      </c>
      <c r="BK280" s="81">
        <v>0</v>
      </c>
      <c r="BL280" s="81">
        <v>0</v>
      </c>
      <c r="BM280" s="82"/>
      <c r="BN280" s="81">
        <v>0</v>
      </c>
      <c r="BO280" s="81">
        <v>0</v>
      </c>
      <c r="BP280" s="81">
        <v>4</v>
      </c>
      <c r="BQ280" s="81">
        <v>0</v>
      </c>
      <c r="BR280" s="81">
        <v>0</v>
      </c>
      <c r="BS280" s="81">
        <v>0</v>
      </c>
      <c r="BT280"/>
      <c r="BU280" s="80"/>
      <c r="BV280" s="80"/>
      <c r="BW280" s="80"/>
      <c r="BX280" s="80"/>
      <c r="BY280" s="80"/>
      <c r="BZ280" s="80"/>
      <c r="CA280" s="80"/>
      <c r="CB280" s="80"/>
      <c r="CC280" s="80"/>
    </row>
    <row r="281" spans="1:81">
      <c r="A281" s="80" t="s">
        <v>2044</v>
      </c>
      <c r="B281" s="80">
        <v>75</v>
      </c>
      <c r="C281" s="80">
        <v>7</v>
      </c>
      <c r="D281" s="80">
        <v>5</v>
      </c>
      <c r="E281" s="80">
        <v>2010</v>
      </c>
      <c r="F281" s="80" t="s">
        <v>86</v>
      </c>
      <c r="G281" s="80" t="s">
        <v>2037</v>
      </c>
      <c r="H281" s="80" t="s">
        <v>2038</v>
      </c>
      <c r="I281" s="177"/>
      <c r="J281" s="81">
        <v>103.94554675352899</v>
      </c>
      <c r="K281" s="81">
        <v>1.0300475371680409</v>
      </c>
      <c r="L281" s="81">
        <v>2.204715847828211</v>
      </c>
      <c r="M281" s="81">
        <v>13.710928800073688</v>
      </c>
      <c r="N281" s="81">
        <v>13.913298938092876</v>
      </c>
      <c r="O281" s="81">
        <v>13.85778165786048</v>
      </c>
      <c r="P281" s="81">
        <v>13.860346704224837</v>
      </c>
      <c r="Q281" s="81">
        <v>0.73557099758828104</v>
      </c>
      <c r="R281" s="81">
        <v>0</v>
      </c>
      <c r="S281" s="81">
        <v>1.1108857164661301</v>
      </c>
      <c r="T281" s="82"/>
      <c r="U281" s="81">
        <v>6988065</v>
      </c>
      <c r="V281" s="81">
        <v>562</v>
      </c>
      <c r="W281" s="81">
        <v>33</v>
      </c>
      <c r="X281" s="81">
        <v>2945</v>
      </c>
      <c r="Y281" s="81">
        <v>3838</v>
      </c>
      <c r="Z281" s="81">
        <v>7038</v>
      </c>
      <c r="AA281" s="81">
        <v>2720</v>
      </c>
      <c r="AB281" s="81">
        <v>12090</v>
      </c>
      <c r="AC281" s="81">
        <v>0</v>
      </c>
      <c r="AD281" s="81">
        <v>1.1108857164661301</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71.950999999999993</v>
      </c>
      <c r="BJ281" s="81">
        <v>0</v>
      </c>
      <c r="BK281" s="81">
        <v>0</v>
      </c>
      <c r="BL281" s="81">
        <v>0</v>
      </c>
      <c r="BM281" s="82"/>
      <c r="BN281" s="81">
        <v>0</v>
      </c>
      <c r="BO281" s="81">
        <v>0</v>
      </c>
      <c r="BP281" s="81">
        <v>4</v>
      </c>
      <c r="BQ281" s="81">
        <v>0</v>
      </c>
      <c r="BR281" s="81">
        <v>0</v>
      </c>
      <c r="BS281" s="81">
        <v>0</v>
      </c>
      <c r="BT281"/>
      <c r="BU281" s="80">
        <v>71.950999999999993</v>
      </c>
      <c r="BV281" s="80">
        <v>0</v>
      </c>
      <c r="BW281" s="80">
        <v>0</v>
      </c>
      <c r="BX281" s="80">
        <v>0</v>
      </c>
      <c r="BY281" s="80">
        <v>0</v>
      </c>
      <c r="BZ281" s="80">
        <v>0</v>
      </c>
      <c r="CA281" s="80">
        <v>0</v>
      </c>
      <c r="CB281" s="80">
        <v>0</v>
      </c>
      <c r="CC281" s="80">
        <v>0</v>
      </c>
    </row>
    <row r="282" spans="1:81">
      <c r="A282" s="80" t="s">
        <v>2045</v>
      </c>
      <c r="B282" s="80">
        <v>76</v>
      </c>
      <c r="C282" s="80">
        <v>8</v>
      </c>
      <c r="D282" s="80">
        <v>5</v>
      </c>
      <c r="E282" s="80">
        <v>2011</v>
      </c>
      <c r="F282" s="80" t="s">
        <v>87</v>
      </c>
      <c r="G282" s="80" t="s">
        <v>2037</v>
      </c>
      <c r="H282" s="80" t="s">
        <v>2038</v>
      </c>
      <c r="I282" s="177"/>
      <c r="J282" s="81">
        <v>80.15259536620465</v>
      </c>
      <c r="K282" s="81">
        <v>1.4306747367589998</v>
      </c>
      <c r="L282" s="81">
        <v>1.8627669165151981</v>
      </c>
      <c r="M282" s="81">
        <v>14.466395756178651</v>
      </c>
      <c r="N282" s="81">
        <v>16.807245676368375</v>
      </c>
      <c r="O282" s="81">
        <v>13.665260516776179</v>
      </c>
      <c r="P282" s="81">
        <v>13.54392813227647</v>
      </c>
      <c r="Q282" s="81">
        <v>0.83673605893874181</v>
      </c>
      <c r="R282" s="81">
        <v>0</v>
      </c>
      <c r="S282" s="81">
        <v>0.97774678716568419</v>
      </c>
      <c r="T282" s="82"/>
      <c r="U282" s="81">
        <v>6155018</v>
      </c>
      <c r="V282" s="81">
        <v>562</v>
      </c>
      <c r="W282" s="81">
        <v>33</v>
      </c>
      <c r="X282" s="81">
        <v>2945</v>
      </c>
      <c r="Y282" s="81">
        <v>3861</v>
      </c>
      <c r="Z282" s="81">
        <v>7091</v>
      </c>
      <c r="AA282" s="81">
        <v>2737</v>
      </c>
      <c r="AB282" s="81">
        <v>11923</v>
      </c>
      <c r="AC282" s="81">
        <v>0</v>
      </c>
      <c r="AD282" s="81">
        <v>0.97774678716568419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65.942999999999998</v>
      </c>
      <c r="BJ282" s="81">
        <v>0</v>
      </c>
      <c r="BK282" s="81">
        <v>0</v>
      </c>
      <c r="BL282" s="81">
        <v>0</v>
      </c>
      <c r="BM282" s="82"/>
      <c r="BN282" s="81">
        <v>0</v>
      </c>
      <c r="BO282" s="81">
        <v>0</v>
      </c>
      <c r="BP282" s="81">
        <v>4</v>
      </c>
      <c r="BQ282" s="81">
        <v>0</v>
      </c>
      <c r="BR282" s="81">
        <v>0</v>
      </c>
      <c r="BS282" s="81">
        <v>0</v>
      </c>
      <c r="BT282"/>
      <c r="BU282" s="80">
        <v>65.942999999999998</v>
      </c>
      <c r="BV282" s="80">
        <v>0</v>
      </c>
      <c r="BW282" s="80">
        <v>0</v>
      </c>
      <c r="BX282" s="80">
        <v>0</v>
      </c>
      <c r="BY282" s="80">
        <v>0</v>
      </c>
      <c r="BZ282" s="80">
        <v>0</v>
      </c>
      <c r="CA282" s="80">
        <v>0</v>
      </c>
      <c r="CB282" s="80">
        <v>0</v>
      </c>
      <c r="CC282" s="80">
        <v>0</v>
      </c>
    </row>
    <row r="283" spans="1:81">
      <c r="A283" s="80" t="s">
        <v>2046</v>
      </c>
      <c r="B283" s="80">
        <v>77</v>
      </c>
      <c r="C283" s="80">
        <v>9</v>
      </c>
      <c r="D283" s="80">
        <v>5</v>
      </c>
      <c r="E283" s="80">
        <v>2012</v>
      </c>
      <c r="F283" s="80" t="s">
        <v>88</v>
      </c>
      <c r="G283" s="80" t="s">
        <v>2037</v>
      </c>
      <c r="H283" s="80" t="s">
        <v>2038</v>
      </c>
      <c r="I283" s="177"/>
      <c r="J283" s="81">
        <v>74.576011023321328</v>
      </c>
      <c r="K283" s="81">
        <v>1.3397683024065754</v>
      </c>
      <c r="L283" s="81">
        <v>1.8578005652206833</v>
      </c>
      <c r="M283" s="81">
        <v>16.21798896920447</v>
      </c>
      <c r="N283" s="81">
        <v>17.764435481292882</v>
      </c>
      <c r="O283" s="81">
        <v>13.74509827958884</v>
      </c>
      <c r="P283" s="81">
        <v>13.680707350394581</v>
      </c>
      <c r="Q283" s="81">
        <v>0.9037564340647759</v>
      </c>
      <c r="R283" s="81">
        <v>0</v>
      </c>
      <c r="S283" s="81">
        <v>1.0141634867034983</v>
      </c>
      <c r="T283" s="82"/>
      <c r="U283" s="81">
        <v>4661277</v>
      </c>
      <c r="V283" s="81">
        <v>562</v>
      </c>
      <c r="W283" s="81">
        <v>33</v>
      </c>
      <c r="X283" s="81">
        <v>2945</v>
      </c>
      <c r="Y283" s="81">
        <v>3886</v>
      </c>
      <c r="Z283" s="81">
        <v>7189</v>
      </c>
      <c r="AA283" s="81">
        <v>2749</v>
      </c>
      <c r="AB283" s="81">
        <v>11853</v>
      </c>
      <c r="AC283" s="81">
        <v>0</v>
      </c>
      <c r="AD283" s="81">
        <v>1.0141634867034983</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63.618000000000002</v>
      </c>
      <c r="BJ283" s="81">
        <v>0</v>
      </c>
      <c r="BK283" s="81">
        <v>0</v>
      </c>
      <c r="BL283" s="81">
        <v>0</v>
      </c>
      <c r="BM283" s="82"/>
      <c r="BN283" s="81">
        <v>0</v>
      </c>
      <c r="BO283" s="81">
        <v>0</v>
      </c>
      <c r="BP283" s="81">
        <v>3</v>
      </c>
      <c r="BQ283" s="81">
        <v>0</v>
      </c>
      <c r="BR283" s="81">
        <v>0</v>
      </c>
      <c r="BS283" s="81">
        <v>0</v>
      </c>
      <c r="BT283"/>
      <c r="BU283" s="80">
        <v>63.618000000000002</v>
      </c>
      <c r="BV283" s="80">
        <v>0</v>
      </c>
      <c r="BW283" s="80">
        <v>0</v>
      </c>
      <c r="BX283" s="80">
        <v>0</v>
      </c>
      <c r="BY283" s="80">
        <v>0</v>
      </c>
      <c r="BZ283" s="80">
        <v>0</v>
      </c>
      <c r="CA283" s="80">
        <v>0</v>
      </c>
      <c r="CB283" s="80">
        <v>0</v>
      </c>
      <c r="CC283" s="80">
        <v>0</v>
      </c>
    </row>
    <row r="284" spans="1:81">
      <c r="A284" s="80" t="s">
        <v>2047</v>
      </c>
      <c r="B284" s="80">
        <v>78</v>
      </c>
      <c r="C284" s="80">
        <v>10</v>
      </c>
      <c r="D284" s="80">
        <v>5</v>
      </c>
      <c r="E284" s="80">
        <v>2013</v>
      </c>
      <c r="F284" s="80" t="s">
        <v>89</v>
      </c>
      <c r="G284" s="80" t="s">
        <v>2037</v>
      </c>
      <c r="H284" s="80" t="s">
        <v>2038</v>
      </c>
      <c r="I284" s="177"/>
      <c r="J284" s="81">
        <v>84.210300345251255</v>
      </c>
      <c r="K284" s="81">
        <v>1.2090387807884222</v>
      </c>
      <c r="L284" s="81">
        <v>1.3140227424138569</v>
      </c>
      <c r="M284" s="81">
        <v>15.903192346194849</v>
      </c>
      <c r="N284" s="81">
        <v>17.365261298924707</v>
      </c>
      <c r="O284" s="81">
        <v>13.307714236299521</v>
      </c>
      <c r="P284" s="81">
        <v>13.682301147327957</v>
      </c>
      <c r="Q284" s="81">
        <v>0.90529979152762852</v>
      </c>
      <c r="R284" s="81">
        <v>0</v>
      </c>
      <c r="S284" s="81">
        <v>1.2645948592634317</v>
      </c>
      <c r="T284" s="82"/>
      <c r="U284" s="81">
        <v>5416908</v>
      </c>
      <c r="V284" s="81">
        <v>562</v>
      </c>
      <c r="W284" s="81">
        <v>33</v>
      </c>
      <c r="X284" s="81">
        <v>2945</v>
      </c>
      <c r="Y284" s="81">
        <v>3867</v>
      </c>
      <c r="Z284" s="81">
        <v>7271</v>
      </c>
      <c r="AA284" s="81">
        <v>2739</v>
      </c>
      <c r="AB284" s="81">
        <v>11703</v>
      </c>
      <c r="AC284" s="81">
        <v>0</v>
      </c>
      <c r="AD284" s="81">
        <v>1.2645948592634317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83.262</v>
      </c>
      <c r="BJ284" s="81">
        <v>0</v>
      </c>
      <c r="BK284" s="81">
        <v>0</v>
      </c>
      <c r="BL284" s="81">
        <v>0</v>
      </c>
      <c r="BM284" s="82"/>
      <c r="BN284" s="81">
        <v>0</v>
      </c>
      <c r="BO284" s="81">
        <v>0</v>
      </c>
      <c r="BP284" s="81">
        <v>4</v>
      </c>
      <c r="BQ284" s="81">
        <v>0</v>
      </c>
      <c r="BR284" s="81">
        <v>0</v>
      </c>
      <c r="BS284" s="81">
        <v>0</v>
      </c>
      <c r="BT284"/>
      <c r="BU284" s="80">
        <v>83.262</v>
      </c>
      <c r="BV284" s="80">
        <v>0</v>
      </c>
      <c r="BW284" s="80">
        <v>0</v>
      </c>
      <c r="BX284" s="80">
        <v>0</v>
      </c>
      <c r="BY284" s="80">
        <v>0</v>
      </c>
      <c r="BZ284" s="80">
        <v>0</v>
      </c>
      <c r="CA284" s="80">
        <v>0</v>
      </c>
      <c r="CB284" s="80">
        <v>0</v>
      </c>
      <c r="CC284" s="80">
        <v>0</v>
      </c>
    </row>
    <row r="285" spans="1:81">
      <c r="A285" s="80" t="s">
        <v>2048</v>
      </c>
      <c r="B285" s="80">
        <v>79</v>
      </c>
      <c r="C285" s="80">
        <v>11</v>
      </c>
      <c r="D285" s="80">
        <v>5</v>
      </c>
      <c r="E285" s="80">
        <v>2014</v>
      </c>
      <c r="F285" s="80" t="s">
        <v>90</v>
      </c>
      <c r="G285" s="80" t="s">
        <v>2037</v>
      </c>
      <c r="H285" s="80" t="s">
        <v>2038</v>
      </c>
      <c r="I285" s="177"/>
      <c r="J285" s="81">
        <v>87.686049526317262</v>
      </c>
      <c r="K285" s="81">
        <v>1.0929005566983028</v>
      </c>
      <c r="L285" s="81">
        <v>1.8877468627212366</v>
      </c>
      <c r="M285" s="81">
        <v>14.269177826676644</v>
      </c>
      <c r="N285" s="81">
        <v>15.16612396078974</v>
      </c>
      <c r="O285" s="81">
        <v>12.736161752145923</v>
      </c>
      <c r="P285" s="81">
        <v>13.73839992179489</v>
      </c>
      <c r="Q285" s="81">
        <v>0.86369576394006387</v>
      </c>
      <c r="R285" s="81">
        <v>0</v>
      </c>
      <c r="S285" s="81">
        <v>1.5437064101972511</v>
      </c>
      <c r="T285" s="82"/>
      <c r="U285" s="81">
        <v>6231304</v>
      </c>
      <c r="V285" s="81">
        <v>514</v>
      </c>
      <c r="W285" s="81">
        <v>38</v>
      </c>
      <c r="X285" s="81">
        <v>2704</v>
      </c>
      <c r="Y285" s="81">
        <v>3909</v>
      </c>
      <c r="Z285" s="81">
        <v>7329</v>
      </c>
      <c r="AA285" s="81">
        <v>2736</v>
      </c>
      <c r="AB285" s="81">
        <v>11637</v>
      </c>
      <c r="AC285" s="81">
        <v>0</v>
      </c>
      <c r="AD285" s="81">
        <v>1.5437064101972511</v>
      </c>
      <c r="AE285" s="82"/>
      <c r="AF285" s="81">
        <v>49285363.742891133</v>
      </c>
      <c r="AG285" s="81">
        <v>902879.63544829527</v>
      </c>
      <c r="AH285" s="81">
        <v>327565.34737505601</v>
      </c>
      <c r="AI285" s="81">
        <v>15843306.538203361</v>
      </c>
      <c r="AJ285" s="81">
        <v>17758963.930706941</v>
      </c>
      <c r="AK285" s="81">
        <v>0</v>
      </c>
      <c r="AL285" s="81">
        <v>0</v>
      </c>
      <c r="AM285" s="81">
        <v>1597586.2058074228</v>
      </c>
      <c r="AN285" s="81">
        <v>0</v>
      </c>
      <c r="AO285" s="81">
        <v>0</v>
      </c>
      <c r="AP285" s="82"/>
      <c r="AQ285" s="81">
        <v>180</v>
      </c>
      <c r="AR285" s="81">
        <v>39</v>
      </c>
      <c r="AS285" s="81">
        <v>0</v>
      </c>
      <c r="AT285" s="81">
        <v>0</v>
      </c>
      <c r="AU285" s="81">
        <v>0</v>
      </c>
      <c r="AV285" s="81">
        <v>0</v>
      </c>
      <c r="AW285" s="81" t="s">
        <v>564</v>
      </c>
      <c r="AX285" s="82"/>
      <c r="AY285" s="81">
        <v>747.4</v>
      </c>
      <c r="AZ285" s="81">
        <v>1103.5</v>
      </c>
      <c r="BA285" s="81">
        <v>0</v>
      </c>
      <c r="BB285" s="81">
        <v>0</v>
      </c>
      <c r="BC285" s="81">
        <v>0</v>
      </c>
      <c r="BD285" s="81">
        <v>0</v>
      </c>
      <c r="BE285" s="81" t="s">
        <v>564</v>
      </c>
      <c r="BF285" s="82"/>
      <c r="BG285" s="81">
        <v>0</v>
      </c>
      <c r="BH285" s="81">
        <v>0</v>
      </c>
      <c r="BI285" s="81">
        <v>81.325999999999993</v>
      </c>
      <c r="BJ285" s="81">
        <v>0</v>
      </c>
      <c r="BK285" s="81">
        <v>0</v>
      </c>
      <c r="BL285" s="81">
        <v>0</v>
      </c>
      <c r="BM285" s="82"/>
      <c r="BN285" s="81">
        <v>0</v>
      </c>
      <c r="BO285" s="81">
        <v>0</v>
      </c>
      <c r="BP285" s="81">
        <v>4</v>
      </c>
      <c r="BQ285" s="81">
        <v>0</v>
      </c>
      <c r="BR285" s="81">
        <v>0</v>
      </c>
      <c r="BS285" s="81">
        <v>0</v>
      </c>
      <c r="BT285"/>
      <c r="BU285" s="80">
        <v>81.325999999999993</v>
      </c>
      <c r="BV285" s="80">
        <v>0</v>
      </c>
      <c r="BW285" s="80">
        <v>0</v>
      </c>
      <c r="BX285" s="80">
        <v>0</v>
      </c>
      <c r="BY285" s="80">
        <v>0</v>
      </c>
      <c r="BZ285" s="80">
        <v>0</v>
      </c>
      <c r="CA285" s="80">
        <v>0</v>
      </c>
      <c r="CB285" s="80">
        <v>0</v>
      </c>
      <c r="CC285" s="80">
        <v>0</v>
      </c>
    </row>
    <row r="286" spans="1:81">
      <c r="A286" s="80" t="s">
        <v>2049</v>
      </c>
      <c r="B286" s="80">
        <v>80</v>
      </c>
      <c r="C286" s="80">
        <v>12</v>
      </c>
      <c r="D286" s="80">
        <v>5</v>
      </c>
      <c r="E286" s="80">
        <v>2015</v>
      </c>
      <c r="F286" s="80" t="s">
        <v>91</v>
      </c>
      <c r="G286" s="80" t="s">
        <v>2037</v>
      </c>
      <c r="H286" s="80" t="s">
        <v>2038</v>
      </c>
      <c r="I286" s="177"/>
      <c r="J286" s="81">
        <v>85.995723077659861</v>
      </c>
      <c r="K286" s="81">
        <v>1.2223857975239425</v>
      </c>
      <c r="L286" s="81">
        <v>2.4412347091072828</v>
      </c>
      <c r="M286" s="81">
        <v>13.658610590746729</v>
      </c>
      <c r="N286" s="81">
        <v>13.206696406590479</v>
      </c>
      <c r="O286" s="81">
        <v>12.73854876903485</v>
      </c>
      <c r="P286" s="81">
        <v>13.563273577880814</v>
      </c>
      <c r="Q286" s="81">
        <v>0.8366510615945465</v>
      </c>
      <c r="R286" s="81">
        <v>0</v>
      </c>
      <c r="S286" s="81">
        <v>1.8450934513449977</v>
      </c>
      <c r="T286" s="82"/>
      <c r="U286" s="81">
        <v>6632337</v>
      </c>
      <c r="V286" s="81">
        <v>514</v>
      </c>
      <c r="W286" s="81">
        <v>38</v>
      </c>
      <c r="X286" s="81">
        <v>2704</v>
      </c>
      <c r="Y286" s="81">
        <v>3960</v>
      </c>
      <c r="Z286" s="81">
        <v>7401</v>
      </c>
      <c r="AA286" s="81">
        <v>2699</v>
      </c>
      <c r="AB286" s="81">
        <v>11515</v>
      </c>
      <c r="AC286" s="81">
        <v>0</v>
      </c>
      <c r="AD286" s="81">
        <v>1.8450934513449977</v>
      </c>
      <c r="AE286" s="82"/>
      <c r="AF286" s="81">
        <v>48528321.190589651</v>
      </c>
      <c r="AG286" s="81">
        <v>927110.85781343165</v>
      </c>
      <c r="AH286" s="81">
        <v>363054.83911722212</v>
      </c>
      <c r="AI286" s="81">
        <v>16693322.385330133</v>
      </c>
      <c r="AJ286" s="81">
        <v>16942988.520474769</v>
      </c>
      <c r="AK286" s="81">
        <v>0</v>
      </c>
      <c r="AL286" s="81">
        <v>0</v>
      </c>
      <c r="AM286" s="81">
        <v>1578082.4463917336</v>
      </c>
      <c r="AN286" s="81">
        <v>0</v>
      </c>
      <c r="AO286" s="81">
        <v>0</v>
      </c>
      <c r="AP286" s="82"/>
      <c r="AQ286" s="81">
        <v>194</v>
      </c>
      <c r="AR286" s="81">
        <v>47</v>
      </c>
      <c r="AS286" s="81">
        <v>0</v>
      </c>
      <c r="AT286" s="81">
        <v>0</v>
      </c>
      <c r="AU286" s="81">
        <v>0</v>
      </c>
      <c r="AV286" s="81">
        <v>0</v>
      </c>
      <c r="AW286" s="81" t="s">
        <v>564</v>
      </c>
      <c r="AX286" s="82"/>
      <c r="AY286" s="81">
        <v>806</v>
      </c>
      <c r="AZ286" s="81">
        <v>2592.1999999999998</v>
      </c>
      <c r="BA286" s="81">
        <v>0</v>
      </c>
      <c r="BB286" s="81">
        <v>0</v>
      </c>
      <c r="BC286" s="81">
        <v>0</v>
      </c>
      <c r="BD286" s="81">
        <v>0</v>
      </c>
      <c r="BE286" s="81" t="s">
        <v>564</v>
      </c>
      <c r="BF286" s="82"/>
      <c r="BG286" s="81">
        <v>0</v>
      </c>
      <c r="BH286" s="81">
        <v>0</v>
      </c>
      <c r="BI286" s="81">
        <v>75.518000000000001</v>
      </c>
      <c r="BJ286" s="81">
        <v>0</v>
      </c>
      <c r="BK286" s="81">
        <v>0</v>
      </c>
      <c r="BL286" s="81">
        <v>0</v>
      </c>
      <c r="BM286" s="82"/>
      <c r="BN286" s="81">
        <v>0</v>
      </c>
      <c r="BO286" s="81">
        <v>0</v>
      </c>
      <c r="BP286" s="81">
        <v>3</v>
      </c>
      <c r="BQ286" s="81">
        <v>0</v>
      </c>
      <c r="BR286" s="81">
        <v>0</v>
      </c>
      <c r="BS286" s="81">
        <v>0</v>
      </c>
      <c r="BT286"/>
      <c r="BU286" s="80">
        <v>75.518000000000001</v>
      </c>
      <c r="BV286" s="80">
        <v>0</v>
      </c>
      <c r="BW286" s="80">
        <v>0</v>
      </c>
      <c r="BX286" s="80">
        <v>0</v>
      </c>
      <c r="BY286" s="80">
        <v>0</v>
      </c>
      <c r="BZ286" s="80">
        <v>0</v>
      </c>
      <c r="CA286" s="80">
        <v>0</v>
      </c>
      <c r="CB286" s="80">
        <v>0</v>
      </c>
      <c r="CC286" s="80">
        <v>0</v>
      </c>
    </row>
    <row r="287" spans="1:81">
      <c r="A287" s="80" t="s">
        <v>2050</v>
      </c>
      <c r="B287" s="80">
        <v>81</v>
      </c>
      <c r="C287" s="80">
        <v>13</v>
      </c>
      <c r="D287" s="80">
        <v>5</v>
      </c>
      <c r="E287" s="80">
        <v>2016</v>
      </c>
      <c r="F287" s="80" t="s">
        <v>92</v>
      </c>
      <c r="G287" s="80" t="s">
        <v>2037</v>
      </c>
      <c r="H287" s="80" t="s">
        <v>2038</v>
      </c>
      <c r="I287" s="177"/>
      <c r="J287" s="81">
        <v>83.528416985834951</v>
      </c>
      <c r="K287" s="81">
        <v>1.2353973649835062</v>
      </c>
      <c r="L287" s="81">
        <v>2.1310032114615134</v>
      </c>
      <c r="M287" s="81">
        <v>11.244340356640222</v>
      </c>
      <c r="N287" s="81">
        <v>13.208335959967117</v>
      </c>
      <c r="O287" s="81">
        <v>12.600861796986143</v>
      </c>
      <c r="P287" s="81">
        <v>13.264310879985761</v>
      </c>
      <c r="Q287" s="81">
        <v>0.80605270183910505</v>
      </c>
      <c r="R287" s="81">
        <v>0</v>
      </c>
      <c r="S287" s="81">
        <v>1.6063708891258437</v>
      </c>
      <c r="T287" s="82"/>
      <c r="U287" s="81">
        <v>6359073</v>
      </c>
      <c r="V287" s="81">
        <v>514</v>
      </c>
      <c r="W287" s="81">
        <v>38</v>
      </c>
      <c r="X287" s="81">
        <v>2704</v>
      </c>
      <c r="Y287" s="81">
        <v>3981</v>
      </c>
      <c r="Z287" s="81">
        <v>7411</v>
      </c>
      <c r="AA287" s="81">
        <v>2730</v>
      </c>
      <c r="AB287" s="81">
        <v>11412</v>
      </c>
      <c r="AC287" s="81">
        <v>0</v>
      </c>
      <c r="AD287" s="81">
        <v>1.6063708891258439</v>
      </c>
      <c r="AE287" s="82"/>
      <c r="AF287" s="81">
        <v>46922419.417852789</v>
      </c>
      <c r="AG287" s="81">
        <v>896936.04912172817</v>
      </c>
      <c r="AH287" s="81">
        <v>246629.4534634068</v>
      </c>
      <c r="AI287" s="81">
        <v>15702920.123001181</v>
      </c>
      <c r="AJ287" s="81">
        <v>15893886.48929188</v>
      </c>
      <c r="AK287" s="81">
        <v>0</v>
      </c>
      <c r="AL287" s="81">
        <v>0</v>
      </c>
      <c r="AM287" s="81">
        <v>1565181.777153457</v>
      </c>
      <c r="AN287" s="81">
        <v>0</v>
      </c>
      <c r="AO287" s="81">
        <v>0</v>
      </c>
      <c r="AP287" s="82"/>
      <c r="AQ287" s="81">
        <v>210</v>
      </c>
      <c r="AR287" s="81">
        <v>52</v>
      </c>
      <c r="AS287" s="81">
        <v>0</v>
      </c>
      <c r="AT287" s="81">
        <v>0</v>
      </c>
      <c r="AU287" s="81">
        <v>0</v>
      </c>
      <c r="AV287" s="81">
        <v>0</v>
      </c>
      <c r="AW287" s="81" t="s">
        <v>564</v>
      </c>
      <c r="AX287" s="82"/>
      <c r="AY287" s="81">
        <v>885.8</v>
      </c>
      <c r="AZ287" s="81">
        <v>2767.3</v>
      </c>
      <c r="BA287" s="81">
        <v>0</v>
      </c>
      <c r="BB287" s="81">
        <v>0</v>
      </c>
      <c r="BC287" s="81">
        <v>0</v>
      </c>
      <c r="BD287" s="81">
        <v>0</v>
      </c>
      <c r="BE287" s="81" t="s">
        <v>564</v>
      </c>
      <c r="BF287" s="82"/>
      <c r="BG287" s="81">
        <v>0</v>
      </c>
      <c r="BH287" s="81">
        <v>0</v>
      </c>
      <c r="BI287" s="81">
        <v>71.95</v>
      </c>
      <c r="BJ287" s="81">
        <v>0</v>
      </c>
      <c r="BK287" s="81">
        <v>0</v>
      </c>
      <c r="BL287" s="81">
        <v>0</v>
      </c>
      <c r="BM287" s="82"/>
      <c r="BN287" s="81">
        <v>0</v>
      </c>
      <c r="BO287" s="81">
        <v>0</v>
      </c>
      <c r="BP287" s="81">
        <v>3</v>
      </c>
      <c r="BQ287" s="81">
        <v>0</v>
      </c>
      <c r="BR287" s="81">
        <v>0</v>
      </c>
      <c r="BS287" s="81">
        <v>0</v>
      </c>
      <c r="BT287"/>
      <c r="BU287" s="80">
        <v>71.95</v>
      </c>
      <c r="BV287" s="80">
        <v>0</v>
      </c>
      <c r="BW287" s="80">
        <v>0</v>
      </c>
      <c r="BX287" s="80">
        <v>0</v>
      </c>
      <c r="BY287" s="80">
        <v>0</v>
      </c>
      <c r="BZ287" s="80">
        <v>0</v>
      </c>
      <c r="CA287" s="80">
        <v>0</v>
      </c>
      <c r="CB287" s="80">
        <v>0</v>
      </c>
      <c r="CC287" s="80">
        <v>0</v>
      </c>
    </row>
    <row r="288" spans="1:81">
      <c r="A288" s="80" t="s">
        <v>2051</v>
      </c>
      <c r="B288" s="80">
        <v>82</v>
      </c>
      <c r="C288" s="80">
        <v>14</v>
      </c>
      <c r="D288" s="80">
        <v>5</v>
      </c>
      <c r="E288" s="80">
        <v>2017</v>
      </c>
      <c r="F288" s="80" t="s">
        <v>71</v>
      </c>
      <c r="G288" s="80" t="s">
        <v>2037</v>
      </c>
      <c r="H288" s="80" t="s">
        <v>2038</v>
      </c>
      <c r="I288" s="177"/>
      <c r="J288" s="81">
        <v>57.167794177561859</v>
      </c>
      <c r="K288" s="81">
        <v>1.2637589713547017</v>
      </c>
      <c r="L288" s="81">
        <v>2.2695782508248925</v>
      </c>
      <c r="M288" s="81">
        <v>10.91868868753865</v>
      </c>
      <c r="N288" s="81">
        <v>14.48733023397023</v>
      </c>
      <c r="O288" s="81">
        <v>12.430369243915159</v>
      </c>
      <c r="P288" s="81">
        <v>13.078899390097794</v>
      </c>
      <c r="Q288" s="81">
        <v>0.76920202014269456</v>
      </c>
      <c r="R288" s="81">
        <v>0</v>
      </c>
      <c r="S288" s="81">
        <v>1.3695214269356191</v>
      </c>
      <c r="T288" s="82"/>
      <c r="U288" s="81">
        <v>4739732</v>
      </c>
      <c r="V288" s="81">
        <v>514</v>
      </c>
      <c r="W288" s="81">
        <v>38</v>
      </c>
      <c r="X288" s="81">
        <v>2704</v>
      </c>
      <c r="Y288" s="81">
        <v>4037</v>
      </c>
      <c r="Z288" s="81">
        <v>7432</v>
      </c>
      <c r="AA288" s="81">
        <v>2709</v>
      </c>
      <c r="AB288" s="81">
        <v>11262</v>
      </c>
      <c r="AC288" s="81">
        <v>0</v>
      </c>
      <c r="AD288" s="81">
        <v>1.3695214269356191</v>
      </c>
      <c r="AE288" s="82"/>
      <c r="AF288" s="81">
        <v>33884800.011318348</v>
      </c>
      <c r="AG288" s="81">
        <v>910506.30113495409</v>
      </c>
      <c r="AH288" s="81">
        <v>368111.39877114352</v>
      </c>
      <c r="AI288" s="81">
        <v>16042764.163052199</v>
      </c>
      <c r="AJ288" s="81">
        <v>17797630.107982378</v>
      </c>
      <c r="AK288" s="81">
        <v>0</v>
      </c>
      <c r="AL288" s="81">
        <v>0</v>
      </c>
      <c r="AM288" s="81">
        <v>1547025.827059682</v>
      </c>
      <c r="AN288" s="81">
        <v>0</v>
      </c>
      <c r="AO288" s="81">
        <v>0</v>
      </c>
      <c r="AP288" s="82"/>
      <c r="AQ288" s="81">
        <v>227</v>
      </c>
      <c r="AR288" s="81">
        <v>53</v>
      </c>
      <c r="AS288" s="81">
        <v>0</v>
      </c>
      <c r="AT288" s="81">
        <v>0</v>
      </c>
      <c r="AU288" s="81">
        <v>0</v>
      </c>
      <c r="AV288" s="81">
        <v>0</v>
      </c>
      <c r="AW288" s="81" t="s">
        <v>564</v>
      </c>
      <c r="AX288" s="82"/>
      <c r="AY288" s="81">
        <v>962.6</v>
      </c>
      <c r="AZ288" s="81">
        <v>2793.3</v>
      </c>
      <c r="BA288" s="81">
        <v>0</v>
      </c>
      <c r="BB288" s="81">
        <v>0</v>
      </c>
      <c r="BC288" s="81">
        <v>0</v>
      </c>
      <c r="BD288" s="81">
        <v>0</v>
      </c>
      <c r="BE288" s="81" t="s">
        <v>564</v>
      </c>
      <c r="BF288" s="82"/>
      <c r="BG288" s="81">
        <v>0</v>
      </c>
      <c r="BH288" s="81">
        <v>0</v>
      </c>
      <c r="BI288" s="81">
        <v>51.780999999999999</v>
      </c>
      <c r="BJ288" s="81">
        <v>0</v>
      </c>
      <c r="BK288" s="81">
        <v>0</v>
      </c>
      <c r="BL288" s="81">
        <v>0</v>
      </c>
      <c r="BM288" s="82"/>
      <c r="BN288" s="81">
        <v>0</v>
      </c>
      <c r="BO288" s="81">
        <v>0</v>
      </c>
      <c r="BP288" s="81">
        <v>2</v>
      </c>
      <c r="BQ288" s="81">
        <v>0</v>
      </c>
      <c r="BR288" s="81">
        <v>0</v>
      </c>
      <c r="BS288" s="81">
        <v>0</v>
      </c>
      <c r="BT288"/>
      <c r="BU288" s="80">
        <v>51.780999999999999</v>
      </c>
      <c r="BV288" s="80">
        <v>0</v>
      </c>
      <c r="BW288" s="80">
        <v>0</v>
      </c>
      <c r="BX288" s="80">
        <v>0</v>
      </c>
      <c r="BY288" s="80">
        <v>0</v>
      </c>
      <c r="BZ288" s="80">
        <v>0</v>
      </c>
      <c r="CA288" s="80">
        <v>0</v>
      </c>
      <c r="CB288" s="80">
        <v>0</v>
      </c>
      <c r="CC288" s="80">
        <v>0</v>
      </c>
    </row>
    <row r="289" spans="1:81">
      <c r="A289" s="80" t="s">
        <v>2052</v>
      </c>
      <c r="B289" s="80">
        <v>83</v>
      </c>
      <c r="C289" s="80">
        <v>15</v>
      </c>
      <c r="D289" s="80">
        <v>5</v>
      </c>
      <c r="E289" s="80">
        <v>2018</v>
      </c>
      <c r="F289" s="80" t="s">
        <v>93</v>
      </c>
      <c r="G289" s="80" t="s">
        <v>2037</v>
      </c>
      <c r="H289" s="80" t="s">
        <v>2038</v>
      </c>
      <c r="I289" s="177"/>
      <c r="J289" s="81">
        <v>53.575665190910406</v>
      </c>
      <c r="K289" s="81">
        <v>1.1724638008356107</v>
      </c>
      <c r="L289" s="81">
        <v>2.1023396646947647</v>
      </c>
      <c r="M289" s="81">
        <v>11.642594327897401</v>
      </c>
      <c r="N289" s="81">
        <v>13.56668726140861</v>
      </c>
      <c r="O289" s="81">
        <v>12.11149131322294</v>
      </c>
      <c r="P289" s="81">
        <v>12.681035351771254</v>
      </c>
      <c r="Q289" s="81">
        <v>0.70262585287000201</v>
      </c>
      <c r="R289" s="81">
        <v>0</v>
      </c>
      <c r="S289" s="81">
        <v>0.95035901485338836</v>
      </c>
      <c r="T289" s="82"/>
      <c r="U289" s="81">
        <v>4727174</v>
      </c>
      <c r="V289" s="81">
        <v>514</v>
      </c>
      <c r="W289" s="81">
        <v>38</v>
      </c>
      <c r="X289" s="81">
        <v>2704</v>
      </c>
      <c r="Y289" s="81">
        <v>4051</v>
      </c>
      <c r="Z289" s="81">
        <v>7380</v>
      </c>
      <c r="AA289" s="81">
        <v>2653</v>
      </c>
      <c r="AB289" s="81">
        <v>11086</v>
      </c>
      <c r="AC289" s="81">
        <v>0</v>
      </c>
      <c r="AD289" s="81">
        <v>0.95035901485338836</v>
      </c>
      <c r="AE289" s="82"/>
      <c r="AF289" s="81">
        <v>30413330.56239216</v>
      </c>
      <c r="AG289" s="81">
        <v>803662.62776809803</v>
      </c>
      <c r="AH289" s="81">
        <v>345789.18284530722</v>
      </c>
      <c r="AI289" s="81">
        <v>15266797.43857597</v>
      </c>
      <c r="AJ289" s="81">
        <v>17789158.986045379</v>
      </c>
      <c r="AK289" s="81">
        <v>0</v>
      </c>
      <c r="AL289" s="81">
        <v>0</v>
      </c>
      <c r="AM289" s="81">
        <v>1526000.2133493391</v>
      </c>
      <c r="AN289" s="81">
        <v>0</v>
      </c>
      <c r="AO289" s="81">
        <v>0</v>
      </c>
      <c r="AP289" s="82"/>
      <c r="AQ289" s="81">
        <v>252</v>
      </c>
      <c r="AR289" s="81">
        <v>57</v>
      </c>
      <c r="AS289" s="81">
        <v>0</v>
      </c>
      <c r="AT289" s="81">
        <v>0</v>
      </c>
      <c r="AU289" s="81">
        <v>0</v>
      </c>
      <c r="AV289" s="81">
        <v>0</v>
      </c>
      <c r="AW289" s="81" t="s">
        <v>564</v>
      </c>
      <c r="AX289" s="82"/>
      <c r="AY289" s="81">
        <v>1093.5</v>
      </c>
      <c r="AZ289" s="81">
        <v>3189</v>
      </c>
      <c r="BA289" s="81">
        <v>0</v>
      </c>
      <c r="BB289" s="81">
        <v>0</v>
      </c>
      <c r="BC289" s="81">
        <v>0</v>
      </c>
      <c r="BD289" s="81">
        <v>0</v>
      </c>
      <c r="BE289" s="81" t="s">
        <v>564</v>
      </c>
      <c r="BF289" s="82"/>
      <c r="BG289" s="81">
        <v>0</v>
      </c>
      <c r="BH289" s="81">
        <v>0</v>
      </c>
      <c r="BI289" s="81">
        <v>18.117999999999999</v>
      </c>
      <c r="BJ289" s="81">
        <v>0</v>
      </c>
      <c r="BK289" s="81">
        <v>0</v>
      </c>
      <c r="BL289" s="81">
        <v>0</v>
      </c>
      <c r="BM289" s="82"/>
      <c r="BN289" s="81">
        <v>0</v>
      </c>
      <c r="BO289" s="81">
        <v>0</v>
      </c>
      <c r="BP289" s="81">
        <v>1</v>
      </c>
      <c r="BQ289" s="81">
        <v>0</v>
      </c>
      <c r="BR289" s="81">
        <v>0</v>
      </c>
      <c r="BS289" s="81">
        <v>0</v>
      </c>
      <c r="BT289"/>
      <c r="BU289" s="80">
        <v>18.117999999999999</v>
      </c>
      <c r="BV289" s="80">
        <v>0</v>
      </c>
      <c r="BW289" s="80">
        <v>0</v>
      </c>
      <c r="BX289" s="80">
        <v>0</v>
      </c>
      <c r="BY289" s="80">
        <v>0</v>
      </c>
      <c r="BZ289" s="80">
        <v>0</v>
      </c>
      <c r="CA289" s="80">
        <v>0</v>
      </c>
      <c r="CB289" s="80">
        <v>0</v>
      </c>
      <c r="CC289" s="80">
        <v>0</v>
      </c>
    </row>
    <row r="290" spans="1:81">
      <c r="A290" s="80" t="s">
        <v>2053</v>
      </c>
      <c r="B290" s="80">
        <v>84</v>
      </c>
      <c r="C290" s="80">
        <v>16</v>
      </c>
      <c r="D290" s="80">
        <v>5</v>
      </c>
      <c r="E290" s="80">
        <v>2019</v>
      </c>
      <c r="F290" s="80" t="s">
        <v>73</v>
      </c>
      <c r="G290" s="80" t="s">
        <v>2037</v>
      </c>
      <c r="H290" s="80" t="s">
        <v>2038</v>
      </c>
      <c r="I290" s="177"/>
      <c r="J290" s="81">
        <v>50.892205068403236</v>
      </c>
      <c r="K290" s="81">
        <v>1.091783329141689</v>
      </c>
      <c r="L290" s="81">
        <v>2.1251904562059711</v>
      </c>
      <c r="M290" s="81">
        <v>11.132012451672065</v>
      </c>
      <c r="N290" s="81">
        <v>11.705174786515757</v>
      </c>
      <c r="O290" s="81">
        <v>11.717567231336904</v>
      </c>
      <c r="P290" s="81">
        <v>12.261357133427412</v>
      </c>
      <c r="Q290" s="81">
        <v>0.66645493114454979</v>
      </c>
      <c r="R290" s="81">
        <v>0</v>
      </c>
      <c r="S290" s="81">
        <v>1.0612232715022343</v>
      </c>
      <c r="T290" s="82"/>
      <c r="U290" s="81">
        <v>4619392</v>
      </c>
      <c r="V290" s="81">
        <v>514</v>
      </c>
      <c r="W290" s="81">
        <v>38</v>
      </c>
      <c r="X290" s="81">
        <v>2704</v>
      </c>
      <c r="Y290" s="81">
        <v>4003</v>
      </c>
      <c r="Z290" s="81">
        <v>7336</v>
      </c>
      <c r="AA290" s="81">
        <v>2546</v>
      </c>
      <c r="AB290" s="81">
        <v>10800</v>
      </c>
      <c r="AC290" s="81">
        <v>0</v>
      </c>
      <c r="AD290" s="81">
        <v>1.0612232715022341</v>
      </c>
      <c r="AE290" s="82"/>
      <c r="AF290" s="81">
        <v>30075449.235134002</v>
      </c>
      <c r="AG290" s="81">
        <v>783886.56137240713</v>
      </c>
      <c r="AH290" s="81">
        <v>375168.43685485929</v>
      </c>
      <c r="AI290" s="81">
        <v>15242795.068705309</v>
      </c>
      <c r="AJ290" s="81">
        <v>15263673.930146273</v>
      </c>
      <c r="AK290" s="81">
        <v>0</v>
      </c>
      <c r="AL290" s="81">
        <v>0</v>
      </c>
      <c r="AM290" s="81">
        <v>1470878.6976435292</v>
      </c>
      <c r="AN290" s="81">
        <v>0</v>
      </c>
      <c r="AO290" s="81">
        <v>0</v>
      </c>
      <c r="AP290" s="82"/>
      <c r="AQ290" s="81">
        <v>268</v>
      </c>
      <c r="AR290" s="81">
        <v>61</v>
      </c>
      <c r="AS290" s="81">
        <v>0</v>
      </c>
      <c r="AT290" s="81">
        <v>0</v>
      </c>
      <c r="AU290" s="81">
        <v>0</v>
      </c>
      <c r="AV290" s="81">
        <v>0</v>
      </c>
      <c r="AW290" s="81" t="s">
        <v>564</v>
      </c>
      <c r="AX290" s="82"/>
      <c r="AY290" s="81">
        <v>1182.7</v>
      </c>
      <c r="AZ290" s="81">
        <v>3358.7</v>
      </c>
      <c r="BA290" s="81">
        <v>0</v>
      </c>
      <c r="BB290" s="81">
        <v>0</v>
      </c>
      <c r="BC290" s="81">
        <v>0</v>
      </c>
      <c r="BD290" s="81">
        <v>0</v>
      </c>
      <c r="BE290" s="81" t="s">
        <v>564</v>
      </c>
      <c r="BF290" s="82"/>
      <c r="BG290" s="81">
        <v>0</v>
      </c>
      <c r="BH290" s="81">
        <v>0</v>
      </c>
      <c r="BI290" s="81">
        <v>47.661000000000001</v>
      </c>
      <c r="BJ290" s="81">
        <v>0</v>
      </c>
      <c r="BK290" s="81">
        <v>0</v>
      </c>
      <c r="BL290" s="81">
        <v>0</v>
      </c>
      <c r="BM290" s="82"/>
      <c r="BN290" s="81">
        <v>0</v>
      </c>
      <c r="BO290" s="81">
        <v>0</v>
      </c>
      <c r="BP290" s="81">
        <v>2</v>
      </c>
      <c r="BQ290" s="81">
        <v>0</v>
      </c>
      <c r="BR290" s="81">
        <v>0</v>
      </c>
      <c r="BS290" s="81">
        <v>0</v>
      </c>
      <c r="BT290"/>
      <c r="BU290" s="80">
        <v>47.661000000000001</v>
      </c>
      <c r="BV290" s="80">
        <v>0</v>
      </c>
      <c r="BW290" s="80">
        <v>0</v>
      </c>
      <c r="BX290" s="80">
        <v>0</v>
      </c>
      <c r="BY290" s="80">
        <v>0</v>
      </c>
      <c r="BZ290" s="80">
        <v>0</v>
      </c>
      <c r="CA290" s="80">
        <v>0</v>
      </c>
      <c r="CB290" s="80">
        <v>0</v>
      </c>
      <c r="CC290" s="80">
        <v>0</v>
      </c>
    </row>
    <row r="291" spans="1:81">
      <c r="A291" s="80" t="s">
        <v>2054</v>
      </c>
      <c r="B291" s="80">
        <v>85</v>
      </c>
      <c r="C291" s="80">
        <v>17</v>
      </c>
      <c r="D291" s="80">
        <v>5</v>
      </c>
      <c r="E291" s="80">
        <v>2020</v>
      </c>
      <c r="F291" s="80" t="s">
        <v>218</v>
      </c>
      <c r="G291" s="80" t="s">
        <v>2037</v>
      </c>
      <c r="H291" s="80" t="s">
        <v>2038</v>
      </c>
      <c r="I291" s="177"/>
      <c r="J291" s="81">
        <v>36.183564090313197</v>
      </c>
      <c r="K291" s="81">
        <v>1.0352381430320334</v>
      </c>
      <c r="L291" s="81">
        <v>1.3012556340551167</v>
      </c>
      <c r="M291" s="81">
        <v>8.8042258750407889</v>
      </c>
      <c r="N291" s="81">
        <v>12.171087780173995</v>
      </c>
      <c r="O291" s="81">
        <v>10.173884312048632</v>
      </c>
      <c r="P291" s="81">
        <v>11.533588842924182</v>
      </c>
      <c r="Q291" s="81">
        <v>0.62536339217961256</v>
      </c>
      <c r="R291" s="81">
        <v>0</v>
      </c>
      <c r="S291" s="81">
        <v>1.5817009805080029</v>
      </c>
      <c r="T291" s="82"/>
      <c r="U291" s="81">
        <v>3530053</v>
      </c>
      <c r="V291" s="81">
        <v>468</v>
      </c>
      <c r="W291" s="81">
        <v>32</v>
      </c>
      <c r="X291" s="81">
        <v>2510</v>
      </c>
      <c r="Y291" s="81">
        <v>4045</v>
      </c>
      <c r="Z291" s="81">
        <v>7270</v>
      </c>
      <c r="AA291" s="81">
        <v>2602</v>
      </c>
      <c r="AB291" s="81">
        <v>10606</v>
      </c>
      <c r="AC291" s="81">
        <v>0</v>
      </c>
      <c r="AD291" s="81">
        <v>1.5817009805080029</v>
      </c>
      <c r="AE291" s="82"/>
      <c r="AF291" s="81">
        <v>22188310.749078602</v>
      </c>
      <c r="AG291" s="81">
        <v>723604.81541804457</v>
      </c>
      <c r="AH291" s="81">
        <v>247699.97128270991</v>
      </c>
      <c r="AI291" s="81">
        <v>12730259.004946148</v>
      </c>
      <c r="AJ291" s="81">
        <v>15904203.386706373</v>
      </c>
      <c r="AK291" s="81"/>
      <c r="AL291" s="81"/>
      <c r="AM291" s="81">
        <v>1384200.8351176924</v>
      </c>
      <c r="AN291" s="81"/>
      <c r="AO291" s="81"/>
      <c r="AP291" s="82"/>
      <c r="AQ291" s="81">
        <v>280</v>
      </c>
      <c r="AR291" s="81">
        <v>63</v>
      </c>
      <c r="AS291" s="81">
        <v>0</v>
      </c>
      <c r="AT291" s="81">
        <v>0</v>
      </c>
      <c r="AU291" s="81">
        <v>0</v>
      </c>
      <c r="AV291" s="81">
        <v>0</v>
      </c>
      <c r="AW291" s="81">
        <v>0</v>
      </c>
      <c r="AX291" s="82"/>
      <c r="AY291" s="81">
        <v>1244.7</v>
      </c>
      <c r="AZ291" s="81">
        <v>6008.7000000000007</v>
      </c>
      <c r="BA291" s="81">
        <v>0</v>
      </c>
      <c r="BB291" s="81">
        <v>0</v>
      </c>
      <c r="BC291" s="81">
        <v>0</v>
      </c>
      <c r="BD291" s="81">
        <v>0</v>
      </c>
      <c r="BE291" s="81">
        <v>0</v>
      </c>
      <c r="BF291" s="82"/>
      <c r="BG291" s="81">
        <v>0</v>
      </c>
      <c r="BH291" s="81">
        <v>0</v>
      </c>
      <c r="BI291" s="81">
        <v>40.045999999999999</v>
      </c>
      <c r="BJ291" s="81">
        <v>0</v>
      </c>
      <c r="BK291" s="81">
        <v>0</v>
      </c>
      <c r="BL291" s="81">
        <v>0</v>
      </c>
      <c r="BM291" s="82"/>
      <c r="BN291" s="81">
        <v>0</v>
      </c>
      <c r="BO291" s="81">
        <v>0</v>
      </c>
      <c r="BP291" s="81">
        <v>2</v>
      </c>
      <c r="BQ291" s="81">
        <v>0</v>
      </c>
      <c r="BR291" s="81">
        <v>0</v>
      </c>
      <c r="BS291" s="81">
        <v>0</v>
      </c>
      <c r="BT291"/>
      <c r="BU291" s="80">
        <v>40.045999999999999</v>
      </c>
      <c r="BV291" s="80">
        <v>0</v>
      </c>
      <c r="BW291" s="80">
        <v>0</v>
      </c>
      <c r="BX291" s="80">
        <v>0</v>
      </c>
      <c r="BY291" s="80">
        <v>0</v>
      </c>
      <c r="BZ291" s="80">
        <v>0</v>
      </c>
      <c r="CA291" s="80">
        <v>0</v>
      </c>
      <c r="CB291" s="80">
        <v>0</v>
      </c>
      <c r="CC291" s="80">
        <v>0</v>
      </c>
    </row>
    <row r="292" spans="1:81">
      <c r="A292" s="80" t="s">
        <v>2055</v>
      </c>
      <c r="B292" s="80">
        <v>85</v>
      </c>
      <c r="C292" s="80">
        <v>18</v>
      </c>
      <c r="D292" s="80">
        <v>5</v>
      </c>
      <c r="E292" s="80">
        <v>2021</v>
      </c>
      <c r="F292" s="80" t="s">
        <v>75</v>
      </c>
      <c r="G292" s="174" t="s">
        <v>2037</v>
      </c>
      <c r="H292" s="80" t="s">
        <v>2038</v>
      </c>
      <c r="I292" s="177"/>
      <c r="J292" s="81">
        <v>44.67266363632514</v>
      </c>
      <c r="K292" s="81">
        <v>1.1075958117393994</v>
      </c>
      <c r="L292" s="81">
        <v>1.2977592522659189</v>
      </c>
      <c r="M292" s="81">
        <v>9.9316447668350527</v>
      </c>
      <c r="N292" s="81">
        <v>11.075794733217066</v>
      </c>
      <c r="O292" s="81">
        <v>9.8139811078335164</v>
      </c>
      <c r="P292" s="81">
        <v>11.831394846364942</v>
      </c>
      <c r="Q292" s="81">
        <v>0.62081476305409555</v>
      </c>
      <c r="R292" s="81">
        <v>0</v>
      </c>
      <c r="S292" s="81">
        <v>1.172198316990742</v>
      </c>
      <c r="T292" s="82"/>
      <c r="U292" s="81">
        <v>4594010</v>
      </c>
      <c r="V292" s="81">
        <v>468</v>
      </c>
      <c r="W292" s="81">
        <v>32</v>
      </c>
      <c r="X292" s="81">
        <v>2510</v>
      </c>
      <c r="Y292" s="81">
        <v>4056</v>
      </c>
      <c r="Z292" s="81">
        <v>7221</v>
      </c>
      <c r="AA292" s="81">
        <v>2603</v>
      </c>
      <c r="AB292" s="81">
        <v>10404</v>
      </c>
      <c r="AC292" s="81">
        <v>0</v>
      </c>
      <c r="AD292" s="81">
        <v>1.172198316990742</v>
      </c>
      <c r="AE292" s="82"/>
      <c r="AF292" s="81">
        <v>28718475.333637089</v>
      </c>
      <c r="AG292" s="81">
        <v>769650.18940758647</v>
      </c>
      <c r="AH292" s="81">
        <v>207615.1341811684</v>
      </c>
      <c r="AI292" s="81">
        <v>14609270.439251233</v>
      </c>
      <c r="AJ292" s="81">
        <v>14375558.497402277</v>
      </c>
      <c r="AK292" s="81">
        <v>0</v>
      </c>
      <c r="AL292" s="81">
        <v>0</v>
      </c>
      <c r="AM292" s="81">
        <v>1365669.4887523816</v>
      </c>
      <c r="AN292" s="81">
        <v>0</v>
      </c>
      <c r="AO292" s="81">
        <v>0</v>
      </c>
      <c r="AP292" s="82"/>
      <c r="AQ292" s="81">
        <v>293</v>
      </c>
      <c r="AR292" s="81">
        <v>66</v>
      </c>
      <c r="AS292" s="81">
        <v>0</v>
      </c>
      <c r="AT292" s="81">
        <v>0</v>
      </c>
      <c r="AU292" s="81">
        <v>0</v>
      </c>
      <c r="AV292" s="81">
        <v>0</v>
      </c>
      <c r="AW292" s="81"/>
      <c r="AX292" s="82"/>
      <c r="AY292" s="81">
        <v>1327.4</v>
      </c>
      <c r="AZ292" s="81">
        <v>6157.6</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2056</v>
      </c>
      <c r="B293" s="80">
        <v>85</v>
      </c>
      <c r="C293" s="80">
        <v>19</v>
      </c>
      <c r="D293" s="80">
        <v>5</v>
      </c>
      <c r="E293" s="80">
        <v>2022</v>
      </c>
      <c r="F293" s="80" t="s">
        <v>568</v>
      </c>
      <c r="G293" s="174" t="s">
        <v>2037</v>
      </c>
      <c r="H293" s="80" t="s">
        <v>2038</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318</v>
      </c>
      <c r="AR293" s="81">
        <v>68</v>
      </c>
      <c r="AS293" s="81">
        <v>0</v>
      </c>
      <c r="AT293" s="81">
        <v>0</v>
      </c>
      <c r="AU293" s="81">
        <v>0</v>
      </c>
      <c r="AV293" s="81">
        <v>0</v>
      </c>
      <c r="AW293" s="81"/>
      <c r="AX293" s="82"/>
      <c r="AY293" s="81">
        <v>1481.1999999999996</v>
      </c>
      <c r="AZ293" s="81">
        <v>6256.6</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2057</v>
      </c>
      <c r="B294" s="80">
        <v>1</v>
      </c>
      <c r="C294" s="80">
        <v>1</v>
      </c>
      <c r="D294" s="80">
        <v>1</v>
      </c>
      <c r="E294" s="80">
        <v>1990</v>
      </c>
      <c r="F294" s="80" t="s">
        <v>562</v>
      </c>
      <c r="G294" s="80" t="s">
        <v>2058</v>
      </c>
      <c r="H294" s="80" t="s">
        <v>2059</v>
      </c>
      <c r="I294" s="177" t="s">
        <v>563</v>
      </c>
      <c r="J294" s="81">
        <v>8.7253949496513066</v>
      </c>
      <c r="K294" s="81">
        <v>3.7344736767838813</v>
      </c>
      <c r="L294" s="81">
        <v>7.6575693840896095</v>
      </c>
      <c r="M294" s="81">
        <v>17.690460969391001</v>
      </c>
      <c r="N294" s="81">
        <v>21.071164788463516</v>
      </c>
      <c r="O294" s="81">
        <v>12.742161430713933</v>
      </c>
      <c r="P294" s="81">
        <v>18.528807463880892</v>
      </c>
      <c r="Q294" s="81">
        <v>0.97243246054450849</v>
      </c>
      <c r="R294" s="81">
        <v>0</v>
      </c>
      <c r="S294" s="81">
        <v>0.87663520373735471</v>
      </c>
      <c r="T294" s="82"/>
      <c r="U294" s="81">
        <v>1299012</v>
      </c>
      <c r="V294" s="81">
        <v>1089</v>
      </c>
      <c r="W294" s="81">
        <v>109</v>
      </c>
      <c r="X294" s="81">
        <v>6088</v>
      </c>
      <c r="Y294" s="81">
        <v>5237</v>
      </c>
      <c r="Z294" s="81">
        <v>5241</v>
      </c>
      <c r="AA294" s="81">
        <v>4499</v>
      </c>
      <c r="AB294" s="81">
        <v>15789</v>
      </c>
      <c r="AC294" s="81">
        <v>0</v>
      </c>
      <c r="AD294" s="81">
        <v>0.87663520373735471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2060</v>
      </c>
      <c r="B295" s="80">
        <v>2</v>
      </c>
      <c r="C295" s="80">
        <v>2</v>
      </c>
      <c r="D295" s="80">
        <v>1</v>
      </c>
      <c r="E295" s="80">
        <v>2005</v>
      </c>
      <c r="F295" s="80" t="s">
        <v>565</v>
      </c>
      <c r="G295" s="80" t="s">
        <v>2058</v>
      </c>
      <c r="H295" s="80" t="s">
        <v>2059</v>
      </c>
      <c r="I295" s="177"/>
      <c r="J295" s="81">
        <v>6.4770965831769107</v>
      </c>
      <c r="K295" s="81">
        <v>2.1502524477786791</v>
      </c>
      <c r="L295" s="81">
        <v>3.2157086444072607</v>
      </c>
      <c r="M295" s="81">
        <v>23.538896303388064</v>
      </c>
      <c r="N295" s="81">
        <v>27.678515637361098</v>
      </c>
      <c r="O295" s="81">
        <v>16.799517368255156</v>
      </c>
      <c r="P295" s="81">
        <v>20.496832458747484</v>
      </c>
      <c r="Q295" s="81">
        <v>0.80548318516082729</v>
      </c>
      <c r="R295" s="81">
        <v>0</v>
      </c>
      <c r="S295" s="81">
        <v>2.625137440098543</v>
      </c>
      <c r="T295" s="82"/>
      <c r="U295" s="81">
        <v>1167087</v>
      </c>
      <c r="V295" s="81">
        <v>826</v>
      </c>
      <c r="W295" s="81">
        <v>43</v>
      </c>
      <c r="X295" s="81">
        <v>4320</v>
      </c>
      <c r="Y295" s="81">
        <v>5172</v>
      </c>
      <c r="Z295" s="81">
        <v>7996</v>
      </c>
      <c r="AA295" s="81">
        <v>4076</v>
      </c>
      <c r="AB295" s="81">
        <v>13672</v>
      </c>
      <c r="AC295" s="81">
        <v>0</v>
      </c>
      <c r="AD295" s="81">
        <v>2.625137440098543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2061</v>
      </c>
      <c r="B296" s="80">
        <v>3</v>
      </c>
      <c r="C296" s="80">
        <v>3</v>
      </c>
      <c r="D296" s="80">
        <v>1</v>
      </c>
      <c r="E296" s="80">
        <v>2006</v>
      </c>
      <c r="F296" s="80" t="s">
        <v>566</v>
      </c>
      <c r="G296" s="80" t="s">
        <v>2058</v>
      </c>
      <c r="H296" s="80" t="s">
        <v>2059</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2062</v>
      </c>
      <c r="B297" s="80">
        <v>4</v>
      </c>
      <c r="C297" s="80">
        <v>4</v>
      </c>
      <c r="D297" s="80">
        <v>1</v>
      </c>
      <c r="E297" s="80">
        <v>2007</v>
      </c>
      <c r="F297" s="80" t="s">
        <v>567</v>
      </c>
      <c r="G297" s="80" t="s">
        <v>2058</v>
      </c>
      <c r="H297" s="80" t="s">
        <v>2059</v>
      </c>
      <c r="I297" s="177"/>
      <c r="J297" s="81">
        <v>4.4097267773118682</v>
      </c>
      <c r="K297" s="81">
        <v>2.0283195573178219</v>
      </c>
      <c r="L297" s="81">
        <v>4.2984653840741975</v>
      </c>
      <c r="M297" s="81">
        <v>25.460114250123034</v>
      </c>
      <c r="N297" s="81">
        <v>24.278570983958655</v>
      </c>
      <c r="O297" s="81">
        <v>15.893570317578199</v>
      </c>
      <c r="P297" s="81">
        <v>20.369834126036871</v>
      </c>
      <c r="Q297" s="81">
        <v>0.8235254635157685</v>
      </c>
      <c r="R297" s="81">
        <v>0</v>
      </c>
      <c r="S297" s="81">
        <v>2.2639490060689691</v>
      </c>
      <c r="T297" s="82"/>
      <c r="U297" s="81">
        <v>812871</v>
      </c>
      <c r="V297" s="81">
        <v>758</v>
      </c>
      <c r="W297" s="81">
        <v>70</v>
      </c>
      <c r="X297" s="81">
        <v>5452</v>
      </c>
      <c r="Y297" s="81">
        <v>5168</v>
      </c>
      <c r="Z297" s="81">
        <v>7864</v>
      </c>
      <c r="AA297" s="81">
        <v>3989</v>
      </c>
      <c r="AB297" s="81">
        <v>13239</v>
      </c>
      <c r="AC297" s="81">
        <v>0</v>
      </c>
      <c r="AD297" s="81">
        <v>2.2639490060689691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2063</v>
      </c>
      <c r="B298" s="80">
        <v>5</v>
      </c>
      <c r="C298" s="80">
        <v>5</v>
      </c>
      <c r="D298" s="80">
        <v>1</v>
      </c>
      <c r="E298" s="80">
        <v>2008</v>
      </c>
      <c r="F298" s="80" t="s">
        <v>84</v>
      </c>
      <c r="G298" s="80" t="s">
        <v>2058</v>
      </c>
      <c r="H298" s="80" t="s">
        <v>2059</v>
      </c>
      <c r="I298" s="177"/>
      <c r="J298" s="81">
        <v>3.4799881570622029</v>
      </c>
      <c r="K298" s="81">
        <v>1.503564179588357</v>
      </c>
      <c r="L298" s="81">
        <v>3.9052555119742083</v>
      </c>
      <c r="M298" s="81">
        <v>27.542851320182056</v>
      </c>
      <c r="N298" s="81">
        <v>21.903252608078251</v>
      </c>
      <c r="O298" s="81">
        <v>15.284358179443645</v>
      </c>
      <c r="P298" s="81">
        <v>20.060981504303552</v>
      </c>
      <c r="Q298" s="81">
        <v>0.79460621405187781</v>
      </c>
      <c r="R298" s="81">
        <v>0</v>
      </c>
      <c r="S298" s="81">
        <v>1.9144252057510203</v>
      </c>
      <c r="T298" s="82"/>
      <c r="U298" s="81">
        <v>744392</v>
      </c>
      <c r="V298" s="81">
        <v>758</v>
      </c>
      <c r="W298" s="81">
        <v>70</v>
      </c>
      <c r="X298" s="81">
        <v>5452</v>
      </c>
      <c r="Y298" s="81">
        <v>5130</v>
      </c>
      <c r="Z298" s="81">
        <v>7828</v>
      </c>
      <c r="AA298" s="81">
        <v>3933</v>
      </c>
      <c r="AB298" s="81">
        <v>12984</v>
      </c>
      <c r="AC298" s="81">
        <v>0</v>
      </c>
      <c r="AD298" s="81">
        <v>1.9144252057510203</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2064</v>
      </c>
      <c r="B299" s="80">
        <v>6</v>
      </c>
      <c r="C299" s="80">
        <v>6</v>
      </c>
      <c r="D299" s="80">
        <v>1</v>
      </c>
      <c r="E299" s="80">
        <v>2009</v>
      </c>
      <c r="F299" s="80" t="s">
        <v>85</v>
      </c>
      <c r="G299" s="80" t="s">
        <v>2058</v>
      </c>
      <c r="H299" s="80" t="s">
        <v>2059</v>
      </c>
      <c r="I299" s="177"/>
      <c r="J299" s="81">
        <v>3.9217017550277871</v>
      </c>
      <c r="K299" s="81">
        <v>1.4242796978784666</v>
      </c>
      <c r="L299" s="81">
        <v>5.4866424846141735</v>
      </c>
      <c r="M299" s="81">
        <v>27.379255415129638</v>
      </c>
      <c r="N299" s="81">
        <v>21.931147625892677</v>
      </c>
      <c r="O299" s="81">
        <v>15.619423362671732</v>
      </c>
      <c r="P299" s="81">
        <v>19.118622068002288</v>
      </c>
      <c r="Q299" s="81">
        <v>0.74726655393696662</v>
      </c>
      <c r="R299" s="81">
        <v>0</v>
      </c>
      <c r="S299" s="81">
        <v>2.054492872841168</v>
      </c>
      <c r="T299" s="82"/>
      <c r="U299" s="81">
        <v>623167</v>
      </c>
      <c r="V299" s="81">
        <v>688</v>
      </c>
      <c r="W299" s="81">
        <v>137</v>
      </c>
      <c r="X299" s="81">
        <v>5526</v>
      </c>
      <c r="Y299" s="81">
        <v>5097</v>
      </c>
      <c r="Z299" s="81">
        <v>7896</v>
      </c>
      <c r="AA299" s="81">
        <v>3848</v>
      </c>
      <c r="AB299" s="81">
        <v>12818</v>
      </c>
      <c r="AC299" s="81">
        <v>0</v>
      </c>
      <c r="AD299" s="81">
        <v>2.054492872841168</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3.157</v>
      </c>
      <c r="BJ299" s="81">
        <v>0</v>
      </c>
      <c r="BK299" s="81">
        <v>0</v>
      </c>
      <c r="BL299" s="81">
        <v>0</v>
      </c>
      <c r="BM299" s="82"/>
      <c r="BN299" s="81">
        <v>0</v>
      </c>
      <c r="BO299" s="81">
        <v>0</v>
      </c>
      <c r="BP299" s="81">
        <v>1</v>
      </c>
      <c r="BQ299" s="81">
        <v>0</v>
      </c>
      <c r="BR299" s="81">
        <v>0</v>
      </c>
      <c r="BS299" s="81">
        <v>0</v>
      </c>
      <c r="BT299"/>
      <c r="BU299" s="80"/>
      <c r="BV299" s="80"/>
      <c r="BW299" s="80"/>
      <c r="BX299" s="80"/>
      <c r="BY299" s="80"/>
      <c r="BZ299" s="80"/>
      <c r="CA299" s="80"/>
      <c r="CB299" s="80"/>
      <c r="CC299" s="80"/>
    </row>
    <row r="300" spans="1:81">
      <c r="A300" s="80" t="s">
        <v>2065</v>
      </c>
      <c r="B300" s="80">
        <v>7</v>
      </c>
      <c r="C300" s="80">
        <v>7</v>
      </c>
      <c r="D300" s="80">
        <v>1</v>
      </c>
      <c r="E300" s="80">
        <v>2010</v>
      </c>
      <c r="F300" s="80" t="s">
        <v>86</v>
      </c>
      <c r="G300" s="80" t="s">
        <v>2058</v>
      </c>
      <c r="H300" s="80" t="s">
        <v>2059</v>
      </c>
      <c r="I300" s="177"/>
      <c r="J300" s="81">
        <v>4.1217479536802974</v>
      </c>
      <c r="K300" s="81">
        <v>1.5258147731508278</v>
      </c>
      <c r="L300" s="81">
        <v>5.5872906900282064</v>
      </c>
      <c r="M300" s="81">
        <v>28.288173026518365</v>
      </c>
      <c r="N300" s="81">
        <v>23.432148625074028</v>
      </c>
      <c r="O300" s="81">
        <v>15.436915060759613</v>
      </c>
      <c r="P300" s="81">
        <v>19.159891032310803</v>
      </c>
      <c r="Q300" s="81">
        <v>0.77365763484967587</v>
      </c>
      <c r="R300" s="81">
        <v>0</v>
      </c>
      <c r="S300" s="81">
        <v>1.1886386210077959</v>
      </c>
      <c r="T300" s="82"/>
      <c r="U300" s="81">
        <v>764823</v>
      </c>
      <c r="V300" s="81">
        <v>688</v>
      </c>
      <c r="W300" s="81">
        <v>137</v>
      </c>
      <c r="X300" s="81">
        <v>5526</v>
      </c>
      <c r="Y300" s="81">
        <v>5117</v>
      </c>
      <c r="Z300" s="81">
        <v>7840</v>
      </c>
      <c r="AA300" s="81">
        <v>3760</v>
      </c>
      <c r="AB300" s="81">
        <v>12716</v>
      </c>
      <c r="AC300" s="81">
        <v>0</v>
      </c>
      <c r="AD300" s="81">
        <v>1.1886386210077959</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4.0199999999999996</v>
      </c>
      <c r="BJ300" s="81">
        <v>0</v>
      </c>
      <c r="BK300" s="81">
        <v>0</v>
      </c>
      <c r="BL300" s="81">
        <v>0</v>
      </c>
      <c r="BM300" s="82"/>
      <c r="BN300" s="81">
        <v>0</v>
      </c>
      <c r="BO300" s="81">
        <v>0</v>
      </c>
      <c r="BP300" s="81">
        <v>1</v>
      </c>
      <c r="BQ300" s="81">
        <v>0</v>
      </c>
      <c r="BR300" s="81">
        <v>0</v>
      </c>
      <c r="BS300" s="81">
        <v>0</v>
      </c>
      <c r="BT300"/>
      <c r="BU300" s="80">
        <v>4.0199999999999996</v>
      </c>
      <c r="BV300" s="80">
        <v>0</v>
      </c>
      <c r="BW300" s="80">
        <v>0</v>
      </c>
      <c r="BX300" s="80">
        <v>0</v>
      </c>
      <c r="BY300" s="80">
        <v>0</v>
      </c>
      <c r="BZ300" s="80">
        <v>0</v>
      </c>
      <c r="CA300" s="80">
        <v>0</v>
      </c>
      <c r="CB300" s="80">
        <v>0</v>
      </c>
      <c r="CC300" s="80">
        <v>0</v>
      </c>
    </row>
    <row r="301" spans="1:81">
      <c r="A301" s="80" t="s">
        <v>2066</v>
      </c>
      <c r="B301" s="80">
        <v>8</v>
      </c>
      <c r="C301" s="80">
        <v>8</v>
      </c>
      <c r="D301" s="80">
        <v>1</v>
      </c>
      <c r="E301" s="80">
        <v>2011</v>
      </c>
      <c r="F301" s="80" t="s">
        <v>87</v>
      </c>
      <c r="G301" s="80" t="s">
        <v>2058</v>
      </c>
      <c r="H301" s="80" t="s">
        <v>2059</v>
      </c>
      <c r="I301" s="177"/>
      <c r="J301" s="81">
        <v>5.7161533968233629</v>
      </c>
      <c r="K301" s="81">
        <v>1.9150959779209438</v>
      </c>
      <c r="L301" s="81">
        <v>4.9853238024582458</v>
      </c>
      <c r="M301" s="81">
        <v>31.131475081153759</v>
      </c>
      <c r="N301" s="81">
        <v>21.901105112682799</v>
      </c>
      <c r="O301" s="81">
        <v>15.050865129886049</v>
      </c>
      <c r="P301" s="81">
        <v>18.34888034873261</v>
      </c>
      <c r="Q301" s="81">
        <v>0.8758253808232408</v>
      </c>
      <c r="R301" s="81">
        <v>0</v>
      </c>
      <c r="S301" s="81">
        <v>1.3068848154342552</v>
      </c>
      <c r="T301" s="82"/>
      <c r="U301" s="81">
        <v>1005790</v>
      </c>
      <c r="V301" s="81">
        <v>688</v>
      </c>
      <c r="W301" s="81">
        <v>137</v>
      </c>
      <c r="X301" s="81">
        <v>5526</v>
      </c>
      <c r="Y301" s="81">
        <v>5093</v>
      </c>
      <c r="Z301" s="81">
        <v>7810</v>
      </c>
      <c r="AA301" s="81">
        <v>3708</v>
      </c>
      <c r="AB301" s="81">
        <v>12480</v>
      </c>
      <c r="AC301" s="81">
        <v>0</v>
      </c>
      <c r="AD301" s="81">
        <v>1.3068848154342552</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4.6710000000000003</v>
      </c>
      <c r="BJ301" s="81">
        <v>0</v>
      </c>
      <c r="BK301" s="81">
        <v>3.23</v>
      </c>
      <c r="BL301" s="81">
        <v>0</v>
      </c>
      <c r="BM301" s="82"/>
      <c r="BN301" s="81">
        <v>0</v>
      </c>
      <c r="BO301" s="81">
        <v>0</v>
      </c>
      <c r="BP301" s="81">
        <v>1</v>
      </c>
      <c r="BQ301" s="81">
        <v>0</v>
      </c>
      <c r="BR301" s="81">
        <v>1</v>
      </c>
      <c r="BS301" s="81">
        <v>0</v>
      </c>
      <c r="BT301"/>
      <c r="BU301" s="80">
        <v>7.9009999999999998</v>
      </c>
      <c r="BV301" s="80">
        <v>0</v>
      </c>
      <c r="BW301" s="80">
        <v>0</v>
      </c>
      <c r="BX301" s="80">
        <v>0</v>
      </c>
      <c r="BY301" s="80">
        <v>0</v>
      </c>
      <c r="BZ301" s="80">
        <v>0</v>
      </c>
      <c r="CA301" s="80">
        <v>0</v>
      </c>
      <c r="CB301" s="80">
        <v>0</v>
      </c>
      <c r="CC301" s="80">
        <v>0</v>
      </c>
    </row>
    <row r="302" spans="1:81">
      <c r="A302" s="80" t="s">
        <v>2067</v>
      </c>
      <c r="B302" s="80">
        <v>9</v>
      </c>
      <c r="C302" s="80">
        <v>9</v>
      </c>
      <c r="D302" s="80">
        <v>1</v>
      </c>
      <c r="E302" s="80">
        <v>2012</v>
      </c>
      <c r="F302" s="80" t="s">
        <v>88</v>
      </c>
      <c r="G302" s="80" t="s">
        <v>2058</v>
      </c>
      <c r="H302" s="80" t="s">
        <v>2059</v>
      </c>
      <c r="I302" s="177"/>
      <c r="J302" s="81">
        <v>5.2299202457412761</v>
      </c>
      <c r="K302" s="81">
        <v>1.7286164136525297</v>
      </c>
      <c r="L302" s="81">
        <v>5.0688915855417678</v>
      </c>
      <c r="M302" s="81">
        <v>28.027942713725793</v>
      </c>
      <c r="N302" s="81">
        <v>21.209222639597499</v>
      </c>
      <c r="O302" s="81">
        <v>14.87889203112538</v>
      </c>
      <c r="P302" s="81">
        <v>17.970547196171275</v>
      </c>
      <c r="Q302" s="81">
        <v>0.94691227154732571</v>
      </c>
      <c r="R302" s="81">
        <v>0</v>
      </c>
      <c r="S302" s="81">
        <v>1.1624544388537219</v>
      </c>
      <c r="T302" s="82"/>
      <c r="U302" s="81">
        <v>944236</v>
      </c>
      <c r="V302" s="81">
        <v>688</v>
      </c>
      <c r="W302" s="81">
        <v>137</v>
      </c>
      <c r="X302" s="81">
        <v>5526</v>
      </c>
      <c r="Y302" s="81">
        <v>5092</v>
      </c>
      <c r="Z302" s="81">
        <v>7782</v>
      </c>
      <c r="AA302" s="81">
        <v>3611</v>
      </c>
      <c r="AB302" s="81">
        <v>12419</v>
      </c>
      <c r="AC302" s="81">
        <v>0</v>
      </c>
      <c r="AD302" s="81">
        <v>1.1624544388537219</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4.7969999999999997</v>
      </c>
      <c r="BJ302" s="81">
        <v>0</v>
      </c>
      <c r="BK302" s="81">
        <v>3.5179999999999998</v>
      </c>
      <c r="BL302" s="81">
        <v>0</v>
      </c>
      <c r="BM302" s="82"/>
      <c r="BN302" s="81">
        <v>0</v>
      </c>
      <c r="BO302" s="81">
        <v>0</v>
      </c>
      <c r="BP302" s="81">
        <v>1</v>
      </c>
      <c r="BQ302" s="81">
        <v>0</v>
      </c>
      <c r="BR302" s="81">
        <v>1</v>
      </c>
      <c r="BS302" s="81">
        <v>0</v>
      </c>
      <c r="BT302"/>
      <c r="BU302" s="80">
        <v>8.3149999999999995</v>
      </c>
      <c r="BV302" s="80">
        <v>0</v>
      </c>
      <c r="BW302" s="80">
        <v>0</v>
      </c>
      <c r="BX302" s="80">
        <v>0</v>
      </c>
      <c r="BY302" s="80">
        <v>0</v>
      </c>
      <c r="BZ302" s="80">
        <v>0</v>
      </c>
      <c r="CA302" s="80">
        <v>0</v>
      </c>
      <c r="CB302" s="80">
        <v>0</v>
      </c>
      <c r="CC302" s="80">
        <v>0</v>
      </c>
    </row>
    <row r="303" spans="1:81">
      <c r="A303" s="80" t="s">
        <v>2068</v>
      </c>
      <c r="B303" s="80">
        <v>10</v>
      </c>
      <c r="C303" s="80">
        <v>10</v>
      </c>
      <c r="D303" s="80">
        <v>1</v>
      </c>
      <c r="E303" s="80">
        <v>2013</v>
      </c>
      <c r="F303" s="80" t="s">
        <v>89</v>
      </c>
      <c r="G303" s="80" t="s">
        <v>2058</v>
      </c>
      <c r="H303" s="80" t="s">
        <v>2059</v>
      </c>
      <c r="I303" s="177"/>
      <c r="J303" s="81">
        <v>5.028843967745213</v>
      </c>
      <c r="K303" s="81">
        <v>1.4219341785478774</v>
      </c>
      <c r="L303" s="81">
        <v>5.1527123987207331</v>
      </c>
      <c r="M303" s="81">
        <v>27.019460264066339</v>
      </c>
      <c r="N303" s="81">
        <v>22.677164347583755</v>
      </c>
      <c r="O303" s="81">
        <v>14.188062269260609</v>
      </c>
      <c r="P303" s="81">
        <v>17.828453010154607</v>
      </c>
      <c r="Q303" s="81">
        <v>0.9520229457686511</v>
      </c>
      <c r="R303" s="81">
        <v>0</v>
      </c>
      <c r="S303" s="81">
        <v>1.3652164880970157</v>
      </c>
      <c r="T303" s="82"/>
      <c r="U303" s="81">
        <v>901613</v>
      </c>
      <c r="V303" s="81">
        <v>688</v>
      </c>
      <c r="W303" s="81">
        <v>137</v>
      </c>
      <c r="X303" s="81">
        <v>5526</v>
      </c>
      <c r="Y303" s="81">
        <v>5087</v>
      </c>
      <c r="Z303" s="81">
        <v>7752</v>
      </c>
      <c r="AA303" s="81">
        <v>3569</v>
      </c>
      <c r="AB303" s="81">
        <v>12307</v>
      </c>
      <c r="AC303" s="81">
        <v>0</v>
      </c>
      <c r="AD303" s="81">
        <v>1.3652164880970157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4.6360000000000001</v>
      </c>
      <c r="BJ303" s="81">
        <v>0</v>
      </c>
      <c r="BK303" s="81">
        <v>3.5150000000000001</v>
      </c>
      <c r="BL303" s="81">
        <v>0</v>
      </c>
      <c r="BM303" s="82"/>
      <c r="BN303" s="81">
        <v>0</v>
      </c>
      <c r="BO303" s="81">
        <v>0</v>
      </c>
      <c r="BP303" s="81">
        <v>1</v>
      </c>
      <c r="BQ303" s="81">
        <v>0</v>
      </c>
      <c r="BR303" s="81">
        <v>1</v>
      </c>
      <c r="BS303" s="81">
        <v>0</v>
      </c>
      <c r="BT303"/>
      <c r="BU303" s="80">
        <v>8.1509999999999998</v>
      </c>
      <c r="BV303" s="80">
        <v>0</v>
      </c>
      <c r="BW303" s="80">
        <v>0</v>
      </c>
      <c r="BX303" s="80">
        <v>0</v>
      </c>
      <c r="BY303" s="80">
        <v>0</v>
      </c>
      <c r="BZ303" s="80">
        <v>0</v>
      </c>
      <c r="CA303" s="80">
        <v>0</v>
      </c>
      <c r="CB303" s="80">
        <v>0</v>
      </c>
      <c r="CC303" s="80">
        <v>0</v>
      </c>
    </row>
    <row r="304" spans="1:81">
      <c r="A304" s="80" t="s">
        <v>2069</v>
      </c>
      <c r="B304" s="80">
        <v>11</v>
      </c>
      <c r="C304" s="80">
        <v>11</v>
      </c>
      <c r="D304" s="80">
        <v>1</v>
      </c>
      <c r="E304" s="80">
        <v>2014</v>
      </c>
      <c r="F304" s="80" t="s">
        <v>90</v>
      </c>
      <c r="G304" s="80" t="s">
        <v>2058</v>
      </c>
      <c r="H304" s="80" t="s">
        <v>2059</v>
      </c>
      <c r="I304" s="177"/>
      <c r="J304" s="81">
        <v>3.1830542879430719</v>
      </c>
      <c r="K304" s="81">
        <v>1.3736928368589174</v>
      </c>
      <c r="L304" s="81">
        <v>4.0899703024245637</v>
      </c>
      <c r="M304" s="81">
        <v>26.173338917868683</v>
      </c>
      <c r="N304" s="81">
        <v>22.384630919788815</v>
      </c>
      <c r="O304" s="81">
        <v>13.578983207977656</v>
      </c>
      <c r="P304" s="81">
        <v>17.735390542317084</v>
      </c>
      <c r="Q304" s="81">
        <v>0.89924704613713269</v>
      </c>
      <c r="R304" s="81">
        <v>0</v>
      </c>
      <c r="S304" s="81">
        <v>1.4527661317406879</v>
      </c>
      <c r="T304" s="82"/>
      <c r="U304" s="81">
        <v>624706</v>
      </c>
      <c r="V304" s="81">
        <v>566</v>
      </c>
      <c r="W304" s="81">
        <v>151</v>
      </c>
      <c r="X304" s="81">
        <v>5377</v>
      </c>
      <c r="Y304" s="81">
        <v>5065</v>
      </c>
      <c r="Z304" s="81">
        <v>7814</v>
      </c>
      <c r="AA304" s="81">
        <v>3532</v>
      </c>
      <c r="AB304" s="81">
        <v>12116</v>
      </c>
      <c r="AC304" s="81">
        <v>0</v>
      </c>
      <c r="AD304" s="81">
        <v>1.4527661317406879</v>
      </c>
      <c r="AE304" s="82"/>
      <c r="AF304" s="81">
        <v>4437863.5228256285</v>
      </c>
      <c r="AG304" s="81">
        <v>1132201.8711069226</v>
      </c>
      <c r="AH304" s="81">
        <v>1045724.9971992671</v>
      </c>
      <c r="AI304" s="81">
        <v>32540335.658668306</v>
      </c>
      <c r="AJ304" s="81">
        <v>27803976.480535112</v>
      </c>
      <c r="AK304" s="81">
        <v>0</v>
      </c>
      <c r="AL304" s="81">
        <v>0</v>
      </c>
      <c r="AM304" s="81">
        <v>1663345.7480074533</v>
      </c>
      <c r="AN304" s="81">
        <v>0</v>
      </c>
      <c r="AO304" s="81">
        <v>0</v>
      </c>
      <c r="AP304" s="82"/>
      <c r="AQ304" s="81">
        <v>127</v>
      </c>
      <c r="AR304" s="81">
        <v>11</v>
      </c>
      <c r="AS304" s="81">
        <v>0</v>
      </c>
      <c r="AT304" s="81">
        <v>0</v>
      </c>
      <c r="AU304" s="81">
        <v>0</v>
      </c>
      <c r="AV304" s="81">
        <v>0</v>
      </c>
      <c r="AW304" s="81" t="s">
        <v>564</v>
      </c>
      <c r="AX304" s="82"/>
      <c r="AY304" s="81">
        <v>556.20000000000005</v>
      </c>
      <c r="AZ304" s="81">
        <v>399.6</v>
      </c>
      <c r="BA304" s="81">
        <v>0</v>
      </c>
      <c r="BB304" s="81">
        <v>0</v>
      </c>
      <c r="BC304" s="81">
        <v>0</v>
      </c>
      <c r="BD304" s="81">
        <v>0</v>
      </c>
      <c r="BE304" s="81" t="s">
        <v>564</v>
      </c>
      <c r="BF304" s="82"/>
      <c r="BG304" s="81">
        <v>0</v>
      </c>
      <c r="BH304" s="81">
        <v>0</v>
      </c>
      <c r="BI304" s="81">
        <v>3.3959999999999999</v>
      </c>
      <c r="BJ304" s="81">
        <v>0</v>
      </c>
      <c r="BK304" s="81">
        <v>0</v>
      </c>
      <c r="BL304" s="81">
        <v>0</v>
      </c>
      <c r="BM304" s="82"/>
      <c r="BN304" s="81">
        <v>0</v>
      </c>
      <c r="BO304" s="81">
        <v>0</v>
      </c>
      <c r="BP304" s="81">
        <v>1</v>
      </c>
      <c r="BQ304" s="81">
        <v>0</v>
      </c>
      <c r="BR304" s="81">
        <v>0</v>
      </c>
      <c r="BS304" s="81">
        <v>0</v>
      </c>
      <c r="BT304"/>
      <c r="BU304" s="80">
        <v>3.3959999999999999</v>
      </c>
      <c r="BV304" s="80">
        <v>0</v>
      </c>
      <c r="BW304" s="80">
        <v>0</v>
      </c>
      <c r="BX304" s="80">
        <v>0</v>
      </c>
      <c r="BY304" s="80">
        <v>0</v>
      </c>
      <c r="BZ304" s="80">
        <v>0</v>
      </c>
      <c r="CA304" s="80">
        <v>0</v>
      </c>
      <c r="CB304" s="80">
        <v>0</v>
      </c>
      <c r="CC304" s="80">
        <v>0</v>
      </c>
    </row>
    <row r="305" spans="1:81">
      <c r="A305" s="80" t="s">
        <v>2070</v>
      </c>
      <c r="B305" s="80">
        <v>12</v>
      </c>
      <c r="C305" s="80">
        <v>12</v>
      </c>
      <c r="D305" s="80">
        <v>1</v>
      </c>
      <c r="E305" s="80">
        <v>2015</v>
      </c>
      <c r="F305" s="80" t="s">
        <v>91</v>
      </c>
      <c r="G305" s="80" t="s">
        <v>2058</v>
      </c>
      <c r="H305" s="80" t="s">
        <v>2059</v>
      </c>
      <c r="I305" s="177"/>
      <c r="J305" s="81">
        <v>3.7799444552560901</v>
      </c>
      <c r="K305" s="81">
        <v>1.2783566312696784</v>
      </c>
      <c r="L305" s="81">
        <v>4.4124585781497485</v>
      </c>
      <c r="M305" s="81">
        <v>27.902062788018984</v>
      </c>
      <c r="N305" s="81">
        <v>19.090977381723512</v>
      </c>
      <c r="O305" s="81">
        <v>13.253185450826694</v>
      </c>
      <c r="P305" s="81">
        <v>17.437776700721162</v>
      </c>
      <c r="Q305" s="81">
        <v>0.86687657975549581</v>
      </c>
      <c r="R305" s="81">
        <v>0</v>
      </c>
      <c r="S305" s="81">
        <v>1.50612068499465</v>
      </c>
      <c r="T305" s="82"/>
      <c r="U305" s="81">
        <v>800785</v>
      </c>
      <c r="V305" s="81">
        <v>566</v>
      </c>
      <c r="W305" s="81">
        <v>151</v>
      </c>
      <c r="X305" s="81">
        <v>5377</v>
      </c>
      <c r="Y305" s="81">
        <v>5040</v>
      </c>
      <c r="Z305" s="81">
        <v>7700</v>
      </c>
      <c r="AA305" s="81">
        <v>3470</v>
      </c>
      <c r="AB305" s="81">
        <v>11931</v>
      </c>
      <c r="AC305" s="81">
        <v>0</v>
      </c>
      <c r="AD305" s="81">
        <v>1.50612068499465</v>
      </c>
      <c r="AE305" s="82"/>
      <c r="AF305" s="81">
        <v>5438841.6046293108</v>
      </c>
      <c r="AG305" s="81">
        <v>982825.33031136403</v>
      </c>
      <c r="AH305" s="81">
        <v>927912.22537127428</v>
      </c>
      <c r="AI305" s="81">
        <v>34918383.807782985</v>
      </c>
      <c r="AJ305" s="81">
        <v>23931154.294071656</v>
      </c>
      <c r="AK305" s="81">
        <v>0</v>
      </c>
      <c r="AL305" s="81">
        <v>0</v>
      </c>
      <c r="AM305" s="81">
        <v>1635093.5013373659</v>
      </c>
      <c r="AN305" s="81">
        <v>0</v>
      </c>
      <c r="AO305" s="81">
        <v>0</v>
      </c>
      <c r="AP305" s="82"/>
      <c r="AQ305" s="81">
        <v>134</v>
      </c>
      <c r="AR305" s="81">
        <v>20</v>
      </c>
      <c r="AS305" s="81">
        <v>0</v>
      </c>
      <c r="AT305" s="81">
        <v>0</v>
      </c>
      <c r="AU305" s="81">
        <v>0</v>
      </c>
      <c r="AV305" s="81">
        <v>0</v>
      </c>
      <c r="AW305" s="81" t="s">
        <v>564</v>
      </c>
      <c r="AX305" s="82"/>
      <c r="AY305" s="81">
        <v>585</v>
      </c>
      <c r="AZ305" s="81">
        <v>633.1</v>
      </c>
      <c r="BA305" s="81">
        <v>0</v>
      </c>
      <c r="BB305" s="81">
        <v>0</v>
      </c>
      <c r="BC305" s="81">
        <v>0</v>
      </c>
      <c r="BD305" s="81">
        <v>0</v>
      </c>
      <c r="BE305" s="81" t="s">
        <v>564</v>
      </c>
      <c r="BF305" s="82"/>
      <c r="BG305" s="81">
        <v>0</v>
      </c>
      <c r="BH305" s="81">
        <v>0</v>
      </c>
      <c r="BI305" s="81">
        <v>2.379</v>
      </c>
      <c r="BJ305" s="81">
        <v>0</v>
      </c>
      <c r="BK305" s="81">
        <v>3.0880000000000001</v>
      </c>
      <c r="BL305" s="81">
        <v>0</v>
      </c>
      <c r="BM305" s="82"/>
      <c r="BN305" s="81">
        <v>0</v>
      </c>
      <c r="BO305" s="81">
        <v>0</v>
      </c>
      <c r="BP305" s="81">
        <v>1</v>
      </c>
      <c r="BQ305" s="81">
        <v>0</v>
      </c>
      <c r="BR305" s="81">
        <v>1</v>
      </c>
      <c r="BS305" s="81">
        <v>0</v>
      </c>
      <c r="BT305"/>
      <c r="BU305" s="80">
        <v>5.4669999999999996</v>
      </c>
      <c r="BV305" s="80">
        <v>0</v>
      </c>
      <c r="BW305" s="80">
        <v>0</v>
      </c>
      <c r="BX305" s="80">
        <v>0</v>
      </c>
      <c r="BY305" s="80">
        <v>0</v>
      </c>
      <c r="BZ305" s="80">
        <v>0</v>
      </c>
      <c r="CA305" s="80">
        <v>0</v>
      </c>
      <c r="CB305" s="80">
        <v>0</v>
      </c>
      <c r="CC305" s="80">
        <v>0</v>
      </c>
    </row>
    <row r="306" spans="1:81">
      <c r="A306" s="80" t="s">
        <v>2071</v>
      </c>
      <c r="B306" s="80">
        <v>13</v>
      </c>
      <c r="C306" s="80">
        <v>13</v>
      </c>
      <c r="D306" s="80">
        <v>1</v>
      </c>
      <c r="E306" s="80">
        <v>2016</v>
      </c>
      <c r="F306" s="80" t="s">
        <v>92</v>
      </c>
      <c r="G306" s="80" t="s">
        <v>2058</v>
      </c>
      <c r="H306" s="80" t="s">
        <v>2059</v>
      </c>
      <c r="I306" s="177"/>
      <c r="J306" s="81">
        <v>2.5614959440055278</v>
      </c>
      <c r="K306" s="81">
        <v>1.2860385053991901</v>
      </c>
      <c r="L306" s="81">
        <v>4.2404943943241404</v>
      </c>
      <c r="M306" s="81">
        <v>22.555647005931874</v>
      </c>
      <c r="N306" s="81">
        <v>20.187994906955698</v>
      </c>
      <c r="O306" s="81">
        <v>12.927317803600815</v>
      </c>
      <c r="P306" s="81">
        <v>17.10755992982779</v>
      </c>
      <c r="Q306" s="81">
        <v>0.8250527173311063</v>
      </c>
      <c r="R306" s="81">
        <v>0</v>
      </c>
      <c r="S306" s="81">
        <v>1.069433139417969</v>
      </c>
      <c r="T306" s="82"/>
      <c r="U306" s="81">
        <v>538527</v>
      </c>
      <c r="V306" s="81">
        <v>566</v>
      </c>
      <c r="W306" s="81">
        <v>151</v>
      </c>
      <c r="X306" s="81">
        <v>5377</v>
      </c>
      <c r="Y306" s="81">
        <v>5006</v>
      </c>
      <c r="Z306" s="81">
        <v>7603</v>
      </c>
      <c r="AA306" s="81">
        <v>3521</v>
      </c>
      <c r="AB306" s="81">
        <v>11681</v>
      </c>
      <c r="AC306" s="81">
        <v>0</v>
      </c>
      <c r="AD306" s="81">
        <v>1.069433139417969</v>
      </c>
      <c r="AE306" s="82"/>
      <c r="AF306" s="81">
        <v>3762615.7419613828</v>
      </c>
      <c r="AG306" s="81">
        <v>950345.9762039698</v>
      </c>
      <c r="AH306" s="81">
        <v>692527.39069993398</v>
      </c>
      <c r="AI306" s="81">
        <v>33969832.592236303</v>
      </c>
      <c r="AJ306" s="81">
        <v>24884736.947602421</v>
      </c>
      <c r="AK306" s="81">
        <v>0</v>
      </c>
      <c r="AL306" s="81">
        <v>0</v>
      </c>
      <c r="AM306" s="81">
        <v>1602075.7394785781</v>
      </c>
      <c r="AN306" s="81">
        <v>0</v>
      </c>
      <c r="AO306" s="81">
        <v>0</v>
      </c>
      <c r="AP306" s="82"/>
      <c r="AQ306" s="81">
        <v>146</v>
      </c>
      <c r="AR306" s="81">
        <v>24</v>
      </c>
      <c r="AS306" s="81">
        <v>0</v>
      </c>
      <c r="AT306" s="81">
        <v>0</v>
      </c>
      <c r="AU306" s="81">
        <v>0</v>
      </c>
      <c r="AV306" s="81">
        <v>0</v>
      </c>
      <c r="AW306" s="81" t="s">
        <v>564</v>
      </c>
      <c r="AX306" s="82"/>
      <c r="AY306" s="81">
        <v>638.5</v>
      </c>
      <c r="AZ306" s="81">
        <v>681.4</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2072</v>
      </c>
      <c r="B307" s="80">
        <v>14</v>
      </c>
      <c r="C307" s="80">
        <v>14</v>
      </c>
      <c r="D307" s="80">
        <v>1</v>
      </c>
      <c r="E307" s="80">
        <v>2017</v>
      </c>
      <c r="F307" s="80" t="s">
        <v>71</v>
      </c>
      <c r="G307" s="80" t="s">
        <v>2058</v>
      </c>
      <c r="H307" s="80" t="s">
        <v>2059</v>
      </c>
      <c r="I307" s="177"/>
      <c r="J307" s="81">
        <v>2.6628311097417581</v>
      </c>
      <c r="K307" s="81">
        <v>1.2682628790816128</v>
      </c>
      <c r="L307" s="81">
        <v>4.1700378758174157</v>
      </c>
      <c r="M307" s="81">
        <v>21.427812181809884</v>
      </c>
      <c r="N307" s="81">
        <v>20.628762457462795</v>
      </c>
      <c r="O307" s="81">
        <v>12.748153172379084</v>
      </c>
      <c r="P307" s="81">
        <v>16.926770491577283</v>
      </c>
      <c r="Q307" s="81">
        <v>0.77965202094910835</v>
      </c>
      <c r="R307" s="81">
        <v>0</v>
      </c>
      <c r="S307" s="81">
        <v>0.92819343165951185</v>
      </c>
      <c r="T307" s="82"/>
      <c r="U307" s="81">
        <v>594331</v>
      </c>
      <c r="V307" s="81">
        <v>566</v>
      </c>
      <c r="W307" s="81">
        <v>151</v>
      </c>
      <c r="X307" s="81">
        <v>5377</v>
      </c>
      <c r="Y307" s="81">
        <v>4965</v>
      </c>
      <c r="Z307" s="81">
        <v>7622</v>
      </c>
      <c r="AA307" s="81">
        <v>3506</v>
      </c>
      <c r="AB307" s="81">
        <v>11415</v>
      </c>
      <c r="AC307" s="81">
        <v>0</v>
      </c>
      <c r="AD307" s="81">
        <v>0.92819343165951185</v>
      </c>
      <c r="AE307" s="82"/>
      <c r="AF307" s="81">
        <v>3964781.4335233602</v>
      </c>
      <c r="AG307" s="81">
        <v>947798.10729450022</v>
      </c>
      <c r="AH307" s="81">
        <v>893147.54632644227</v>
      </c>
      <c r="AI307" s="81">
        <v>33646633.687063657</v>
      </c>
      <c r="AJ307" s="81">
        <v>24364143.62561978</v>
      </c>
      <c r="AK307" s="81">
        <v>0</v>
      </c>
      <c r="AL307" s="81">
        <v>0</v>
      </c>
      <c r="AM307" s="81">
        <v>1568042.9600325229</v>
      </c>
      <c r="AN307" s="81">
        <v>0</v>
      </c>
      <c r="AO307" s="81">
        <v>0</v>
      </c>
      <c r="AP307" s="82"/>
      <c r="AQ307" s="81">
        <v>155</v>
      </c>
      <c r="AR307" s="81">
        <v>27</v>
      </c>
      <c r="AS307" s="81">
        <v>0</v>
      </c>
      <c r="AT307" s="81">
        <v>0</v>
      </c>
      <c r="AU307" s="81">
        <v>0</v>
      </c>
      <c r="AV307" s="81">
        <v>0</v>
      </c>
      <c r="AW307" s="81" t="s">
        <v>564</v>
      </c>
      <c r="AX307" s="82"/>
      <c r="AY307" s="81">
        <v>681.7</v>
      </c>
      <c r="AZ307" s="81">
        <v>720.30000000000007</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2073</v>
      </c>
      <c r="B308" s="80">
        <v>15</v>
      </c>
      <c r="C308" s="80">
        <v>15</v>
      </c>
      <c r="D308" s="80">
        <v>1</v>
      </c>
      <c r="E308" s="80">
        <v>2018</v>
      </c>
      <c r="F308" s="80" t="s">
        <v>93</v>
      </c>
      <c r="G308" s="80" t="s">
        <v>2058</v>
      </c>
      <c r="H308" s="80" t="s">
        <v>2059</v>
      </c>
      <c r="I308" s="177"/>
      <c r="J308" s="81">
        <v>2.3207870464137406</v>
      </c>
      <c r="K308" s="81">
        <v>1.1900828135768786</v>
      </c>
      <c r="L308" s="81">
        <v>3.7384365794309731</v>
      </c>
      <c r="M308" s="81">
        <v>20.853924525189473</v>
      </c>
      <c r="N308" s="81">
        <v>19.840716836720244</v>
      </c>
      <c r="O308" s="81">
        <v>12.35437758888107</v>
      </c>
      <c r="P308" s="81">
        <v>16.624440615703136</v>
      </c>
      <c r="Q308" s="81">
        <v>0.70788635672966382</v>
      </c>
      <c r="R308" s="81">
        <v>0</v>
      </c>
      <c r="S308" s="81">
        <v>1.2968050204618338</v>
      </c>
      <c r="T308" s="82"/>
      <c r="U308" s="81">
        <v>556883</v>
      </c>
      <c r="V308" s="81">
        <v>566</v>
      </c>
      <c r="W308" s="81">
        <v>151</v>
      </c>
      <c r="X308" s="81">
        <v>5377</v>
      </c>
      <c r="Y308" s="81">
        <v>4927</v>
      </c>
      <c r="Z308" s="81">
        <v>7528</v>
      </c>
      <c r="AA308" s="81">
        <v>3478</v>
      </c>
      <c r="AB308" s="81">
        <v>11169</v>
      </c>
      <c r="AC308" s="81">
        <v>0</v>
      </c>
      <c r="AD308" s="81">
        <v>1.296805020461834</v>
      </c>
      <c r="AE308" s="82"/>
      <c r="AF308" s="81">
        <v>3552151.6494242828</v>
      </c>
      <c r="AG308" s="81">
        <v>841923.35246486089</v>
      </c>
      <c r="AH308" s="81">
        <v>843959.18318392721</v>
      </c>
      <c r="AI308" s="81">
        <v>32138596.64814797</v>
      </c>
      <c r="AJ308" s="81">
        <v>24121986.177959319</v>
      </c>
      <c r="AK308" s="81">
        <v>0</v>
      </c>
      <c r="AL308" s="81">
        <v>0</v>
      </c>
      <c r="AM308" s="81">
        <v>1537425.2555384061</v>
      </c>
      <c r="AN308" s="81">
        <v>0</v>
      </c>
      <c r="AO308" s="81">
        <v>0</v>
      </c>
      <c r="AP308" s="82"/>
      <c r="AQ308" s="81">
        <v>171</v>
      </c>
      <c r="AR308" s="81">
        <v>32</v>
      </c>
      <c r="AS308" s="81">
        <v>0</v>
      </c>
      <c r="AT308" s="81">
        <v>0</v>
      </c>
      <c r="AU308" s="81">
        <v>0</v>
      </c>
      <c r="AV308" s="81">
        <v>0</v>
      </c>
      <c r="AW308" s="81" t="s">
        <v>564</v>
      </c>
      <c r="AX308" s="82"/>
      <c r="AY308" s="81">
        <v>760.5</v>
      </c>
      <c r="AZ308" s="81">
        <v>777</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2074</v>
      </c>
      <c r="B309" s="80">
        <v>16</v>
      </c>
      <c r="C309" s="80">
        <v>16</v>
      </c>
      <c r="D309" s="80">
        <v>1</v>
      </c>
      <c r="E309" s="80">
        <v>2019</v>
      </c>
      <c r="F309" s="80" t="s">
        <v>73</v>
      </c>
      <c r="G309" s="80" t="s">
        <v>2058</v>
      </c>
      <c r="H309" s="80" t="s">
        <v>2059</v>
      </c>
      <c r="I309" s="177"/>
      <c r="J309" s="81">
        <v>2.3169267325017002</v>
      </c>
      <c r="K309" s="81">
        <v>1.0802604741555515</v>
      </c>
      <c r="L309" s="81">
        <v>3.75878576424165</v>
      </c>
      <c r="M309" s="81">
        <v>19.969849811496214</v>
      </c>
      <c r="N309" s="81">
        <v>17.49944251678286</v>
      </c>
      <c r="O309" s="81">
        <v>11.854932386993255</v>
      </c>
      <c r="P309" s="81">
        <v>15.984070827119238</v>
      </c>
      <c r="Q309" s="81">
        <v>0.67435365625441113</v>
      </c>
      <c r="R309" s="81">
        <v>0</v>
      </c>
      <c r="S309" s="81">
        <v>1.7100414274983036</v>
      </c>
      <c r="T309" s="82"/>
      <c r="U309" s="81">
        <v>563553</v>
      </c>
      <c r="V309" s="81">
        <v>566</v>
      </c>
      <c r="W309" s="81">
        <v>151</v>
      </c>
      <c r="X309" s="81">
        <v>5377</v>
      </c>
      <c r="Y309" s="81">
        <v>4896</v>
      </c>
      <c r="Z309" s="81">
        <v>7422</v>
      </c>
      <c r="AA309" s="81">
        <v>3319</v>
      </c>
      <c r="AB309" s="81">
        <v>10928</v>
      </c>
      <c r="AC309" s="81">
        <v>0</v>
      </c>
      <c r="AD309" s="81">
        <v>1.710041427498304</v>
      </c>
      <c r="AE309" s="82"/>
      <c r="AF309" s="81">
        <v>3763449.033470504</v>
      </c>
      <c r="AG309" s="81">
        <v>815204.82515219785</v>
      </c>
      <c r="AH309" s="81">
        <v>891433.84672108304</v>
      </c>
      <c r="AI309" s="81">
        <v>32934014.75124611</v>
      </c>
      <c r="AJ309" s="81">
        <v>22107481.400751818</v>
      </c>
      <c r="AK309" s="81">
        <v>0</v>
      </c>
      <c r="AL309" s="81">
        <v>0</v>
      </c>
      <c r="AM309" s="81">
        <v>1488311.334060045</v>
      </c>
      <c r="AN309" s="81">
        <v>0</v>
      </c>
      <c r="AO309" s="81">
        <v>0</v>
      </c>
      <c r="AP309" s="82"/>
      <c r="AQ309" s="81">
        <v>182</v>
      </c>
      <c r="AR309" s="81">
        <v>32</v>
      </c>
      <c r="AS309" s="81">
        <v>0</v>
      </c>
      <c r="AT309" s="81">
        <v>0</v>
      </c>
      <c r="AU309" s="81">
        <v>0</v>
      </c>
      <c r="AV309" s="81">
        <v>0</v>
      </c>
      <c r="AW309" s="81" t="s">
        <v>564</v>
      </c>
      <c r="AX309" s="82"/>
      <c r="AY309" s="81">
        <v>818.8</v>
      </c>
      <c r="AZ309" s="81">
        <v>777.3</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2075</v>
      </c>
      <c r="B310" s="80">
        <v>17</v>
      </c>
      <c r="C310" s="80">
        <v>17</v>
      </c>
      <c r="D310" s="80">
        <v>1</v>
      </c>
      <c r="E310" s="80">
        <v>2020</v>
      </c>
      <c r="F310" s="80" t="s">
        <v>218</v>
      </c>
      <c r="G310" s="80" t="s">
        <v>2058</v>
      </c>
      <c r="H310" s="80" t="s">
        <v>2059</v>
      </c>
      <c r="I310" s="177"/>
      <c r="J310" s="81">
        <v>2.1067605939144798</v>
      </c>
      <c r="K310" s="81">
        <v>1.1365270475205047</v>
      </c>
      <c r="L310" s="81">
        <v>4.7593991593823368</v>
      </c>
      <c r="M310" s="81">
        <v>17.394707745790278</v>
      </c>
      <c r="N310" s="81">
        <v>16.990942001954924</v>
      </c>
      <c r="O310" s="81">
        <v>10.22566336563127</v>
      </c>
      <c r="P310" s="81">
        <v>15.26582627787505</v>
      </c>
      <c r="Q310" s="81">
        <v>0.62666058194276086</v>
      </c>
      <c r="R310" s="81">
        <v>0</v>
      </c>
      <c r="S310" s="81">
        <v>1.6470771344466679</v>
      </c>
      <c r="T310" s="82"/>
      <c r="U310" s="81">
        <v>521354</v>
      </c>
      <c r="V310" s="81">
        <v>521</v>
      </c>
      <c r="W310" s="81">
        <v>214</v>
      </c>
      <c r="X310" s="81">
        <v>5204</v>
      </c>
      <c r="Y310" s="81">
        <v>4849</v>
      </c>
      <c r="Z310" s="81">
        <v>7307</v>
      </c>
      <c r="AA310" s="81">
        <v>3444</v>
      </c>
      <c r="AB310" s="81">
        <v>10628</v>
      </c>
      <c r="AC310" s="81">
        <v>0</v>
      </c>
      <c r="AD310" s="81">
        <v>1.6470771344466679</v>
      </c>
      <c r="AE310" s="82"/>
      <c r="AF310" s="81">
        <v>3514752.7294119298</v>
      </c>
      <c r="AG310" s="81">
        <v>819526.28721793799</v>
      </c>
      <c r="AH310" s="81">
        <v>1224650.9972702914</v>
      </c>
      <c r="AI310" s="81">
        <v>30070113.560193542</v>
      </c>
      <c r="AJ310" s="81">
        <v>22124814.118061516</v>
      </c>
      <c r="AK310" s="81"/>
      <c r="AL310" s="81"/>
      <c r="AM310" s="81">
        <v>1387072.0795427905</v>
      </c>
      <c r="AN310" s="81"/>
      <c r="AO310" s="81"/>
      <c r="AP310" s="82"/>
      <c r="AQ310" s="81">
        <v>194</v>
      </c>
      <c r="AR310" s="81">
        <v>44</v>
      </c>
      <c r="AS310" s="81">
        <v>0</v>
      </c>
      <c r="AT310" s="81">
        <v>0</v>
      </c>
      <c r="AU310" s="81">
        <v>0</v>
      </c>
      <c r="AV310" s="81">
        <v>0</v>
      </c>
      <c r="AW310" s="81">
        <v>0</v>
      </c>
      <c r="AX310" s="82"/>
      <c r="AY310" s="81">
        <v>890.8</v>
      </c>
      <c r="AZ310" s="81">
        <v>1371.3000000000011</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2076</v>
      </c>
      <c r="B311" s="80">
        <v>17</v>
      </c>
      <c r="C311" s="80">
        <v>18</v>
      </c>
      <c r="D311" s="80">
        <v>1</v>
      </c>
      <c r="E311" s="80">
        <v>2021</v>
      </c>
      <c r="F311" s="80" t="s">
        <v>75</v>
      </c>
      <c r="G311" s="174" t="s">
        <v>2058</v>
      </c>
      <c r="H311" s="80" t="s">
        <v>2059</v>
      </c>
      <c r="I311" s="177"/>
      <c r="J311" s="81">
        <v>2.6603708377548436</v>
      </c>
      <c r="K311" s="81">
        <v>1.2187136048599256</v>
      </c>
      <c r="L311" s="81">
        <v>6.2439557615603229</v>
      </c>
      <c r="M311" s="81">
        <v>21.60724564006259</v>
      </c>
      <c r="N311" s="81">
        <v>17.975864896591869</v>
      </c>
      <c r="O311" s="81">
        <v>9.8384447084346824</v>
      </c>
      <c r="P311" s="81">
        <v>15.490354835348338</v>
      </c>
      <c r="Q311" s="81">
        <v>0.62206784936937187</v>
      </c>
      <c r="R311" s="81">
        <v>0</v>
      </c>
      <c r="S311" s="81">
        <v>1.3088024648529919</v>
      </c>
      <c r="T311" s="82"/>
      <c r="U311" s="81">
        <v>696343</v>
      </c>
      <c r="V311" s="81">
        <v>521</v>
      </c>
      <c r="W311" s="81">
        <v>214</v>
      </c>
      <c r="X311" s="81">
        <v>5204</v>
      </c>
      <c r="Y311" s="81">
        <v>4823</v>
      </c>
      <c r="Z311" s="81">
        <v>7239</v>
      </c>
      <c r="AA311" s="81">
        <v>3408</v>
      </c>
      <c r="AB311" s="81">
        <v>10425</v>
      </c>
      <c r="AC311" s="81">
        <v>0</v>
      </c>
      <c r="AD311" s="81">
        <v>1.3088024648529919</v>
      </c>
      <c r="AE311" s="82"/>
      <c r="AF311" s="81">
        <v>4201909.2543189414</v>
      </c>
      <c r="AG311" s="81">
        <v>843942.51412764913</v>
      </c>
      <c r="AH311" s="81">
        <v>1466962.7642944963</v>
      </c>
      <c r="AI311" s="81">
        <v>35057103.767210782</v>
      </c>
      <c r="AJ311" s="81">
        <v>22310661.406175856</v>
      </c>
      <c r="AK311" s="81">
        <v>0</v>
      </c>
      <c r="AL311" s="81">
        <v>0</v>
      </c>
      <c r="AM311" s="81">
        <v>1368426.0303963453</v>
      </c>
      <c r="AN311" s="81">
        <v>0</v>
      </c>
      <c r="AO311" s="81">
        <v>0</v>
      </c>
      <c r="AP311" s="82"/>
      <c r="AQ311" s="81">
        <v>203</v>
      </c>
      <c r="AR311" s="81">
        <v>46</v>
      </c>
      <c r="AS311" s="81">
        <v>0</v>
      </c>
      <c r="AT311" s="81">
        <v>0</v>
      </c>
      <c r="AU311" s="81">
        <v>0</v>
      </c>
      <c r="AV311" s="81">
        <v>0</v>
      </c>
      <c r="AW311" s="81"/>
      <c r="AX311" s="82"/>
      <c r="AY311" s="81">
        <v>945.19999999999982</v>
      </c>
      <c r="AZ311" s="81">
        <v>2670.8000000000011</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2077</v>
      </c>
      <c r="B312" s="80">
        <v>17</v>
      </c>
      <c r="C312" s="80">
        <v>19</v>
      </c>
      <c r="D312" s="80">
        <v>1</v>
      </c>
      <c r="E312" s="80">
        <v>2022</v>
      </c>
      <c r="F312" s="80" t="s">
        <v>568</v>
      </c>
      <c r="G312" s="174" t="s">
        <v>2058</v>
      </c>
      <c r="H312" s="80" t="s">
        <v>2059</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210</v>
      </c>
      <c r="AR312" s="81">
        <v>59</v>
      </c>
      <c r="AS312" s="81">
        <v>0</v>
      </c>
      <c r="AT312" s="81">
        <v>0</v>
      </c>
      <c r="AU312" s="81">
        <v>0</v>
      </c>
      <c r="AV312" s="81">
        <v>0</v>
      </c>
      <c r="AW312" s="81"/>
      <c r="AX312" s="82"/>
      <c r="AY312" s="81">
        <v>992.39999999999964</v>
      </c>
      <c r="AZ312" s="81">
        <v>5534.4999999999982</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2078</v>
      </c>
      <c r="B313" s="80">
        <v>52</v>
      </c>
      <c r="C313" s="80">
        <v>1</v>
      </c>
      <c r="D313" s="80">
        <v>4</v>
      </c>
      <c r="E313" s="80">
        <v>1990</v>
      </c>
      <c r="F313" s="80" t="s">
        <v>562</v>
      </c>
      <c r="G313" s="80" t="s">
        <v>1638</v>
      </c>
      <c r="H313" s="80" t="s">
        <v>1639</v>
      </c>
      <c r="I313" s="177"/>
      <c r="J313" s="81">
        <v>36.340805152816934</v>
      </c>
      <c r="K313" s="81">
        <v>1.4211528636484849</v>
      </c>
      <c r="L313" s="81">
        <v>1.9745203546179906</v>
      </c>
      <c r="M313" s="81">
        <v>6.461521960319029</v>
      </c>
      <c r="N313" s="81">
        <v>19.808676697654956</v>
      </c>
      <c r="O313" s="81">
        <v>8.1300873543803451</v>
      </c>
      <c r="P313" s="81">
        <v>12.812429433237041</v>
      </c>
      <c r="Q313" s="81">
        <v>0.99177148091381451</v>
      </c>
      <c r="R313" s="81">
        <v>1.9283864266917709E-3</v>
      </c>
      <c r="S313" s="81">
        <v>1.140015750539662</v>
      </c>
      <c r="T313" s="82"/>
      <c r="U313" s="81">
        <v>771126</v>
      </c>
      <c r="V313" s="81">
        <v>438</v>
      </c>
      <c r="W313" s="81">
        <v>26</v>
      </c>
      <c r="X313" s="81">
        <v>2686</v>
      </c>
      <c r="Y313" s="81">
        <v>4350</v>
      </c>
      <c r="Z313" s="81">
        <v>3344</v>
      </c>
      <c r="AA313" s="81">
        <v>3111</v>
      </c>
      <c r="AB313" s="81">
        <v>16103</v>
      </c>
      <c r="AC313" s="81">
        <v>334</v>
      </c>
      <c r="AD313" s="81">
        <v>1.140015750539662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2079</v>
      </c>
      <c r="B314" s="80">
        <v>53</v>
      </c>
      <c r="C314" s="80">
        <v>2</v>
      </c>
      <c r="D314" s="80">
        <v>4</v>
      </c>
      <c r="E314" s="80">
        <v>2005</v>
      </c>
      <c r="F314" s="80" t="s">
        <v>565</v>
      </c>
      <c r="G314" s="80" t="s">
        <v>1638</v>
      </c>
      <c r="H314" s="80" t="s">
        <v>1639</v>
      </c>
      <c r="I314" s="177"/>
      <c r="J314" s="81">
        <v>36.529799761441822</v>
      </c>
      <c r="K314" s="81">
        <v>1.4123924764462323</v>
      </c>
      <c r="L314" s="81">
        <v>2.4420870607098517</v>
      </c>
      <c r="M314" s="81">
        <v>12.818842488506984</v>
      </c>
      <c r="N314" s="81">
        <v>34.298313678139031</v>
      </c>
      <c r="O314" s="81">
        <v>12.496689508051736</v>
      </c>
      <c r="P314" s="81">
        <v>13.783566675521799</v>
      </c>
      <c r="Q314" s="81">
        <v>0.8349995014105035</v>
      </c>
      <c r="R314" s="81">
        <v>1.1310343175972697E-2</v>
      </c>
      <c r="S314" s="81">
        <v>0.47601694</v>
      </c>
      <c r="T314" s="82"/>
      <c r="U314" s="81">
        <v>912253</v>
      </c>
      <c r="V314" s="81">
        <v>476</v>
      </c>
      <c r="W314" s="81">
        <v>25</v>
      </c>
      <c r="X314" s="81">
        <v>2131</v>
      </c>
      <c r="Y314" s="81">
        <v>5233</v>
      </c>
      <c r="Z314" s="81">
        <v>5948</v>
      </c>
      <c r="AA314" s="81">
        <v>2741</v>
      </c>
      <c r="AB314" s="81">
        <v>14173</v>
      </c>
      <c r="AC314" s="81">
        <v>2000</v>
      </c>
      <c r="AD314" s="81">
        <v>0.47601694</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2080</v>
      </c>
      <c r="B315" s="80">
        <v>54</v>
      </c>
      <c r="C315" s="80">
        <v>3</v>
      </c>
      <c r="D315" s="80">
        <v>4</v>
      </c>
      <c r="E315" s="80">
        <v>2006</v>
      </c>
      <c r="F315" s="80" t="s">
        <v>566</v>
      </c>
      <c r="G315" s="80" t="s">
        <v>1638</v>
      </c>
      <c r="H315" s="80" t="s">
        <v>1639</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2081</v>
      </c>
      <c r="B316" s="80">
        <v>55</v>
      </c>
      <c r="C316" s="80">
        <v>4</v>
      </c>
      <c r="D316" s="80">
        <v>4</v>
      </c>
      <c r="E316" s="80">
        <v>2007</v>
      </c>
      <c r="F316" s="80" t="s">
        <v>567</v>
      </c>
      <c r="G316" s="80" t="s">
        <v>1638</v>
      </c>
      <c r="H316" s="80" t="s">
        <v>1639</v>
      </c>
      <c r="I316" s="177"/>
      <c r="J316" s="81">
        <v>23.823456347464546</v>
      </c>
      <c r="K316" s="81">
        <v>1.4595750502258353</v>
      </c>
      <c r="L316" s="81">
        <v>3.5394796791657717</v>
      </c>
      <c r="M316" s="81">
        <v>12.599934830843894</v>
      </c>
      <c r="N316" s="81">
        <v>29.56773331038276</v>
      </c>
      <c r="O316" s="81">
        <v>11.800935539717585</v>
      </c>
      <c r="P316" s="81">
        <v>13.470950720602977</v>
      </c>
      <c r="Q316" s="81">
        <v>0.84461279126951461</v>
      </c>
      <c r="R316" s="81">
        <v>0</v>
      </c>
      <c r="S316" s="81">
        <v>0.82441289999999989</v>
      </c>
      <c r="T316" s="82"/>
      <c r="U316" s="81">
        <v>924518</v>
      </c>
      <c r="V316" s="81">
        <v>459</v>
      </c>
      <c r="W316" s="81">
        <v>42</v>
      </c>
      <c r="X316" s="81">
        <v>2727</v>
      </c>
      <c r="Y316" s="81">
        <v>5240</v>
      </c>
      <c r="Z316" s="81">
        <v>5839</v>
      </c>
      <c r="AA316" s="81">
        <v>2638</v>
      </c>
      <c r="AB316" s="81">
        <v>13578</v>
      </c>
      <c r="AC316" s="81">
        <v>0</v>
      </c>
      <c r="AD316" s="81">
        <v>0.82441289999999989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2082</v>
      </c>
      <c r="B317" s="80">
        <v>56</v>
      </c>
      <c r="C317" s="80">
        <v>5</v>
      </c>
      <c r="D317" s="80">
        <v>4</v>
      </c>
      <c r="E317" s="80">
        <v>2008</v>
      </c>
      <c r="F317" s="80" t="s">
        <v>84</v>
      </c>
      <c r="G317" s="80" t="s">
        <v>1638</v>
      </c>
      <c r="H317" s="80" t="s">
        <v>1639</v>
      </c>
      <c r="I317" s="177"/>
      <c r="J317" s="81">
        <v>19.694738556766797</v>
      </c>
      <c r="K317" s="81">
        <v>1.05220411066103</v>
      </c>
      <c r="L317" s="81">
        <v>3.1478750629132382</v>
      </c>
      <c r="M317" s="81">
        <v>13.280351505800423</v>
      </c>
      <c r="N317" s="81">
        <v>28.292129428918539</v>
      </c>
      <c r="O317" s="81">
        <v>11.322686903754944</v>
      </c>
      <c r="P317" s="81">
        <v>13.144456988708431</v>
      </c>
      <c r="Q317" s="81">
        <v>0.81926936133029016</v>
      </c>
      <c r="R317" s="81">
        <v>0</v>
      </c>
      <c r="S317" s="81">
        <v>0.76013663999999992</v>
      </c>
      <c r="T317" s="82"/>
      <c r="U317" s="81">
        <v>838097</v>
      </c>
      <c r="V317" s="81">
        <v>459</v>
      </c>
      <c r="W317" s="81">
        <v>42</v>
      </c>
      <c r="X317" s="81">
        <v>2727</v>
      </c>
      <c r="Y317" s="81">
        <v>5272</v>
      </c>
      <c r="Z317" s="81">
        <v>5799</v>
      </c>
      <c r="AA317" s="81">
        <v>2577</v>
      </c>
      <c r="AB317" s="81">
        <v>13387</v>
      </c>
      <c r="AC317" s="81">
        <v>0</v>
      </c>
      <c r="AD317" s="81">
        <v>0.76013663999999992</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2083</v>
      </c>
      <c r="B318" s="80">
        <v>57</v>
      </c>
      <c r="C318" s="80">
        <v>6</v>
      </c>
      <c r="D318" s="80">
        <v>4</v>
      </c>
      <c r="E318" s="80">
        <v>2009</v>
      </c>
      <c r="F318" s="80" t="s">
        <v>85</v>
      </c>
      <c r="G318" s="80" t="s">
        <v>1638</v>
      </c>
      <c r="H318" s="80" t="s">
        <v>1639</v>
      </c>
      <c r="I318" s="177"/>
      <c r="J318" s="81">
        <v>19.373186973752833</v>
      </c>
      <c r="K318" s="81">
        <v>0.9461606342802773</v>
      </c>
      <c r="L318" s="81">
        <v>4.0013197719829821</v>
      </c>
      <c r="M318" s="81">
        <v>13.041787987455789</v>
      </c>
      <c r="N318" s="81">
        <v>28.962845476303109</v>
      </c>
      <c r="O318" s="81">
        <v>11.481146554831147</v>
      </c>
      <c r="P318" s="81">
        <v>12.570195902298801</v>
      </c>
      <c r="Q318" s="81">
        <v>0.76819561407609693</v>
      </c>
      <c r="R318" s="81">
        <v>0</v>
      </c>
      <c r="S318" s="81">
        <v>1.00000819</v>
      </c>
      <c r="T318" s="82"/>
      <c r="U318" s="81">
        <v>778688</v>
      </c>
      <c r="V318" s="81">
        <v>429</v>
      </c>
      <c r="W318" s="81">
        <v>67</v>
      </c>
      <c r="X318" s="81">
        <v>2739</v>
      </c>
      <c r="Y318" s="81">
        <v>5285</v>
      </c>
      <c r="Z318" s="81">
        <v>5804</v>
      </c>
      <c r="AA318" s="81">
        <v>2530</v>
      </c>
      <c r="AB318" s="81">
        <v>13177</v>
      </c>
      <c r="AC318" s="81">
        <v>0</v>
      </c>
      <c r="AD318" s="81">
        <v>1.00000819</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2084</v>
      </c>
      <c r="B319" s="80">
        <v>58</v>
      </c>
      <c r="C319" s="80">
        <v>7</v>
      </c>
      <c r="D319" s="80">
        <v>4</v>
      </c>
      <c r="E319" s="80">
        <v>2010</v>
      </c>
      <c r="F319" s="80" t="s">
        <v>86</v>
      </c>
      <c r="G319" s="80" t="s">
        <v>1638</v>
      </c>
      <c r="H319" s="80" t="s">
        <v>1639</v>
      </c>
      <c r="I319" s="177"/>
      <c r="J319" s="81">
        <v>23.272055655366152</v>
      </c>
      <c r="K319" s="81">
        <v>1.0992135253294728</v>
      </c>
      <c r="L319" s="81">
        <v>3.6936831880244569</v>
      </c>
      <c r="M319" s="81">
        <v>12.392986039441674</v>
      </c>
      <c r="N319" s="81">
        <v>29.428363637218759</v>
      </c>
      <c r="O319" s="81">
        <v>11.390631840114077</v>
      </c>
      <c r="P319" s="81">
        <v>12.571130632103923</v>
      </c>
      <c r="Q319" s="81">
        <v>0.78850290560331859</v>
      </c>
      <c r="R319" s="81">
        <v>0</v>
      </c>
      <c r="S319" s="81">
        <v>0.65906454999999997</v>
      </c>
      <c r="T319" s="82"/>
      <c r="U319" s="81">
        <v>922214</v>
      </c>
      <c r="V319" s="81">
        <v>429</v>
      </c>
      <c r="W319" s="81">
        <v>67</v>
      </c>
      <c r="X319" s="81">
        <v>2739</v>
      </c>
      <c r="Y319" s="81">
        <v>5263</v>
      </c>
      <c r="Z319" s="81">
        <v>5785</v>
      </c>
      <c r="AA319" s="81">
        <v>2467</v>
      </c>
      <c r="AB319" s="81">
        <v>12960</v>
      </c>
      <c r="AC319" s="81">
        <v>0</v>
      </c>
      <c r="AD319" s="81">
        <v>0.65906454999999997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2085</v>
      </c>
      <c r="B320" s="80">
        <v>59</v>
      </c>
      <c r="C320" s="80">
        <v>8</v>
      </c>
      <c r="D320" s="80">
        <v>4</v>
      </c>
      <c r="E320" s="80">
        <v>2011</v>
      </c>
      <c r="F320" s="80" t="s">
        <v>87</v>
      </c>
      <c r="G320" s="80" t="s">
        <v>1638</v>
      </c>
      <c r="H320" s="80" t="s">
        <v>1639</v>
      </c>
      <c r="I320" s="177"/>
      <c r="J320" s="81">
        <v>17.699272555586518</v>
      </c>
      <c r="K320" s="81">
        <v>1.2781840867165828</v>
      </c>
      <c r="L320" s="81">
        <v>3.3443784165206076</v>
      </c>
      <c r="M320" s="81">
        <v>14.598610169976691</v>
      </c>
      <c r="N320" s="81">
        <v>33.354052528689728</v>
      </c>
      <c r="O320" s="81">
        <v>11.192756040253284</v>
      </c>
      <c r="P320" s="81">
        <v>12.118772377035102</v>
      </c>
      <c r="Q320" s="81">
        <v>0.89161550187173666</v>
      </c>
      <c r="R320" s="81">
        <v>0</v>
      </c>
      <c r="S320" s="81">
        <v>0.95622581000000006</v>
      </c>
      <c r="T320" s="82"/>
      <c r="U320" s="81">
        <v>664296</v>
      </c>
      <c r="V320" s="81">
        <v>429</v>
      </c>
      <c r="W320" s="81">
        <v>67</v>
      </c>
      <c r="X320" s="81">
        <v>2739</v>
      </c>
      <c r="Y320" s="81">
        <v>5238</v>
      </c>
      <c r="Z320" s="81">
        <v>5808</v>
      </c>
      <c r="AA320" s="81">
        <v>2449</v>
      </c>
      <c r="AB320" s="81">
        <v>12705</v>
      </c>
      <c r="AC320" s="81">
        <v>0</v>
      </c>
      <c r="AD320" s="81">
        <v>0.95622581000000006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2086</v>
      </c>
      <c r="B321" s="80">
        <v>60</v>
      </c>
      <c r="C321" s="80">
        <v>9</v>
      </c>
      <c r="D321" s="80">
        <v>4</v>
      </c>
      <c r="E321" s="80">
        <v>2012</v>
      </c>
      <c r="F321" s="80" t="s">
        <v>88</v>
      </c>
      <c r="G321" s="80" t="s">
        <v>1638</v>
      </c>
      <c r="H321" s="80" t="s">
        <v>1639</v>
      </c>
      <c r="I321" s="177"/>
      <c r="J321" s="81">
        <v>26.219820194525816</v>
      </c>
      <c r="K321" s="81">
        <v>1.4057184544726846</v>
      </c>
      <c r="L321" s="81">
        <v>3.2589461869355403</v>
      </c>
      <c r="M321" s="81">
        <v>15.830169355869183</v>
      </c>
      <c r="N321" s="81">
        <v>32.991437001296617</v>
      </c>
      <c r="O321" s="81">
        <v>11.047319218175591</v>
      </c>
      <c r="P321" s="81">
        <v>12.073261561315842</v>
      </c>
      <c r="Q321" s="81">
        <v>0.94683602448463566</v>
      </c>
      <c r="R321" s="81">
        <v>0</v>
      </c>
      <c r="S321" s="81">
        <v>0.70098384999999996</v>
      </c>
      <c r="T321" s="82"/>
      <c r="U321" s="81">
        <v>871243</v>
      </c>
      <c r="V321" s="81">
        <v>429</v>
      </c>
      <c r="W321" s="81">
        <v>67</v>
      </c>
      <c r="X321" s="81">
        <v>2739</v>
      </c>
      <c r="Y321" s="81">
        <v>5172</v>
      </c>
      <c r="Z321" s="81">
        <v>5778</v>
      </c>
      <c r="AA321" s="81">
        <v>2426</v>
      </c>
      <c r="AB321" s="81">
        <v>12418</v>
      </c>
      <c r="AC321" s="81">
        <v>0</v>
      </c>
      <c r="AD321" s="81">
        <v>0.70098384999999996</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2087</v>
      </c>
      <c r="B322" s="80">
        <v>61</v>
      </c>
      <c r="C322" s="80">
        <v>10</v>
      </c>
      <c r="D322" s="80">
        <v>4</v>
      </c>
      <c r="E322" s="80">
        <v>2013</v>
      </c>
      <c r="F322" s="80" t="s">
        <v>89</v>
      </c>
      <c r="G322" s="80" t="s">
        <v>1638</v>
      </c>
      <c r="H322" s="80" t="s">
        <v>1639</v>
      </c>
      <c r="I322" s="177"/>
      <c r="J322" s="81">
        <v>24.42883721855722</v>
      </c>
      <c r="K322" s="81">
        <v>1.2990932980136394</v>
      </c>
      <c r="L322" s="81">
        <v>2.8128010430693924</v>
      </c>
      <c r="M322" s="81">
        <v>14.754913882334316</v>
      </c>
      <c r="N322" s="81">
        <v>32.324021018038536</v>
      </c>
      <c r="O322" s="81">
        <v>10.555025168579196</v>
      </c>
      <c r="P322" s="81">
        <v>11.95890067422531</v>
      </c>
      <c r="Q322" s="81">
        <v>0.94699479175264722</v>
      </c>
      <c r="R322" s="81">
        <v>0</v>
      </c>
      <c r="S322" s="81">
        <v>0.61202177999999996</v>
      </c>
      <c r="T322" s="82"/>
      <c r="U322" s="81">
        <v>813111</v>
      </c>
      <c r="V322" s="81">
        <v>429</v>
      </c>
      <c r="W322" s="81">
        <v>67</v>
      </c>
      <c r="X322" s="81">
        <v>2739</v>
      </c>
      <c r="Y322" s="81">
        <v>5160</v>
      </c>
      <c r="Z322" s="81">
        <v>5767</v>
      </c>
      <c r="AA322" s="81">
        <v>2394</v>
      </c>
      <c r="AB322" s="81">
        <v>12242</v>
      </c>
      <c r="AC322" s="81">
        <v>0</v>
      </c>
      <c r="AD322" s="81">
        <v>0.61202177999999996</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2088</v>
      </c>
      <c r="B323" s="80">
        <v>62</v>
      </c>
      <c r="C323" s="80">
        <v>11</v>
      </c>
      <c r="D323" s="80">
        <v>4</v>
      </c>
      <c r="E323" s="80">
        <v>2014</v>
      </c>
      <c r="F323" s="80" t="s">
        <v>90</v>
      </c>
      <c r="G323" s="80" t="s">
        <v>1638</v>
      </c>
      <c r="H323" s="80" t="s">
        <v>1639</v>
      </c>
      <c r="I323" s="177"/>
      <c r="J323" s="81">
        <v>22.196877777995716</v>
      </c>
      <c r="K323" s="81">
        <v>1.1998498414738343</v>
      </c>
      <c r="L323" s="81">
        <v>3.9150970756097596</v>
      </c>
      <c r="M323" s="81">
        <v>12.231175154563237</v>
      </c>
      <c r="N323" s="81">
        <v>30.715796245090377</v>
      </c>
      <c r="O323" s="81">
        <v>9.9817864789638673</v>
      </c>
      <c r="P323" s="81">
        <v>11.90560899655544</v>
      </c>
      <c r="Q323" s="81">
        <v>0.88945003308908865</v>
      </c>
      <c r="R323" s="81">
        <v>0</v>
      </c>
      <c r="S323" s="81">
        <v>0.33255977999999992</v>
      </c>
      <c r="T323" s="82"/>
      <c r="U323" s="81">
        <v>870750</v>
      </c>
      <c r="V323" s="81">
        <v>360</v>
      </c>
      <c r="W323" s="81">
        <v>77</v>
      </c>
      <c r="X323" s="81">
        <v>2220</v>
      </c>
      <c r="Y323" s="81">
        <v>5109</v>
      </c>
      <c r="Z323" s="81">
        <v>5744</v>
      </c>
      <c r="AA323" s="81">
        <v>2371</v>
      </c>
      <c r="AB323" s="81">
        <v>11984</v>
      </c>
      <c r="AC323" s="81">
        <v>0</v>
      </c>
      <c r="AD323" s="81">
        <v>0.33255977999999992</v>
      </c>
      <c r="AE323" s="82"/>
      <c r="AF323" s="81">
        <v>12207838.823803661</v>
      </c>
      <c r="AG323" s="81">
        <v>973667.88044201641</v>
      </c>
      <c r="AH323" s="81">
        <v>696303.51701419591</v>
      </c>
      <c r="AI323" s="81">
        <v>14295309.880022204</v>
      </c>
      <c r="AJ323" s="81">
        <v>28965204.679405089</v>
      </c>
      <c r="AK323" s="81">
        <v>0</v>
      </c>
      <c r="AL323" s="81">
        <v>0</v>
      </c>
      <c r="AM323" s="81">
        <v>1645224.1205118292</v>
      </c>
      <c r="AN323" s="81">
        <v>0</v>
      </c>
      <c r="AO323" s="81">
        <v>0</v>
      </c>
      <c r="AP323" s="82"/>
      <c r="AQ323" s="81">
        <v>32</v>
      </c>
      <c r="AR323" s="81">
        <v>2</v>
      </c>
      <c r="AS323" s="81">
        <v>0</v>
      </c>
      <c r="AT323" s="81">
        <v>0</v>
      </c>
      <c r="AU323" s="81">
        <v>0</v>
      </c>
      <c r="AV323" s="81">
        <v>0</v>
      </c>
      <c r="AW323" s="81" t="s">
        <v>564</v>
      </c>
      <c r="AX323" s="82"/>
      <c r="AY323" s="81">
        <v>131.9</v>
      </c>
      <c r="AZ323" s="81">
        <v>21.9</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2089</v>
      </c>
      <c r="B324" s="80">
        <v>63</v>
      </c>
      <c r="C324" s="80">
        <v>12</v>
      </c>
      <c r="D324" s="80">
        <v>4</v>
      </c>
      <c r="E324" s="80">
        <v>2015</v>
      </c>
      <c r="F324" s="80" t="s">
        <v>91</v>
      </c>
      <c r="G324" s="80" t="s">
        <v>1638</v>
      </c>
      <c r="H324" s="80" t="s">
        <v>1639</v>
      </c>
      <c r="I324" s="177"/>
      <c r="J324" s="81">
        <v>23.905180573386108</v>
      </c>
      <c r="K324" s="81">
        <v>1.1560364326013552</v>
      </c>
      <c r="L324" s="81">
        <v>3.4604910902655885</v>
      </c>
      <c r="M324" s="81">
        <v>10.587839242166238</v>
      </c>
      <c r="N324" s="81">
        <v>28.225060906619056</v>
      </c>
      <c r="O324" s="81">
        <v>9.8176843911059031</v>
      </c>
      <c r="P324" s="81">
        <v>11.86472357072123</v>
      </c>
      <c r="Q324" s="81">
        <v>0.85219976564849631</v>
      </c>
      <c r="R324" s="81">
        <v>0</v>
      </c>
      <c r="S324" s="81">
        <v>0</v>
      </c>
      <c r="T324" s="82"/>
      <c r="U324" s="81">
        <v>936350</v>
      </c>
      <c r="V324" s="81">
        <v>360</v>
      </c>
      <c r="W324" s="81">
        <v>77</v>
      </c>
      <c r="X324" s="81">
        <v>2220</v>
      </c>
      <c r="Y324" s="81">
        <v>5068</v>
      </c>
      <c r="Z324" s="81">
        <v>5704</v>
      </c>
      <c r="AA324" s="81">
        <v>2361</v>
      </c>
      <c r="AB324" s="81">
        <v>11729</v>
      </c>
      <c r="AC324" s="81">
        <v>0</v>
      </c>
      <c r="AD324" s="81">
        <v>0</v>
      </c>
      <c r="AE324" s="82"/>
      <c r="AF324" s="81">
        <v>13093240.667940995</v>
      </c>
      <c r="AG324" s="81">
        <v>901524.71658872825</v>
      </c>
      <c r="AH324" s="81">
        <v>520709.78604647034</v>
      </c>
      <c r="AI324" s="81">
        <v>13556024.736987522</v>
      </c>
      <c r="AJ324" s="81">
        <v>25771208.800278764</v>
      </c>
      <c r="AK324" s="81">
        <v>0</v>
      </c>
      <c r="AL324" s="81">
        <v>0</v>
      </c>
      <c r="AM324" s="81">
        <v>1607410.2486954965</v>
      </c>
      <c r="AN324" s="81">
        <v>0</v>
      </c>
      <c r="AO324" s="81">
        <v>0</v>
      </c>
      <c r="AP324" s="82"/>
      <c r="AQ324" s="81">
        <v>37</v>
      </c>
      <c r="AR324" s="81">
        <v>5</v>
      </c>
      <c r="AS324" s="81">
        <v>0</v>
      </c>
      <c r="AT324" s="81">
        <v>0</v>
      </c>
      <c r="AU324" s="81">
        <v>0</v>
      </c>
      <c r="AV324" s="81">
        <v>0</v>
      </c>
      <c r="AW324" s="81" t="s">
        <v>564</v>
      </c>
      <c r="AX324" s="82"/>
      <c r="AY324" s="81">
        <v>154.6</v>
      </c>
      <c r="AZ324" s="81">
        <v>1902.4</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2090</v>
      </c>
      <c r="B325" s="80">
        <v>64</v>
      </c>
      <c r="C325" s="80">
        <v>13</v>
      </c>
      <c r="D325" s="80">
        <v>4</v>
      </c>
      <c r="E325" s="80">
        <v>2016</v>
      </c>
      <c r="F325" s="80" t="s">
        <v>92</v>
      </c>
      <c r="G325" s="80" t="s">
        <v>1638</v>
      </c>
      <c r="H325" s="80" t="s">
        <v>1639</v>
      </c>
      <c r="I325" s="177"/>
      <c r="J325" s="81">
        <v>28.170074458804848</v>
      </c>
      <c r="K325" s="81">
        <v>1.0640769395665701</v>
      </c>
      <c r="L325" s="81">
        <v>4.299880932275272</v>
      </c>
      <c r="M325" s="81">
        <v>9.962705676287861</v>
      </c>
      <c r="N325" s="81">
        <v>30.386128530177725</v>
      </c>
      <c r="O325" s="81">
        <v>9.7749769897278824</v>
      </c>
      <c r="P325" s="81">
        <v>11.675508807547907</v>
      </c>
      <c r="Q325" s="81">
        <v>0.81000809539877805</v>
      </c>
      <c r="R325" s="81">
        <v>0</v>
      </c>
      <c r="S325" s="81">
        <v>0</v>
      </c>
      <c r="T325" s="82"/>
      <c r="U325" s="81">
        <v>1263016</v>
      </c>
      <c r="V325" s="81">
        <v>360</v>
      </c>
      <c r="W325" s="81">
        <v>77</v>
      </c>
      <c r="X325" s="81">
        <v>2220</v>
      </c>
      <c r="Y325" s="81">
        <v>5030</v>
      </c>
      <c r="Z325" s="81">
        <v>5749</v>
      </c>
      <c r="AA325" s="81">
        <v>2403</v>
      </c>
      <c r="AB325" s="81">
        <v>11468</v>
      </c>
      <c r="AC325" s="81">
        <v>0</v>
      </c>
      <c r="AD325" s="81">
        <v>0</v>
      </c>
      <c r="AE325" s="82"/>
      <c r="AF325" s="81">
        <v>15445052.183616061</v>
      </c>
      <c r="AG325" s="81">
        <v>844982.97274842463</v>
      </c>
      <c r="AH325" s="81">
        <v>477049.91918127029</v>
      </c>
      <c r="AI325" s="81">
        <v>13840805.2301425</v>
      </c>
      <c r="AJ325" s="81">
        <v>27784957.03476049</v>
      </c>
      <c r="AK325" s="81">
        <v>0</v>
      </c>
      <c r="AL325" s="81">
        <v>0</v>
      </c>
      <c r="AM325" s="81">
        <v>1572862.3046263449</v>
      </c>
      <c r="AN325" s="81">
        <v>0</v>
      </c>
      <c r="AO325" s="81">
        <v>0</v>
      </c>
      <c r="AP325" s="82"/>
      <c r="AQ325" s="81">
        <v>44</v>
      </c>
      <c r="AR325" s="81">
        <v>5</v>
      </c>
      <c r="AS325" s="81">
        <v>0</v>
      </c>
      <c r="AT325" s="81">
        <v>0</v>
      </c>
      <c r="AU325" s="81">
        <v>0</v>
      </c>
      <c r="AV325" s="81">
        <v>0</v>
      </c>
      <c r="AW325" s="81" t="s">
        <v>564</v>
      </c>
      <c r="AX325" s="82"/>
      <c r="AY325" s="81">
        <v>187.8</v>
      </c>
      <c r="AZ325" s="81">
        <v>1902.4</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2091</v>
      </c>
      <c r="B326" s="80">
        <v>65</v>
      </c>
      <c r="C326" s="80">
        <v>14</v>
      </c>
      <c r="D326" s="80">
        <v>4</v>
      </c>
      <c r="E326" s="80">
        <v>2017</v>
      </c>
      <c r="F326" s="80" t="s">
        <v>71</v>
      </c>
      <c r="G326" s="80" t="s">
        <v>1638</v>
      </c>
      <c r="H326" s="80" t="s">
        <v>1639</v>
      </c>
      <c r="I326" s="177"/>
      <c r="J326" s="81">
        <v>23.296915871124632</v>
      </c>
      <c r="K326" s="81">
        <v>1.1644374547486618</v>
      </c>
      <c r="L326" s="81">
        <v>4.1967363366932098</v>
      </c>
      <c r="M326" s="81">
        <v>8.8838023400429531</v>
      </c>
      <c r="N326" s="81">
        <v>27.321914081738917</v>
      </c>
      <c r="O326" s="81">
        <v>9.5569335118045249</v>
      </c>
      <c r="P326" s="81">
        <v>11.572580966432044</v>
      </c>
      <c r="Q326" s="81">
        <v>0.76995332739021438</v>
      </c>
      <c r="R326" s="81">
        <v>0</v>
      </c>
      <c r="S326" s="81">
        <v>0</v>
      </c>
      <c r="T326" s="82"/>
      <c r="U326" s="81">
        <v>1065990</v>
      </c>
      <c r="V326" s="81">
        <v>360</v>
      </c>
      <c r="W326" s="81">
        <v>77</v>
      </c>
      <c r="X326" s="81">
        <v>2220</v>
      </c>
      <c r="Y326" s="81">
        <v>4997</v>
      </c>
      <c r="Z326" s="81">
        <v>5714</v>
      </c>
      <c r="AA326" s="81">
        <v>2397</v>
      </c>
      <c r="AB326" s="81">
        <v>11273</v>
      </c>
      <c r="AC326" s="81">
        <v>0</v>
      </c>
      <c r="AD326" s="81">
        <v>0</v>
      </c>
      <c r="AE326" s="82"/>
      <c r="AF326" s="81">
        <v>13571727.78569589</v>
      </c>
      <c r="AG326" s="81">
        <v>905588.45147145062</v>
      </c>
      <c r="AH326" s="81">
        <v>645018.92424177763</v>
      </c>
      <c r="AI326" s="81">
        <v>12878721.19462857</v>
      </c>
      <c r="AJ326" s="81">
        <v>26238050.873470891</v>
      </c>
      <c r="AK326" s="81">
        <v>0</v>
      </c>
      <c r="AL326" s="81">
        <v>0</v>
      </c>
      <c r="AM326" s="81">
        <v>1548536.8627636121</v>
      </c>
      <c r="AN326" s="81">
        <v>0</v>
      </c>
      <c r="AO326" s="81">
        <v>0</v>
      </c>
      <c r="AP326" s="82"/>
      <c r="AQ326" s="81">
        <v>46</v>
      </c>
      <c r="AR326" s="81">
        <v>5</v>
      </c>
      <c r="AS326" s="81">
        <v>2</v>
      </c>
      <c r="AT326" s="81">
        <v>0</v>
      </c>
      <c r="AU326" s="81">
        <v>0</v>
      </c>
      <c r="AV326" s="81">
        <v>0</v>
      </c>
      <c r="AW326" s="81" t="s">
        <v>564</v>
      </c>
      <c r="AX326" s="82"/>
      <c r="AY326" s="81">
        <v>201.1</v>
      </c>
      <c r="AZ326" s="81">
        <v>1902.4</v>
      </c>
      <c r="BA326" s="81">
        <v>39</v>
      </c>
      <c r="BB326" s="81">
        <v>0</v>
      </c>
      <c r="BC326" s="81">
        <v>0</v>
      </c>
      <c r="BD326" s="81">
        <v>0</v>
      </c>
      <c r="BE326" s="81" t="s">
        <v>564</v>
      </c>
      <c r="BF326" s="82"/>
      <c r="BG326" s="81">
        <v>0</v>
      </c>
      <c r="BH326" s="81">
        <v>0</v>
      </c>
      <c r="BI326" s="81">
        <v>0</v>
      </c>
      <c r="BJ326" s="81">
        <v>0</v>
      </c>
      <c r="BK326" s="81">
        <v>0</v>
      </c>
      <c r="BL326" s="81">
        <v>0</v>
      </c>
      <c r="BM326" s="82"/>
      <c r="BN326" s="81">
        <v>0</v>
      </c>
      <c r="BO326" s="81">
        <v>0</v>
      </c>
      <c r="BP326" s="81">
        <v>0</v>
      </c>
      <c r="BQ326" s="81">
        <v>0</v>
      </c>
      <c r="BR326" s="81">
        <v>0</v>
      </c>
      <c r="BS326" s="81">
        <v>0</v>
      </c>
      <c r="BT326"/>
      <c r="BU326" s="80">
        <v>0</v>
      </c>
      <c r="BV326" s="80">
        <v>0</v>
      </c>
      <c r="BW326" s="80">
        <v>0</v>
      </c>
      <c r="BX326" s="80">
        <v>0</v>
      </c>
      <c r="BY326" s="80">
        <v>0</v>
      </c>
      <c r="BZ326" s="80">
        <v>0</v>
      </c>
      <c r="CA326" s="80">
        <v>0</v>
      </c>
      <c r="CB326" s="80">
        <v>0</v>
      </c>
      <c r="CC326" s="80">
        <v>0</v>
      </c>
    </row>
    <row r="327" spans="1:81">
      <c r="A327" s="80" t="s">
        <v>2092</v>
      </c>
      <c r="B327" s="80">
        <v>66</v>
      </c>
      <c r="C327" s="80">
        <v>15</v>
      </c>
      <c r="D327" s="80">
        <v>4</v>
      </c>
      <c r="E327" s="80">
        <v>2018</v>
      </c>
      <c r="F327" s="80" t="s">
        <v>93</v>
      </c>
      <c r="G327" s="80" t="s">
        <v>1638</v>
      </c>
      <c r="H327" s="80" t="s">
        <v>1639</v>
      </c>
      <c r="I327" s="177"/>
      <c r="J327" s="81">
        <v>23.265849909479648</v>
      </c>
      <c r="K327" s="81">
        <v>1.0866174929064778</v>
      </c>
      <c r="L327" s="81">
        <v>3.8729192895971649</v>
      </c>
      <c r="M327" s="81">
        <v>9.6308321960701875</v>
      </c>
      <c r="N327" s="81">
        <v>26.293543944543373</v>
      </c>
      <c r="O327" s="81">
        <v>9.3330692545120417</v>
      </c>
      <c r="P327" s="81">
        <v>11.385686471134234</v>
      </c>
      <c r="Q327" s="81">
        <v>0.70300613025744751</v>
      </c>
      <c r="R327" s="81">
        <v>0</v>
      </c>
      <c r="S327" s="81">
        <v>0</v>
      </c>
      <c r="T327" s="82"/>
      <c r="U327" s="81">
        <v>989056</v>
      </c>
      <c r="V327" s="81">
        <v>360</v>
      </c>
      <c r="W327" s="81">
        <v>77</v>
      </c>
      <c r="X327" s="81">
        <v>2220</v>
      </c>
      <c r="Y327" s="81">
        <v>4968</v>
      </c>
      <c r="Z327" s="81">
        <v>5687</v>
      </c>
      <c r="AA327" s="81">
        <v>2382</v>
      </c>
      <c r="AB327" s="81">
        <v>11092</v>
      </c>
      <c r="AC327" s="81">
        <v>0</v>
      </c>
      <c r="AD327" s="81">
        <v>0</v>
      </c>
      <c r="AE327" s="82"/>
      <c r="AF327" s="81">
        <v>13467935.090678049</v>
      </c>
      <c r="AG327" s="81">
        <v>830218.99508539448</v>
      </c>
      <c r="AH327" s="81">
        <v>613858.30262829084</v>
      </c>
      <c r="AI327" s="81">
        <v>13627018.003693329</v>
      </c>
      <c r="AJ327" s="81">
        <v>24713925.783837918</v>
      </c>
      <c r="AK327" s="81">
        <v>0</v>
      </c>
      <c r="AL327" s="81">
        <v>0</v>
      </c>
      <c r="AM327" s="81">
        <v>1526826.1200136091</v>
      </c>
      <c r="AN327" s="81">
        <v>0</v>
      </c>
      <c r="AO327" s="81">
        <v>0</v>
      </c>
      <c r="AP327" s="82"/>
      <c r="AQ327" s="81">
        <v>50</v>
      </c>
      <c r="AR327" s="81">
        <v>7</v>
      </c>
      <c r="AS327" s="81">
        <v>6</v>
      </c>
      <c r="AT327" s="81">
        <v>0</v>
      </c>
      <c r="AU327" s="81">
        <v>0</v>
      </c>
      <c r="AV327" s="81">
        <v>0</v>
      </c>
      <c r="AW327" s="81" t="s">
        <v>564</v>
      </c>
      <c r="AX327" s="82"/>
      <c r="AY327" s="81">
        <v>236.7</v>
      </c>
      <c r="AZ327" s="81">
        <v>1977.9</v>
      </c>
      <c r="BA327" s="81">
        <v>117</v>
      </c>
      <c r="BB327" s="81">
        <v>0</v>
      </c>
      <c r="BC327" s="81">
        <v>0</v>
      </c>
      <c r="BD327" s="81">
        <v>0</v>
      </c>
      <c r="BE327" s="81" t="s">
        <v>564</v>
      </c>
      <c r="BF327" s="82"/>
      <c r="BG327" s="81">
        <v>0</v>
      </c>
      <c r="BH327" s="81">
        <v>0</v>
      </c>
      <c r="BI327" s="81">
        <v>0</v>
      </c>
      <c r="BJ327" s="81">
        <v>0</v>
      </c>
      <c r="BK327" s="81">
        <v>0</v>
      </c>
      <c r="BL327" s="81">
        <v>0</v>
      </c>
      <c r="BM327" s="82"/>
      <c r="BN327" s="81">
        <v>0</v>
      </c>
      <c r="BO327" s="81">
        <v>0</v>
      </c>
      <c r="BP327" s="81">
        <v>0</v>
      </c>
      <c r="BQ327" s="81">
        <v>0</v>
      </c>
      <c r="BR327" s="81">
        <v>0</v>
      </c>
      <c r="BS327" s="81">
        <v>0</v>
      </c>
      <c r="BT327"/>
      <c r="BU327" s="80">
        <v>0</v>
      </c>
      <c r="BV327" s="80">
        <v>0</v>
      </c>
      <c r="BW327" s="80">
        <v>0</v>
      </c>
      <c r="BX327" s="80">
        <v>0</v>
      </c>
      <c r="BY327" s="80">
        <v>0</v>
      </c>
      <c r="BZ327" s="80">
        <v>0</v>
      </c>
      <c r="CA327" s="80">
        <v>0</v>
      </c>
      <c r="CB327" s="80">
        <v>0</v>
      </c>
      <c r="CC327" s="80">
        <v>0</v>
      </c>
    </row>
    <row r="328" spans="1:81">
      <c r="A328" s="80" t="s">
        <v>2093</v>
      </c>
      <c r="B328" s="80">
        <v>67</v>
      </c>
      <c r="C328" s="80">
        <v>16</v>
      </c>
      <c r="D328" s="80">
        <v>4</v>
      </c>
      <c r="E328" s="80">
        <v>2019</v>
      </c>
      <c r="F328" s="80" t="s">
        <v>73</v>
      </c>
      <c r="G328" s="80" t="s">
        <v>1638</v>
      </c>
      <c r="H328" s="80" t="s">
        <v>1639</v>
      </c>
      <c r="I328" s="177"/>
      <c r="J328" s="81">
        <v>24.022021215284468</v>
      </c>
      <c r="K328" s="81">
        <v>0.96424713050171851</v>
      </c>
      <c r="L328" s="81">
        <v>3.9133719513537906</v>
      </c>
      <c r="M328" s="81">
        <v>8.9184951443019642</v>
      </c>
      <c r="N328" s="81">
        <v>25.653091995516419</v>
      </c>
      <c r="O328" s="81">
        <v>9.0708920810744651</v>
      </c>
      <c r="P328" s="81">
        <v>10.850289717836588</v>
      </c>
      <c r="Q328" s="81">
        <v>0.6710213815986884</v>
      </c>
      <c r="R328" s="81">
        <v>0</v>
      </c>
      <c r="S328" s="81">
        <v>0</v>
      </c>
      <c r="T328" s="82"/>
      <c r="U328" s="81">
        <v>1025862</v>
      </c>
      <c r="V328" s="81">
        <v>360</v>
      </c>
      <c r="W328" s="81">
        <v>77</v>
      </c>
      <c r="X328" s="81">
        <v>2220</v>
      </c>
      <c r="Y328" s="81">
        <v>4934</v>
      </c>
      <c r="Z328" s="81">
        <v>5679</v>
      </c>
      <c r="AA328" s="81">
        <v>2253</v>
      </c>
      <c r="AB328" s="81">
        <v>10874</v>
      </c>
      <c r="AC328" s="81">
        <v>0</v>
      </c>
      <c r="AD328" s="81">
        <v>0</v>
      </c>
      <c r="AE328" s="82"/>
      <c r="AF328" s="81">
        <v>13546425.002692951</v>
      </c>
      <c r="AG328" s="81">
        <v>727218.22228703334</v>
      </c>
      <c r="AH328" s="81">
        <v>651730.95211053384</v>
      </c>
      <c r="AI328" s="81">
        <v>13018819.70552036</v>
      </c>
      <c r="AJ328" s="81">
        <v>23883061.718104556</v>
      </c>
      <c r="AK328" s="81">
        <v>0</v>
      </c>
      <c r="AL328" s="81">
        <v>0</v>
      </c>
      <c r="AM328" s="81">
        <v>1480956.9405718273</v>
      </c>
      <c r="AN328" s="81">
        <v>0</v>
      </c>
      <c r="AO328" s="81">
        <v>0</v>
      </c>
      <c r="AP328" s="82"/>
      <c r="AQ328" s="81">
        <v>58</v>
      </c>
      <c r="AR328" s="81">
        <v>10</v>
      </c>
      <c r="AS328" s="81">
        <v>7</v>
      </c>
      <c r="AT328" s="81">
        <v>0</v>
      </c>
      <c r="AU328" s="81">
        <v>0</v>
      </c>
      <c r="AV328" s="81">
        <v>0</v>
      </c>
      <c r="AW328" s="81" t="s">
        <v>564</v>
      </c>
      <c r="AX328" s="82"/>
      <c r="AY328" s="81">
        <v>284.89999999999998</v>
      </c>
      <c r="AZ328" s="81">
        <v>2115.5</v>
      </c>
      <c r="BA328" s="81">
        <v>136.19999999999999</v>
      </c>
      <c r="BB328" s="81">
        <v>0</v>
      </c>
      <c r="BC328" s="81">
        <v>0</v>
      </c>
      <c r="BD328" s="81">
        <v>0</v>
      </c>
      <c r="BE328" s="81" t="s">
        <v>564</v>
      </c>
      <c r="BF328" s="82"/>
      <c r="BG328" s="81">
        <v>0</v>
      </c>
      <c r="BH328" s="81">
        <v>0</v>
      </c>
      <c r="BI328" s="81">
        <v>0</v>
      </c>
      <c r="BJ328" s="81">
        <v>0</v>
      </c>
      <c r="BK328" s="81">
        <v>0</v>
      </c>
      <c r="BL328" s="81">
        <v>0</v>
      </c>
      <c r="BM328" s="82"/>
      <c r="BN328" s="81">
        <v>0</v>
      </c>
      <c r="BO328" s="81">
        <v>0</v>
      </c>
      <c r="BP328" s="81">
        <v>0</v>
      </c>
      <c r="BQ328" s="81">
        <v>0</v>
      </c>
      <c r="BR328" s="81">
        <v>0</v>
      </c>
      <c r="BS328" s="81">
        <v>0</v>
      </c>
      <c r="BT328"/>
      <c r="BU328" s="80">
        <v>0</v>
      </c>
      <c r="BV328" s="80">
        <v>0</v>
      </c>
      <c r="BW328" s="80">
        <v>0</v>
      </c>
      <c r="BX328" s="80">
        <v>0</v>
      </c>
      <c r="BY328" s="80">
        <v>0</v>
      </c>
      <c r="BZ328" s="80">
        <v>0</v>
      </c>
      <c r="CA328" s="80">
        <v>0</v>
      </c>
      <c r="CB328" s="80">
        <v>0</v>
      </c>
      <c r="CC328" s="80">
        <v>0</v>
      </c>
    </row>
    <row r="329" spans="1:81">
      <c r="A329" s="80" t="s">
        <v>2094</v>
      </c>
      <c r="B329" s="80">
        <v>68</v>
      </c>
      <c r="C329" s="80">
        <v>17</v>
      </c>
      <c r="D329" s="80">
        <v>4</v>
      </c>
      <c r="E329" s="80">
        <v>2020</v>
      </c>
      <c r="F329" s="80" t="s">
        <v>218</v>
      </c>
      <c r="G329" s="174" t="s">
        <v>1638</v>
      </c>
      <c r="H329" s="80" t="s">
        <v>1639</v>
      </c>
      <c r="I329" s="177"/>
      <c r="J329" s="81">
        <v>20.48056051718946</v>
      </c>
      <c r="K329" s="81">
        <v>0.80986727221090815</v>
      </c>
      <c r="L329" s="81">
        <v>2.6813581705738039</v>
      </c>
      <c r="M329" s="81">
        <v>8.2760933035290645</v>
      </c>
      <c r="N329" s="81">
        <v>22.215119833029703</v>
      </c>
      <c r="O329" s="81">
        <v>7.894206520531819</v>
      </c>
      <c r="P329" s="81">
        <v>10.38998164789173</v>
      </c>
      <c r="Q329" s="81">
        <v>0.62730917682433507</v>
      </c>
      <c r="R329" s="81">
        <v>0</v>
      </c>
      <c r="S329" s="81">
        <v>0</v>
      </c>
      <c r="T329" s="82"/>
      <c r="U329" s="81">
        <v>1031302</v>
      </c>
      <c r="V329" s="81">
        <v>270</v>
      </c>
      <c r="W329" s="81">
        <v>57</v>
      </c>
      <c r="X329" s="81">
        <v>2236</v>
      </c>
      <c r="Y329" s="81">
        <v>4883</v>
      </c>
      <c r="Z329" s="81">
        <v>5641</v>
      </c>
      <c r="AA329" s="81">
        <v>2344</v>
      </c>
      <c r="AB329" s="81">
        <v>10639</v>
      </c>
      <c r="AC329" s="81">
        <v>0</v>
      </c>
      <c r="AD329" s="81">
        <v>0</v>
      </c>
      <c r="AE329" s="82"/>
      <c r="AF329" s="81">
        <v>12067972.73021296</v>
      </c>
      <c r="AG329" s="81">
        <v>623930.62045718904</v>
      </c>
      <c r="AH329" s="81">
        <v>467549.1165243095</v>
      </c>
      <c r="AI329" s="81">
        <v>12636186.311992537</v>
      </c>
      <c r="AJ329" s="81">
        <v>21602091.608825471</v>
      </c>
      <c r="AK329" s="81"/>
      <c r="AL329" s="81"/>
      <c r="AM329" s="81">
        <v>1388507.7017553395</v>
      </c>
      <c r="AN329" s="81"/>
      <c r="AO329" s="81"/>
      <c r="AP329" s="82"/>
      <c r="AQ329" s="81">
        <v>61</v>
      </c>
      <c r="AR329" s="81">
        <v>13</v>
      </c>
      <c r="AS329" s="81">
        <v>8</v>
      </c>
      <c r="AT329" s="81">
        <v>0</v>
      </c>
      <c r="AU329" s="81">
        <v>0</v>
      </c>
      <c r="AV329" s="81">
        <v>0</v>
      </c>
      <c r="AW329" s="81">
        <v>8</v>
      </c>
      <c r="AX329" s="82"/>
      <c r="AY329" s="81">
        <v>301.5</v>
      </c>
      <c r="AZ329" s="81">
        <v>2258.5</v>
      </c>
      <c r="BA329" s="81">
        <v>156</v>
      </c>
      <c r="BB329" s="81">
        <v>0</v>
      </c>
      <c r="BC329" s="81">
        <v>0</v>
      </c>
      <c r="BD329" s="81">
        <v>0</v>
      </c>
      <c r="BE329" s="81">
        <v>156</v>
      </c>
      <c r="BF329" s="82"/>
      <c r="BG329" s="81">
        <v>0</v>
      </c>
      <c r="BH329" s="81">
        <v>0</v>
      </c>
      <c r="BI329" s="81">
        <v>0</v>
      </c>
      <c r="BJ329" s="81">
        <v>0</v>
      </c>
      <c r="BK329" s="81">
        <v>0</v>
      </c>
      <c r="BL329" s="81">
        <v>0</v>
      </c>
      <c r="BM329" s="82"/>
      <c r="BN329" s="81">
        <v>0</v>
      </c>
      <c r="BO329" s="81">
        <v>0</v>
      </c>
      <c r="BP329" s="81">
        <v>0</v>
      </c>
      <c r="BQ329" s="81">
        <v>0</v>
      </c>
      <c r="BR329" s="81">
        <v>0</v>
      </c>
      <c r="BS329" s="81">
        <v>0</v>
      </c>
      <c r="BT329"/>
      <c r="BU329" s="80">
        <v>0</v>
      </c>
      <c r="BV329" s="80">
        <v>0</v>
      </c>
      <c r="BW329" s="80">
        <v>0</v>
      </c>
      <c r="BX329" s="80">
        <v>0</v>
      </c>
      <c r="BY329" s="80">
        <v>0</v>
      </c>
      <c r="BZ329" s="80">
        <v>0</v>
      </c>
      <c r="CA329" s="80">
        <v>0</v>
      </c>
      <c r="CB329" s="80">
        <v>0</v>
      </c>
      <c r="CC329" s="80">
        <v>0</v>
      </c>
    </row>
    <row r="330" spans="1:81">
      <c r="A330" s="80" t="s">
        <v>1640</v>
      </c>
      <c r="B330" s="80">
        <v>68</v>
      </c>
      <c r="C330" s="80">
        <v>18</v>
      </c>
      <c r="D330" s="80">
        <v>4</v>
      </c>
      <c r="E330" s="80">
        <v>2021</v>
      </c>
      <c r="F330" s="80" t="s">
        <v>75</v>
      </c>
      <c r="G330" s="174" t="s">
        <v>1638</v>
      </c>
      <c r="H330" s="80" t="s">
        <v>1639</v>
      </c>
      <c r="I330" s="177"/>
      <c r="J330" s="81">
        <v>22.845609188192871</v>
      </c>
      <c r="K330" s="81">
        <v>0.95992149394131243</v>
      </c>
      <c r="L330" s="81">
        <v>2.1387901852661582</v>
      </c>
      <c r="M330" s="81">
        <v>9.3648161421561227</v>
      </c>
      <c r="N330" s="81">
        <v>21.540676397738405</v>
      </c>
      <c r="O330" s="81">
        <v>7.567407119293315</v>
      </c>
      <c r="P330" s="81">
        <v>10.676890700772667</v>
      </c>
      <c r="Q330" s="81">
        <v>0.62188883703861819</v>
      </c>
      <c r="R330" s="81">
        <v>0</v>
      </c>
      <c r="S330" s="81">
        <v>0</v>
      </c>
      <c r="T330" s="82"/>
      <c r="U330" s="81">
        <v>1061839</v>
      </c>
      <c r="V330" s="81">
        <v>270</v>
      </c>
      <c r="W330" s="81">
        <v>57</v>
      </c>
      <c r="X330" s="81">
        <v>2236</v>
      </c>
      <c r="Y330" s="81">
        <v>4844</v>
      </c>
      <c r="Z330" s="81">
        <v>5568</v>
      </c>
      <c r="AA330" s="81">
        <v>2349</v>
      </c>
      <c r="AB330" s="81">
        <v>10422</v>
      </c>
      <c r="AC330" s="81">
        <v>0</v>
      </c>
      <c r="AD330" s="81">
        <v>0</v>
      </c>
      <c r="AE330" s="82"/>
      <c r="AF330" s="81">
        <v>13471818.627510916</v>
      </c>
      <c r="AG330" s="81">
        <v>690828.10765880253</v>
      </c>
      <c r="AH330" s="81">
        <v>358818.54334006383</v>
      </c>
      <c r="AI330" s="81">
        <v>14101890.270760797</v>
      </c>
      <c r="AJ330" s="81">
        <v>22598584.508987594</v>
      </c>
      <c r="AK330" s="81">
        <v>0</v>
      </c>
      <c r="AL330" s="81">
        <v>0</v>
      </c>
      <c r="AM330" s="81">
        <v>1368032.2387329221</v>
      </c>
      <c r="AN330" s="81">
        <v>0</v>
      </c>
      <c r="AO330" s="81">
        <v>0</v>
      </c>
      <c r="AP330" s="82"/>
      <c r="AQ330" s="81">
        <v>70</v>
      </c>
      <c r="AR330" s="81">
        <v>13</v>
      </c>
      <c r="AS330" s="81">
        <v>8</v>
      </c>
      <c r="AT330" s="81">
        <v>0</v>
      </c>
      <c r="AU330" s="81">
        <v>0</v>
      </c>
      <c r="AV330" s="81">
        <v>0</v>
      </c>
      <c r="AW330" s="81"/>
      <c r="AX330" s="82"/>
      <c r="AY330" s="81">
        <v>350.9</v>
      </c>
      <c r="AZ330" s="81">
        <v>2258.5</v>
      </c>
      <c r="BA330" s="81">
        <v>156</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1641</v>
      </c>
      <c r="B331" s="80">
        <v>68</v>
      </c>
      <c r="C331" s="80">
        <v>19</v>
      </c>
      <c r="D331" s="80">
        <v>4</v>
      </c>
      <c r="E331" s="80">
        <v>2022</v>
      </c>
      <c r="F331" s="80" t="s">
        <v>568</v>
      </c>
      <c r="G331" s="80" t="s">
        <v>1638</v>
      </c>
      <c r="H331" s="80" t="s">
        <v>1639</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77</v>
      </c>
      <c r="AR331" s="81">
        <v>16</v>
      </c>
      <c r="AS331" s="81">
        <v>7</v>
      </c>
      <c r="AT331" s="81">
        <v>0</v>
      </c>
      <c r="AU331" s="81">
        <v>0</v>
      </c>
      <c r="AV331" s="81">
        <v>0</v>
      </c>
      <c r="AW331" s="81"/>
      <c r="AX331" s="82"/>
      <c r="AY331" s="81">
        <v>391.99999999999994</v>
      </c>
      <c r="AZ331" s="81">
        <v>2407</v>
      </c>
      <c r="BA331" s="81">
        <v>136.80000000000001</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2095</v>
      </c>
      <c r="B332" s="80">
        <v>239</v>
      </c>
      <c r="C332" s="80">
        <v>1</v>
      </c>
      <c r="D332" s="80">
        <v>15</v>
      </c>
      <c r="E332" s="80">
        <v>1990</v>
      </c>
      <c r="F332" s="80" t="s">
        <v>562</v>
      </c>
      <c r="G332" s="80" t="s">
        <v>1668</v>
      </c>
      <c r="H332" s="80" t="s">
        <v>1669</v>
      </c>
      <c r="I332" s="177"/>
      <c r="J332" s="81">
        <v>19.319179090261724</v>
      </c>
      <c r="K332" s="81">
        <v>4.1700802424041639</v>
      </c>
      <c r="L332" s="81">
        <v>33.343260494473967</v>
      </c>
      <c r="M332" s="81">
        <v>9.1165075738278869</v>
      </c>
      <c r="N332" s="81">
        <v>16.440245520240353</v>
      </c>
      <c r="O332" s="81">
        <v>10.357108890448647</v>
      </c>
      <c r="P332" s="81">
        <v>17.948109119269375</v>
      </c>
      <c r="Q332" s="81">
        <v>0.75643900692935917</v>
      </c>
      <c r="R332" s="81">
        <v>0</v>
      </c>
      <c r="S332" s="81">
        <v>0.61597751818283464</v>
      </c>
      <c r="T332" s="82"/>
      <c r="U332" s="81">
        <v>542414</v>
      </c>
      <c r="V332" s="81">
        <v>763</v>
      </c>
      <c r="W332" s="81">
        <v>390</v>
      </c>
      <c r="X332" s="81">
        <v>3057</v>
      </c>
      <c r="Y332" s="81">
        <v>3517</v>
      </c>
      <c r="Z332" s="81">
        <v>4260</v>
      </c>
      <c r="AA332" s="81">
        <v>4358</v>
      </c>
      <c r="AB332" s="81">
        <v>12282</v>
      </c>
      <c r="AC332" s="81">
        <v>0</v>
      </c>
      <c r="AD332" s="81">
        <v>0.61597751818283464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2096</v>
      </c>
      <c r="B333" s="80">
        <v>240</v>
      </c>
      <c r="C333" s="80">
        <v>2</v>
      </c>
      <c r="D333" s="80">
        <v>15</v>
      </c>
      <c r="E333" s="80">
        <v>2005</v>
      </c>
      <c r="F333" s="80" t="s">
        <v>565</v>
      </c>
      <c r="G333" s="80" t="s">
        <v>1668</v>
      </c>
      <c r="H333" s="80" t="s">
        <v>1669</v>
      </c>
      <c r="I333" s="177"/>
      <c r="J333" s="81">
        <v>8.4132697550310294</v>
      </c>
      <c r="K333" s="81">
        <v>1.4063875519331044</v>
      </c>
      <c r="L333" s="81">
        <v>36.149114685978908</v>
      </c>
      <c r="M333" s="81">
        <v>14.255179165249062</v>
      </c>
      <c r="N333" s="81">
        <v>23.69550140011037</v>
      </c>
      <c r="O333" s="81">
        <v>14.900222258087242</v>
      </c>
      <c r="P333" s="81">
        <v>17.912099415617892</v>
      </c>
      <c r="Q333" s="81">
        <v>0.74462419377177413</v>
      </c>
      <c r="R333" s="81">
        <v>0</v>
      </c>
      <c r="S333" s="81">
        <v>0</v>
      </c>
      <c r="T333" s="82"/>
      <c r="U333" s="81">
        <v>259847</v>
      </c>
      <c r="V333" s="81">
        <v>429</v>
      </c>
      <c r="W333" s="81">
        <v>321</v>
      </c>
      <c r="X333" s="81">
        <v>2315</v>
      </c>
      <c r="Y333" s="81">
        <v>4831</v>
      </c>
      <c r="Z333" s="81">
        <v>7092</v>
      </c>
      <c r="AA333" s="81">
        <v>3562</v>
      </c>
      <c r="AB333" s="81">
        <v>12639</v>
      </c>
      <c r="AC333" s="81">
        <v>0</v>
      </c>
      <c r="AD333" s="81">
        <v>0</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2097</v>
      </c>
      <c r="B334" s="80">
        <v>241</v>
      </c>
      <c r="C334" s="80">
        <v>3</v>
      </c>
      <c r="D334" s="80">
        <v>15</v>
      </c>
      <c r="E334" s="80">
        <v>2006</v>
      </c>
      <c r="F334" s="80" t="s">
        <v>566</v>
      </c>
      <c r="G334" s="80" t="s">
        <v>1668</v>
      </c>
      <c r="H334" s="80" t="s">
        <v>1669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2098</v>
      </c>
      <c r="B335" s="80">
        <v>242</v>
      </c>
      <c r="C335" s="80">
        <v>4</v>
      </c>
      <c r="D335" s="80">
        <v>15</v>
      </c>
      <c r="E335" s="80">
        <v>2007</v>
      </c>
      <c r="F335" s="80" t="s">
        <v>567</v>
      </c>
      <c r="G335" s="80" t="s">
        <v>1668</v>
      </c>
      <c r="H335" s="80" t="s">
        <v>1669</v>
      </c>
      <c r="I335" s="177"/>
      <c r="J335" s="81">
        <v>5.8169230556565212</v>
      </c>
      <c r="K335" s="81">
        <v>1.481744534182915</v>
      </c>
      <c r="L335" s="81">
        <v>23.225475090748176</v>
      </c>
      <c r="M335" s="81">
        <v>16.970605110576468</v>
      </c>
      <c r="N335" s="81">
        <v>23.9855345129107</v>
      </c>
      <c r="O335" s="81">
        <v>14.11302155743242</v>
      </c>
      <c r="P335" s="81">
        <v>17.893180941998796</v>
      </c>
      <c r="Q335" s="81">
        <v>0.76642172641270356</v>
      </c>
      <c r="R335" s="81">
        <v>0</v>
      </c>
      <c r="S335" s="81">
        <v>0</v>
      </c>
      <c r="T335" s="82"/>
      <c r="U335" s="81">
        <v>191029</v>
      </c>
      <c r="V335" s="81">
        <v>493</v>
      </c>
      <c r="W335" s="81">
        <v>283</v>
      </c>
      <c r="X335" s="81">
        <v>3452</v>
      </c>
      <c r="Y335" s="81">
        <v>4903</v>
      </c>
      <c r="Z335" s="81">
        <v>6983</v>
      </c>
      <c r="AA335" s="81">
        <v>3504</v>
      </c>
      <c r="AB335" s="81">
        <v>12321</v>
      </c>
      <c r="AC335" s="81">
        <v>0</v>
      </c>
      <c r="AD335" s="81">
        <v>0</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2099</v>
      </c>
      <c r="B336" s="80">
        <v>243</v>
      </c>
      <c r="C336" s="80">
        <v>5</v>
      </c>
      <c r="D336" s="80">
        <v>15</v>
      </c>
      <c r="E336" s="80">
        <v>2008</v>
      </c>
      <c r="F336" s="80" t="s">
        <v>84</v>
      </c>
      <c r="G336" s="80" t="s">
        <v>1668</v>
      </c>
      <c r="H336" s="80" t="s">
        <v>1669</v>
      </c>
      <c r="I336" s="177"/>
      <c r="J336" s="81">
        <v>5.9479708753216309</v>
      </c>
      <c r="K336" s="81">
        <v>1.3004641656211531</v>
      </c>
      <c r="L336" s="81">
        <v>20.054321166616141</v>
      </c>
      <c r="M336" s="81">
        <v>19.85725133598427</v>
      </c>
      <c r="N336" s="81">
        <v>24.595934454469084</v>
      </c>
      <c r="O336" s="81">
        <v>13.68524099127753</v>
      </c>
      <c r="P336" s="81">
        <v>17.882990377342551</v>
      </c>
      <c r="Q336" s="81">
        <v>0.7446679307288393</v>
      </c>
      <c r="R336" s="81">
        <v>0</v>
      </c>
      <c r="S336" s="81">
        <v>0</v>
      </c>
      <c r="T336" s="82"/>
      <c r="U336" s="81">
        <v>205234</v>
      </c>
      <c r="V336" s="81">
        <v>493</v>
      </c>
      <c r="W336" s="81">
        <v>283</v>
      </c>
      <c r="X336" s="81">
        <v>3452</v>
      </c>
      <c r="Y336" s="81">
        <v>4961</v>
      </c>
      <c r="Z336" s="81">
        <v>7009</v>
      </c>
      <c r="AA336" s="81">
        <v>3506</v>
      </c>
      <c r="AB336" s="81">
        <v>12168</v>
      </c>
      <c r="AC336" s="81">
        <v>0</v>
      </c>
      <c r="AD336" s="81">
        <v>0</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2100</v>
      </c>
      <c r="B337" s="80">
        <v>244</v>
      </c>
      <c r="C337" s="80">
        <v>6</v>
      </c>
      <c r="D337" s="80">
        <v>15</v>
      </c>
      <c r="E337" s="80">
        <v>2009</v>
      </c>
      <c r="F337" s="80" t="s">
        <v>85</v>
      </c>
      <c r="G337" s="80" t="s">
        <v>1668</v>
      </c>
      <c r="H337" s="80" t="s">
        <v>1669</v>
      </c>
      <c r="I337" s="177"/>
      <c r="J337" s="81">
        <v>5.8186689979908444</v>
      </c>
      <c r="K337" s="81">
        <v>0.97565924037985652</v>
      </c>
      <c r="L337" s="81">
        <v>30.486871508678487</v>
      </c>
      <c r="M337" s="81">
        <v>17.2265757655397</v>
      </c>
      <c r="N337" s="81">
        <v>21.10913292346682</v>
      </c>
      <c r="O337" s="81">
        <v>13.912285272248011</v>
      </c>
      <c r="P337" s="81">
        <v>17.439283643110194</v>
      </c>
      <c r="Q337" s="81">
        <v>0.70284331208176554</v>
      </c>
      <c r="R337" s="81">
        <v>0</v>
      </c>
      <c r="S337" s="81">
        <v>0</v>
      </c>
      <c r="T337" s="82"/>
      <c r="U337" s="81">
        <v>202752</v>
      </c>
      <c r="V337" s="81">
        <v>453</v>
      </c>
      <c r="W337" s="81">
        <v>493</v>
      </c>
      <c r="X337" s="81">
        <v>3782</v>
      </c>
      <c r="Y337" s="81">
        <v>4957</v>
      </c>
      <c r="Z337" s="81">
        <v>7033</v>
      </c>
      <c r="AA337" s="81">
        <v>3510</v>
      </c>
      <c r="AB337" s="81">
        <v>12056</v>
      </c>
      <c r="AC337" s="81">
        <v>0</v>
      </c>
      <c r="AD337" s="81">
        <v>0</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2101</v>
      </c>
      <c r="B338" s="80">
        <v>245</v>
      </c>
      <c r="C338" s="80">
        <v>7</v>
      </c>
      <c r="D338" s="80">
        <v>15</v>
      </c>
      <c r="E338" s="80">
        <v>2010</v>
      </c>
      <c r="F338" s="80" t="s">
        <v>86</v>
      </c>
      <c r="G338" s="80" t="s">
        <v>1668</v>
      </c>
      <c r="H338" s="80" t="s">
        <v>1669</v>
      </c>
      <c r="I338" s="177"/>
      <c r="J338" s="81">
        <v>4.8212626396903611</v>
      </c>
      <c r="K338" s="81">
        <v>1.0175210948945941</v>
      </c>
      <c r="L338" s="81">
        <v>27.755316511902194</v>
      </c>
      <c r="M338" s="81">
        <v>15.420187863495213</v>
      </c>
      <c r="N338" s="81">
        <v>20.755629800374098</v>
      </c>
      <c r="O338" s="81">
        <v>13.861719646396388</v>
      </c>
      <c r="P338" s="81">
        <v>17.712707773487328</v>
      </c>
      <c r="Q338" s="81">
        <v>0.72668817164552757</v>
      </c>
      <c r="R338" s="81">
        <v>0</v>
      </c>
      <c r="S338" s="81">
        <v>0</v>
      </c>
      <c r="T338" s="82"/>
      <c r="U338" s="81">
        <v>188059</v>
      </c>
      <c r="V338" s="81">
        <v>453</v>
      </c>
      <c r="W338" s="81">
        <v>493</v>
      </c>
      <c r="X338" s="81">
        <v>3782</v>
      </c>
      <c r="Y338" s="81">
        <v>4957</v>
      </c>
      <c r="Z338" s="81">
        <v>7040</v>
      </c>
      <c r="AA338" s="81">
        <v>3476</v>
      </c>
      <c r="AB338" s="81">
        <v>11944</v>
      </c>
      <c r="AC338" s="81">
        <v>0</v>
      </c>
      <c r="AD338" s="81">
        <v>0</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2102</v>
      </c>
      <c r="B339" s="80">
        <v>246</v>
      </c>
      <c r="C339" s="80">
        <v>8</v>
      </c>
      <c r="D339" s="80">
        <v>15</v>
      </c>
      <c r="E339" s="80">
        <v>2011</v>
      </c>
      <c r="F339" s="80" t="s">
        <v>87</v>
      </c>
      <c r="G339" s="80" t="s">
        <v>1668</v>
      </c>
      <c r="H339" s="80" t="s">
        <v>1669</v>
      </c>
      <c r="I339" s="177"/>
      <c r="J339" s="81">
        <v>4.9227090565027369</v>
      </c>
      <c r="K339" s="81">
        <v>1.4257363195579951</v>
      </c>
      <c r="L339" s="81">
        <v>25.897732692332298</v>
      </c>
      <c r="M339" s="81">
        <v>19.48003257205945</v>
      </c>
      <c r="N339" s="81">
        <v>25.003270852601734</v>
      </c>
      <c r="O339" s="81">
        <v>13.551559999149639</v>
      </c>
      <c r="P339" s="81">
        <v>17.225580499983337</v>
      </c>
      <c r="Q339" s="81">
        <v>0.82803394778312633</v>
      </c>
      <c r="R339" s="81">
        <v>0</v>
      </c>
      <c r="S339" s="81">
        <v>0</v>
      </c>
      <c r="T339" s="82"/>
      <c r="U339" s="81">
        <v>180840</v>
      </c>
      <c r="V339" s="81">
        <v>453</v>
      </c>
      <c r="W339" s="81">
        <v>493</v>
      </c>
      <c r="X339" s="81">
        <v>3782</v>
      </c>
      <c r="Y339" s="81">
        <v>4961</v>
      </c>
      <c r="Z339" s="81">
        <v>7032</v>
      </c>
      <c r="AA339" s="81">
        <v>3481</v>
      </c>
      <c r="AB339" s="81">
        <v>11799</v>
      </c>
      <c r="AC339" s="81">
        <v>0</v>
      </c>
      <c r="AD339" s="81">
        <v>0</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2103</v>
      </c>
      <c r="B340" s="80">
        <v>247</v>
      </c>
      <c r="C340" s="80">
        <v>9</v>
      </c>
      <c r="D340" s="80">
        <v>15</v>
      </c>
      <c r="E340" s="80">
        <v>2012</v>
      </c>
      <c r="F340" s="80" t="s">
        <v>88</v>
      </c>
      <c r="G340" s="80" t="s">
        <v>1668</v>
      </c>
      <c r="H340" s="80" t="s">
        <v>1669</v>
      </c>
      <c r="I340" s="177"/>
      <c r="J340" s="81">
        <v>5.8572679967190009</v>
      </c>
      <c r="K340" s="81">
        <v>1.6061471057957175</v>
      </c>
      <c r="L340" s="81">
        <v>26.130042196922965</v>
      </c>
      <c r="M340" s="81">
        <v>24.194138559871011</v>
      </c>
      <c r="N340" s="81">
        <v>27.543846711068163</v>
      </c>
      <c r="O340" s="81">
        <v>13.492719232029273</v>
      </c>
      <c r="P340" s="81">
        <v>17.253915017758462</v>
      </c>
      <c r="Q340" s="81">
        <v>0.89125191578361307</v>
      </c>
      <c r="R340" s="81">
        <v>0</v>
      </c>
      <c r="S340" s="81">
        <v>0</v>
      </c>
      <c r="T340" s="82"/>
      <c r="U340" s="81">
        <v>206164</v>
      </c>
      <c r="V340" s="81">
        <v>453</v>
      </c>
      <c r="W340" s="81">
        <v>493</v>
      </c>
      <c r="X340" s="81">
        <v>3782</v>
      </c>
      <c r="Y340" s="81">
        <v>4975</v>
      </c>
      <c r="Z340" s="81">
        <v>7057</v>
      </c>
      <c r="AA340" s="81">
        <v>3467</v>
      </c>
      <c r="AB340" s="81">
        <v>11689</v>
      </c>
      <c r="AC340" s="81">
        <v>0</v>
      </c>
      <c r="AD340" s="81">
        <v>0</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2104</v>
      </c>
      <c r="B341" s="80">
        <v>248</v>
      </c>
      <c r="C341" s="80">
        <v>10</v>
      </c>
      <c r="D341" s="80">
        <v>15</v>
      </c>
      <c r="E341" s="80">
        <v>2013</v>
      </c>
      <c r="F341" s="80" t="s">
        <v>89</v>
      </c>
      <c r="G341" s="80" t="s">
        <v>1668</v>
      </c>
      <c r="H341" s="80" t="s">
        <v>1669</v>
      </c>
      <c r="I341" s="177"/>
      <c r="J341" s="81">
        <v>6.3883043682163931</v>
      </c>
      <c r="K341" s="81">
        <v>1.3274860614542816</v>
      </c>
      <c r="L341" s="81">
        <v>23.074887656088205</v>
      </c>
      <c r="M341" s="81">
        <v>22.501127299011401</v>
      </c>
      <c r="N341" s="81">
        <v>26.800962222609666</v>
      </c>
      <c r="O341" s="81">
        <v>13.035007673074571</v>
      </c>
      <c r="P341" s="81">
        <v>17.169065003054467</v>
      </c>
      <c r="Q341" s="81">
        <v>0.90158669317734863</v>
      </c>
      <c r="R341" s="81">
        <v>0</v>
      </c>
      <c r="S341" s="81">
        <v>0</v>
      </c>
      <c r="T341" s="82"/>
      <c r="U341" s="81">
        <v>228949</v>
      </c>
      <c r="V341" s="81">
        <v>453</v>
      </c>
      <c r="W341" s="81">
        <v>493</v>
      </c>
      <c r="X341" s="81">
        <v>3782</v>
      </c>
      <c r="Y341" s="81">
        <v>4995</v>
      </c>
      <c r="Z341" s="81">
        <v>7122</v>
      </c>
      <c r="AA341" s="81">
        <v>3437</v>
      </c>
      <c r="AB341" s="81">
        <v>11655</v>
      </c>
      <c r="AC341" s="81">
        <v>0</v>
      </c>
      <c r="AD341" s="81">
        <v>0</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2105</v>
      </c>
      <c r="B342" s="80">
        <v>249</v>
      </c>
      <c r="C342" s="80">
        <v>11</v>
      </c>
      <c r="D342" s="80">
        <v>15</v>
      </c>
      <c r="E342" s="80">
        <v>2014</v>
      </c>
      <c r="F342" s="80" t="s">
        <v>90</v>
      </c>
      <c r="G342" s="80" t="s">
        <v>1668</v>
      </c>
      <c r="H342" s="80" t="s">
        <v>1669</v>
      </c>
      <c r="I342" s="177"/>
      <c r="J342" s="81">
        <v>6.1378098056646992</v>
      </c>
      <c r="K342" s="81">
        <v>1.0185468615093114</v>
      </c>
      <c r="L342" s="81">
        <v>17.470016596321916</v>
      </c>
      <c r="M342" s="81">
        <v>22.453863766816834</v>
      </c>
      <c r="N342" s="81">
        <v>28.498069467287241</v>
      </c>
      <c r="O342" s="81">
        <v>12.369490974454179</v>
      </c>
      <c r="P342" s="81">
        <v>17.082615692231801</v>
      </c>
      <c r="Q342" s="81">
        <v>0.85271123415892347</v>
      </c>
      <c r="R342" s="81">
        <v>0</v>
      </c>
      <c r="S342" s="81">
        <v>0</v>
      </c>
      <c r="T342" s="82"/>
      <c r="U342" s="81">
        <v>244304</v>
      </c>
      <c r="V342" s="81">
        <v>302</v>
      </c>
      <c r="W342" s="81">
        <v>381</v>
      </c>
      <c r="X342" s="81">
        <v>3588</v>
      </c>
      <c r="Y342" s="81">
        <v>5016</v>
      </c>
      <c r="Z342" s="81">
        <v>7118</v>
      </c>
      <c r="AA342" s="81">
        <v>3402</v>
      </c>
      <c r="AB342" s="81">
        <v>11489</v>
      </c>
      <c r="AC342" s="81">
        <v>0</v>
      </c>
      <c r="AD342" s="81">
        <v>0</v>
      </c>
      <c r="AE342" s="82"/>
      <c r="AF342" s="81">
        <v>1989649.2523028313</v>
      </c>
      <c r="AG342" s="81">
        <v>714708.87395654526</v>
      </c>
      <c r="AH342" s="81">
        <v>2841500.0035320534</v>
      </c>
      <c r="AI342" s="81">
        <v>23628464.55969182</v>
      </c>
      <c r="AJ342" s="81">
        <v>21573694.986784399</v>
      </c>
      <c r="AK342" s="81">
        <v>0</v>
      </c>
      <c r="AL342" s="81">
        <v>0</v>
      </c>
      <c r="AM342" s="81">
        <v>1577268.0174032382</v>
      </c>
      <c r="AN342" s="81">
        <v>0</v>
      </c>
      <c r="AO342" s="81">
        <v>0</v>
      </c>
      <c r="AP342" s="82"/>
      <c r="AQ342" s="81">
        <v>148</v>
      </c>
      <c r="AR342" s="81">
        <v>33</v>
      </c>
      <c r="AS342" s="81">
        <v>0</v>
      </c>
      <c r="AT342" s="81">
        <v>0</v>
      </c>
      <c r="AU342" s="81">
        <v>0</v>
      </c>
      <c r="AV342" s="81">
        <v>0</v>
      </c>
      <c r="AW342" s="81" t="s">
        <v>564</v>
      </c>
      <c r="AX342" s="82"/>
      <c r="AY342" s="81">
        <v>733.44899999999996</v>
      </c>
      <c r="AZ342" s="81">
        <v>2211.5</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2106</v>
      </c>
      <c r="B343" s="80">
        <v>250</v>
      </c>
      <c r="C343" s="80">
        <v>12</v>
      </c>
      <c r="D343" s="80">
        <v>15</v>
      </c>
      <c r="E343" s="80">
        <v>2015</v>
      </c>
      <c r="F343" s="80" t="s">
        <v>91</v>
      </c>
      <c r="G343" s="80" t="s">
        <v>1668</v>
      </c>
      <c r="H343" s="80" t="s">
        <v>1669</v>
      </c>
      <c r="I343" s="177"/>
      <c r="J343" s="81">
        <v>5.2062002753084613</v>
      </c>
      <c r="K343" s="81">
        <v>0.97668055940148024</v>
      </c>
      <c r="L343" s="81">
        <v>18.389015004977082</v>
      </c>
      <c r="M343" s="81">
        <v>21.725748769520454</v>
      </c>
      <c r="N343" s="81">
        <v>26.192997994154791</v>
      </c>
      <c r="O343" s="81">
        <v>12.299644575533447</v>
      </c>
      <c r="P343" s="81">
        <v>17.156360131487624</v>
      </c>
      <c r="Q343" s="81">
        <v>0.8242992873460816</v>
      </c>
      <c r="R343" s="81">
        <v>0</v>
      </c>
      <c r="S343" s="81">
        <v>0</v>
      </c>
      <c r="T343" s="82"/>
      <c r="U343" s="81">
        <v>207764</v>
      </c>
      <c r="V343" s="81">
        <v>302</v>
      </c>
      <c r="W343" s="81">
        <v>381</v>
      </c>
      <c r="X343" s="81">
        <v>3588</v>
      </c>
      <c r="Y343" s="81">
        <v>5009</v>
      </c>
      <c r="Z343" s="81">
        <v>7146</v>
      </c>
      <c r="AA343" s="81">
        <v>3414</v>
      </c>
      <c r="AB343" s="81">
        <v>11345</v>
      </c>
      <c r="AC343" s="81">
        <v>0</v>
      </c>
      <c r="AD343" s="81">
        <v>0</v>
      </c>
      <c r="AE343" s="82"/>
      <c r="AF343" s="81">
        <v>1603377.2352506521</v>
      </c>
      <c r="AG343" s="81">
        <v>650683.99316211324</v>
      </c>
      <c r="AH343" s="81">
        <v>2377733.9243551395</v>
      </c>
      <c r="AI343" s="81">
        <v>22819971.217226349</v>
      </c>
      <c r="AJ343" s="81">
        <v>20674921.55234208</v>
      </c>
      <c r="AK343" s="81">
        <v>0</v>
      </c>
      <c r="AL343" s="81">
        <v>0</v>
      </c>
      <c r="AM343" s="81">
        <v>1554784.6595149122</v>
      </c>
      <c r="AN343" s="81">
        <v>0</v>
      </c>
      <c r="AO343" s="81">
        <v>0</v>
      </c>
      <c r="AP343" s="82"/>
      <c r="AQ343" s="81">
        <v>159</v>
      </c>
      <c r="AR343" s="81">
        <v>40</v>
      </c>
      <c r="AS343" s="81">
        <v>0</v>
      </c>
      <c r="AT343" s="81">
        <v>0</v>
      </c>
      <c r="AU343" s="81">
        <v>0</v>
      </c>
      <c r="AV343" s="81">
        <v>0</v>
      </c>
      <c r="AW343" s="81" t="s">
        <v>564</v>
      </c>
      <c r="AX343" s="82"/>
      <c r="AY343" s="81">
        <v>827.54899999999998</v>
      </c>
      <c r="AZ343" s="81">
        <v>4347.8</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2107</v>
      </c>
      <c r="B344" s="80">
        <v>251</v>
      </c>
      <c r="C344" s="80">
        <v>13</v>
      </c>
      <c r="D344" s="80">
        <v>15</v>
      </c>
      <c r="E344" s="80">
        <v>2016</v>
      </c>
      <c r="F344" s="80" t="s">
        <v>92</v>
      </c>
      <c r="G344" s="80" t="s">
        <v>1668</v>
      </c>
      <c r="H344" s="80" t="s">
        <v>1669</v>
      </c>
      <c r="I344" s="177"/>
      <c r="J344" s="81">
        <v>7.2675522958376462</v>
      </c>
      <c r="K344" s="81">
        <v>0.92128134143937057</v>
      </c>
      <c r="L344" s="81">
        <v>19.774593706119926</v>
      </c>
      <c r="M344" s="81">
        <v>18.627309954279717</v>
      </c>
      <c r="N344" s="81">
        <v>26.705679026422761</v>
      </c>
      <c r="O344" s="81">
        <v>12.201293247223392</v>
      </c>
      <c r="P344" s="81">
        <v>17.418518133607677</v>
      </c>
      <c r="Q344" s="81">
        <v>0.79185566424099241</v>
      </c>
      <c r="R344" s="81">
        <v>0</v>
      </c>
      <c r="S344" s="81">
        <v>0</v>
      </c>
      <c r="T344" s="82"/>
      <c r="U344" s="81">
        <v>276066</v>
      </c>
      <c r="V344" s="81">
        <v>302</v>
      </c>
      <c r="W344" s="81">
        <v>381</v>
      </c>
      <c r="X344" s="81">
        <v>3588</v>
      </c>
      <c r="Y344" s="81">
        <v>5022</v>
      </c>
      <c r="Z344" s="81">
        <v>7176</v>
      </c>
      <c r="AA344" s="81">
        <v>3585</v>
      </c>
      <c r="AB344" s="81">
        <v>11211</v>
      </c>
      <c r="AC344" s="81">
        <v>0</v>
      </c>
      <c r="AD344" s="81">
        <v>0</v>
      </c>
      <c r="AE344" s="82"/>
      <c r="AF344" s="81">
        <v>2277405.3336958648</v>
      </c>
      <c r="AG344" s="81">
        <v>620234.91735131911</v>
      </c>
      <c r="AH344" s="81">
        <v>2015246.665163686</v>
      </c>
      <c r="AI344" s="81">
        <v>22778881.064488761</v>
      </c>
      <c r="AJ344" s="81">
        <v>21575492.300924111</v>
      </c>
      <c r="AK344" s="81">
        <v>0</v>
      </c>
      <c r="AL344" s="81">
        <v>0</v>
      </c>
      <c r="AM344" s="81">
        <v>1537614.1696168431</v>
      </c>
      <c r="AN344" s="81">
        <v>0</v>
      </c>
      <c r="AO344" s="81">
        <v>0</v>
      </c>
      <c r="AP344" s="82"/>
      <c r="AQ344" s="81">
        <v>164</v>
      </c>
      <c r="AR344" s="81">
        <v>40</v>
      </c>
      <c r="AS344" s="81">
        <v>0</v>
      </c>
      <c r="AT344" s="81">
        <v>0</v>
      </c>
      <c r="AU344" s="81">
        <v>0</v>
      </c>
      <c r="AV344" s="81">
        <v>0</v>
      </c>
      <c r="AW344" s="81" t="s">
        <v>564</v>
      </c>
      <c r="AX344" s="82"/>
      <c r="AY344" s="81">
        <v>868.34899999999993</v>
      </c>
      <c r="AZ344" s="81">
        <v>4347.8</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2108</v>
      </c>
      <c r="B345" s="80">
        <v>252</v>
      </c>
      <c r="C345" s="80">
        <v>14</v>
      </c>
      <c r="D345" s="80">
        <v>15</v>
      </c>
      <c r="E345" s="80">
        <v>2017</v>
      </c>
      <c r="F345" s="80" t="s">
        <v>71</v>
      </c>
      <c r="G345" s="80" t="s">
        <v>1668</v>
      </c>
      <c r="H345" s="80" t="s">
        <v>1669</v>
      </c>
      <c r="I345" s="177"/>
      <c r="J345" s="81">
        <v>7.2026797581008326</v>
      </c>
      <c r="K345" s="81">
        <v>0.94141158932362634</v>
      </c>
      <c r="L345" s="81">
        <v>17.850724573135924</v>
      </c>
      <c r="M345" s="81">
        <v>18.67741686829314</v>
      </c>
      <c r="N345" s="81">
        <v>25.987344598033538</v>
      </c>
      <c r="O345" s="81">
        <v>12.012232495936313</v>
      </c>
      <c r="P345" s="81">
        <v>17.095748519873123</v>
      </c>
      <c r="Q345" s="81">
        <v>0.75417587519229556</v>
      </c>
      <c r="R345" s="81">
        <v>0</v>
      </c>
      <c r="S345" s="81">
        <v>0</v>
      </c>
      <c r="T345" s="82"/>
      <c r="U345" s="81">
        <v>269219</v>
      </c>
      <c r="V345" s="81">
        <v>302</v>
      </c>
      <c r="W345" s="81">
        <v>381</v>
      </c>
      <c r="X345" s="81">
        <v>3588</v>
      </c>
      <c r="Y345" s="81">
        <v>4994</v>
      </c>
      <c r="Z345" s="81">
        <v>7182</v>
      </c>
      <c r="AA345" s="81">
        <v>3541</v>
      </c>
      <c r="AB345" s="81">
        <v>11042</v>
      </c>
      <c r="AC345" s="81">
        <v>0</v>
      </c>
      <c r="AD345" s="81">
        <v>0</v>
      </c>
      <c r="AE345" s="82"/>
      <c r="AF345" s="81">
        <v>2182362.8151129289</v>
      </c>
      <c r="AG345" s="81">
        <v>622037.03977822769</v>
      </c>
      <c r="AH345" s="81">
        <v>2461837.020991338</v>
      </c>
      <c r="AI345" s="81">
        <v>22215317.208472781</v>
      </c>
      <c r="AJ345" s="81">
        <v>18802016.569272261</v>
      </c>
      <c r="AK345" s="81">
        <v>0</v>
      </c>
      <c r="AL345" s="81">
        <v>0</v>
      </c>
      <c r="AM345" s="81">
        <v>1516805.112981088</v>
      </c>
      <c r="AN345" s="81">
        <v>0</v>
      </c>
      <c r="AO345" s="81">
        <v>0</v>
      </c>
      <c r="AP345" s="82"/>
      <c r="AQ345" s="81">
        <v>166</v>
      </c>
      <c r="AR345" s="81">
        <v>40</v>
      </c>
      <c r="AS345" s="81">
        <v>0</v>
      </c>
      <c r="AT345" s="81">
        <v>0</v>
      </c>
      <c r="AU345" s="81">
        <v>0</v>
      </c>
      <c r="AV345" s="81">
        <v>0</v>
      </c>
      <c r="AW345" s="81" t="s">
        <v>564</v>
      </c>
      <c r="AX345" s="82"/>
      <c r="AY345" s="81">
        <v>888.149</v>
      </c>
      <c r="AZ345" s="81">
        <v>4347.7999999999993</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2109</v>
      </c>
      <c r="B346" s="80">
        <v>253</v>
      </c>
      <c r="C346" s="80">
        <v>15</v>
      </c>
      <c r="D346" s="80">
        <v>15</v>
      </c>
      <c r="E346" s="80">
        <v>2018</v>
      </c>
      <c r="F346" s="80" t="s">
        <v>93</v>
      </c>
      <c r="G346" s="80" t="s">
        <v>1668</v>
      </c>
      <c r="H346" s="80" t="s">
        <v>1669</v>
      </c>
      <c r="I346" s="177"/>
      <c r="J346" s="81">
        <v>7.0145095013700507</v>
      </c>
      <c r="K346" s="81">
        <v>0.87619920445759436</v>
      </c>
      <c r="L346" s="81">
        <v>16.375740559631691</v>
      </c>
      <c r="M346" s="81">
        <v>18.769535314870584</v>
      </c>
      <c r="N346" s="81">
        <v>23.806334930574867</v>
      </c>
      <c r="O346" s="81">
        <v>11.74059740579904</v>
      </c>
      <c r="P346" s="81">
        <v>16.796516481765618</v>
      </c>
      <c r="Q346" s="81">
        <v>0.68931614430941213</v>
      </c>
      <c r="R346" s="81">
        <v>0</v>
      </c>
      <c r="S346" s="81">
        <v>0</v>
      </c>
      <c r="T346" s="82"/>
      <c r="U346" s="81">
        <v>273953</v>
      </c>
      <c r="V346" s="81">
        <v>302</v>
      </c>
      <c r="W346" s="81">
        <v>381</v>
      </c>
      <c r="X346" s="81">
        <v>3588</v>
      </c>
      <c r="Y346" s="81">
        <v>4969</v>
      </c>
      <c r="Z346" s="81">
        <v>7154</v>
      </c>
      <c r="AA346" s="81">
        <v>3514</v>
      </c>
      <c r="AB346" s="81">
        <v>10876</v>
      </c>
      <c r="AC346" s="81">
        <v>0</v>
      </c>
      <c r="AD346" s="81">
        <v>0</v>
      </c>
      <c r="AE346" s="82"/>
      <c r="AF346" s="81">
        <v>2229230.530202541</v>
      </c>
      <c r="AG346" s="81">
        <v>562794.7161361021</v>
      </c>
      <c r="AH346" s="81">
        <v>2320281.695199918</v>
      </c>
      <c r="AI346" s="81">
        <v>22708591.98818342</v>
      </c>
      <c r="AJ346" s="81">
        <v>18131271.4578159</v>
      </c>
      <c r="AK346" s="81">
        <v>0</v>
      </c>
      <c r="AL346" s="81">
        <v>0</v>
      </c>
      <c r="AM346" s="81">
        <v>1497093.4800998929</v>
      </c>
      <c r="AN346" s="81">
        <v>0</v>
      </c>
      <c r="AO346" s="81">
        <v>0</v>
      </c>
      <c r="AP346" s="82"/>
      <c r="AQ346" s="81">
        <v>172</v>
      </c>
      <c r="AR346" s="81">
        <v>41</v>
      </c>
      <c r="AS346" s="81">
        <v>0</v>
      </c>
      <c r="AT346" s="81">
        <v>0</v>
      </c>
      <c r="AU346" s="81">
        <v>0</v>
      </c>
      <c r="AV346" s="81">
        <v>0</v>
      </c>
      <c r="AW346" s="81" t="s">
        <v>564</v>
      </c>
      <c r="AX346" s="82"/>
      <c r="AY346" s="81">
        <v>918.37800000000004</v>
      </c>
      <c r="AZ346" s="81">
        <v>4397</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2110</v>
      </c>
      <c r="B347" s="80">
        <v>254</v>
      </c>
      <c r="C347" s="80">
        <v>16</v>
      </c>
      <c r="D347" s="80">
        <v>15</v>
      </c>
      <c r="E347" s="80">
        <v>2019</v>
      </c>
      <c r="F347" s="80" t="s">
        <v>73</v>
      </c>
      <c r="G347" s="80" t="s">
        <v>1668</v>
      </c>
      <c r="H347" s="80" t="s">
        <v>1669</v>
      </c>
      <c r="I347" s="177"/>
      <c r="J347" s="81">
        <v>7.5548451159085124</v>
      </c>
      <c r="K347" s="81">
        <v>0.81304834261915626</v>
      </c>
      <c r="L347" s="81">
        <v>16.449109464922543</v>
      </c>
      <c r="M347" s="81">
        <v>16.837977506602467</v>
      </c>
      <c r="N347" s="81">
        <v>23.886939516431099</v>
      </c>
      <c r="O347" s="81">
        <v>11.332625341648765</v>
      </c>
      <c r="P347" s="81">
        <v>16.152628368230769</v>
      </c>
      <c r="Q347" s="81">
        <v>0.65713690386651025</v>
      </c>
      <c r="R347" s="81">
        <v>0</v>
      </c>
      <c r="S347" s="81">
        <v>0</v>
      </c>
      <c r="T347" s="82"/>
      <c r="U347" s="81">
        <v>310384</v>
      </c>
      <c r="V347" s="81">
        <v>302</v>
      </c>
      <c r="W347" s="81">
        <v>381</v>
      </c>
      <c r="X347" s="81">
        <v>3588</v>
      </c>
      <c r="Y347" s="81">
        <v>4925</v>
      </c>
      <c r="Z347" s="81">
        <v>7095</v>
      </c>
      <c r="AA347" s="81">
        <v>3354</v>
      </c>
      <c r="AB347" s="81">
        <v>10649</v>
      </c>
      <c r="AC347" s="81">
        <v>0</v>
      </c>
      <c r="AD347" s="81">
        <v>0</v>
      </c>
      <c r="AE347" s="82"/>
      <c r="AF347" s="81">
        <v>2478363.5077329702</v>
      </c>
      <c r="AG347" s="81">
        <v>562628.05682594737</v>
      </c>
      <c r="AH347" s="81">
        <v>2505211.1576824202</v>
      </c>
      <c r="AI347" s="81">
        <v>22252534.989422951</v>
      </c>
      <c r="AJ347" s="81">
        <v>18276983.721950021</v>
      </c>
      <c r="AK347" s="81">
        <v>0</v>
      </c>
      <c r="AL347" s="81">
        <v>0</v>
      </c>
      <c r="AM347" s="81">
        <v>1450313.6343709205</v>
      </c>
      <c r="AN347" s="81">
        <v>0</v>
      </c>
      <c r="AO347" s="81">
        <v>0</v>
      </c>
      <c r="AP347" s="82"/>
      <c r="AQ347" s="81">
        <v>172</v>
      </c>
      <c r="AR347" s="81">
        <v>43</v>
      </c>
      <c r="AS347" s="81">
        <v>0</v>
      </c>
      <c r="AT347" s="81">
        <v>0</v>
      </c>
      <c r="AU347" s="81">
        <v>0</v>
      </c>
      <c r="AV347" s="81">
        <v>0</v>
      </c>
      <c r="AW347" s="81" t="s">
        <v>564</v>
      </c>
      <c r="AX347" s="82"/>
      <c r="AY347" s="81">
        <v>918.77800000000013</v>
      </c>
      <c r="AZ347" s="81">
        <v>5496.7999999999993</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2111</v>
      </c>
      <c r="B348" s="80">
        <v>255</v>
      </c>
      <c r="C348" s="80">
        <v>17</v>
      </c>
      <c r="D348" s="80">
        <v>15</v>
      </c>
      <c r="E348" s="80">
        <v>2020</v>
      </c>
      <c r="F348" s="80" t="s">
        <v>218</v>
      </c>
      <c r="G348" s="80" t="s">
        <v>1668</v>
      </c>
      <c r="H348" s="80" t="s">
        <v>1669</v>
      </c>
      <c r="I348" s="177"/>
      <c r="J348" s="81">
        <v>7.1948550368844693</v>
      </c>
      <c r="K348" s="81">
        <v>0.87297250451640607</v>
      </c>
      <c r="L348" s="81">
        <v>18.026078002394961</v>
      </c>
      <c r="M348" s="81">
        <v>16.614685536208814</v>
      </c>
      <c r="N348" s="81">
        <v>21.938182928518877</v>
      </c>
      <c r="O348" s="81">
        <v>9.8786037632395161</v>
      </c>
      <c r="P348" s="81">
        <v>15.904118665800139</v>
      </c>
      <c r="Q348" s="81">
        <v>0.61999774361386251</v>
      </c>
      <c r="R348" s="81">
        <v>0</v>
      </c>
      <c r="S348" s="81">
        <v>0</v>
      </c>
      <c r="T348" s="82"/>
      <c r="U348" s="81">
        <v>335082</v>
      </c>
      <c r="V348" s="81">
        <v>300</v>
      </c>
      <c r="W348" s="81">
        <v>371</v>
      </c>
      <c r="X348" s="81">
        <v>3723</v>
      </c>
      <c r="Y348" s="81">
        <v>4935</v>
      </c>
      <c r="Z348" s="81">
        <v>7059</v>
      </c>
      <c r="AA348" s="81">
        <v>3588</v>
      </c>
      <c r="AB348" s="81">
        <v>10515</v>
      </c>
      <c r="AC348" s="81">
        <v>0</v>
      </c>
      <c r="AD348" s="81">
        <v>0</v>
      </c>
      <c r="AE348" s="82"/>
      <c r="AF348" s="81">
        <v>2616289.2388657592</v>
      </c>
      <c r="AG348" s="81">
        <v>559314.00388171081</v>
      </c>
      <c r="AH348" s="81">
        <v>2643493.4798526098</v>
      </c>
      <c r="AI348" s="81">
        <v>21376280.812973503</v>
      </c>
      <c r="AJ348" s="81">
        <v>18696835.869445145</v>
      </c>
      <c r="AK348" s="81"/>
      <c r="AL348" s="81"/>
      <c r="AM348" s="81">
        <v>1372324.3240866053</v>
      </c>
      <c r="AN348" s="81"/>
      <c r="AO348" s="81"/>
      <c r="AP348" s="82"/>
      <c r="AQ348" s="81">
        <v>186</v>
      </c>
      <c r="AR348" s="81">
        <v>45</v>
      </c>
      <c r="AS348" s="81">
        <v>0</v>
      </c>
      <c r="AT348" s="81">
        <v>0</v>
      </c>
      <c r="AU348" s="81">
        <v>0</v>
      </c>
      <c r="AV348" s="81">
        <v>0</v>
      </c>
      <c r="AW348" s="81">
        <v>0</v>
      </c>
      <c r="AX348" s="82"/>
      <c r="AY348" s="81">
        <v>1034.2739999999999</v>
      </c>
      <c r="AZ348" s="81">
        <v>5991.7000000000016</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1670</v>
      </c>
      <c r="B349" s="80">
        <v>255</v>
      </c>
      <c r="C349" s="80">
        <v>18</v>
      </c>
      <c r="D349" s="80">
        <v>15</v>
      </c>
      <c r="E349" s="80">
        <v>2021</v>
      </c>
      <c r="F349" s="80" t="s">
        <v>75</v>
      </c>
      <c r="G349" s="174" t="s">
        <v>1668</v>
      </c>
      <c r="H349" s="80" t="s">
        <v>1669</v>
      </c>
      <c r="I349" s="177"/>
      <c r="J349" s="81">
        <v>7.1012833422804604</v>
      </c>
      <c r="K349" s="81">
        <v>0.8409148441178913</v>
      </c>
      <c r="L349" s="81">
        <v>16.450399484228637</v>
      </c>
      <c r="M349" s="81">
        <v>16.781360651310028</v>
      </c>
      <c r="N349" s="81">
        <v>20.792800360921515</v>
      </c>
      <c r="O349" s="81">
        <v>9.5163406338526926</v>
      </c>
      <c r="P349" s="81">
        <v>16.431230261086924</v>
      </c>
      <c r="Q349" s="81">
        <v>0.61675715022367661</v>
      </c>
      <c r="R349" s="81">
        <v>0</v>
      </c>
      <c r="S349" s="81">
        <v>0</v>
      </c>
      <c r="T349" s="82"/>
      <c r="U349" s="81">
        <v>339631</v>
      </c>
      <c r="V349" s="81">
        <v>300</v>
      </c>
      <c r="W349" s="81">
        <v>371</v>
      </c>
      <c r="X349" s="81">
        <v>3723</v>
      </c>
      <c r="Y349" s="81">
        <v>4924</v>
      </c>
      <c r="Z349" s="81">
        <v>7002</v>
      </c>
      <c r="AA349" s="81">
        <v>3615</v>
      </c>
      <c r="AB349" s="81">
        <v>10336</v>
      </c>
      <c r="AC349" s="81">
        <v>0</v>
      </c>
      <c r="AD349" s="81">
        <v>0</v>
      </c>
      <c r="AE349" s="82"/>
      <c r="AF349" s="81">
        <v>2601427.2707401169</v>
      </c>
      <c r="AG349" s="81">
        <v>568972.47879343876</v>
      </c>
      <c r="AH349" s="81">
        <v>2370045.7464413345</v>
      </c>
      <c r="AI349" s="81">
        <v>23324680.384177547</v>
      </c>
      <c r="AJ349" s="81">
        <v>18179894.002728652</v>
      </c>
      <c r="AK349" s="81">
        <v>0</v>
      </c>
      <c r="AL349" s="81">
        <v>0</v>
      </c>
      <c r="AM349" s="81">
        <v>1356743.5443814511</v>
      </c>
      <c r="AN349" s="81">
        <v>0</v>
      </c>
      <c r="AO349" s="81">
        <v>0</v>
      </c>
      <c r="AP349" s="82"/>
      <c r="AQ349" s="81">
        <v>190</v>
      </c>
      <c r="AR349" s="81">
        <v>51</v>
      </c>
      <c r="AS349" s="81">
        <v>0</v>
      </c>
      <c r="AT349" s="81">
        <v>0</v>
      </c>
      <c r="AU349" s="81">
        <v>0</v>
      </c>
      <c r="AV349" s="81">
        <v>0</v>
      </c>
      <c r="AW349" s="81"/>
      <c r="AX349" s="82"/>
      <c r="AY349" s="81">
        <v>1060.6020000000001</v>
      </c>
      <c r="AZ349" s="81">
        <v>6721.800000000002</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1667</v>
      </c>
      <c r="B350" s="80">
        <v>255</v>
      </c>
      <c r="C350" s="80">
        <v>19</v>
      </c>
      <c r="D350" s="80">
        <v>15</v>
      </c>
      <c r="E350" s="80">
        <v>2022</v>
      </c>
      <c r="F350" s="80" t="s">
        <v>568</v>
      </c>
      <c r="G350" s="174" t="s">
        <v>1668</v>
      </c>
      <c r="H350" s="80" t="s">
        <v>1669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199</v>
      </c>
      <c r="AR350" s="81">
        <v>53</v>
      </c>
      <c r="AS350" s="81">
        <v>0</v>
      </c>
      <c r="AT350" s="81">
        <v>0</v>
      </c>
      <c r="AU350" s="81">
        <v>0</v>
      </c>
      <c r="AV350" s="81">
        <v>0</v>
      </c>
      <c r="AW350" s="81"/>
      <c r="AX350" s="82"/>
      <c r="AY350" s="81">
        <v>1107.1019999999999</v>
      </c>
      <c r="AZ350" s="81">
        <v>8010.6000000000022</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2112</v>
      </c>
      <c r="B351" s="80">
        <v>375</v>
      </c>
      <c r="C351" s="80">
        <v>1</v>
      </c>
      <c r="D351" s="80">
        <v>23</v>
      </c>
      <c r="E351" s="80">
        <v>1990</v>
      </c>
      <c r="F351" s="80" t="s">
        <v>562</v>
      </c>
      <c r="G351" s="80" t="s">
        <v>2113</v>
      </c>
      <c r="H351" s="80" t="s">
        <v>2114</v>
      </c>
      <c r="I351" s="177"/>
      <c r="J351" s="81">
        <v>5.1581588416625044</v>
      </c>
      <c r="K351" s="81">
        <v>2.1084201036697774</v>
      </c>
      <c r="L351" s="81">
        <v>2.6839049709753739</v>
      </c>
      <c r="M351" s="81">
        <v>7.3032249722225373</v>
      </c>
      <c r="N351" s="81">
        <v>10.495392184680204</v>
      </c>
      <c r="O351" s="81">
        <v>8.8789111896522215</v>
      </c>
      <c r="P351" s="81">
        <v>13.397246205824525</v>
      </c>
      <c r="Q351" s="81">
        <v>0.7786727214303768</v>
      </c>
      <c r="R351" s="81">
        <v>0</v>
      </c>
      <c r="S351" s="81">
        <v>0.72022944438104985</v>
      </c>
      <c r="T351" s="82"/>
      <c r="U351" s="81">
        <v>415985</v>
      </c>
      <c r="V351" s="81">
        <v>620</v>
      </c>
      <c r="W351" s="81">
        <v>35</v>
      </c>
      <c r="X351" s="81">
        <v>2865</v>
      </c>
      <c r="Y351" s="81">
        <v>3792</v>
      </c>
      <c r="Z351" s="81">
        <v>3652</v>
      </c>
      <c r="AA351" s="81">
        <v>3253</v>
      </c>
      <c r="AB351" s="81">
        <v>12643</v>
      </c>
      <c r="AC351" s="81">
        <v>0</v>
      </c>
      <c r="AD351" s="81">
        <v>0.72022944438104985</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2115</v>
      </c>
      <c r="B352" s="80">
        <v>376</v>
      </c>
      <c r="C352" s="80">
        <v>2</v>
      </c>
      <c r="D352" s="80">
        <v>23</v>
      </c>
      <c r="E352" s="80">
        <v>2005</v>
      </c>
      <c r="F352" s="80" t="s">
        <v>565</v>
      </c>
      <c r="G352" s="80" t="s">
        <v>2113</v>
      </c>
      <c r="H352" s="80" t="s">
        <v>2114</v>
      </c>
      <c r="I352" s="177"/>
      <c r="J352" s="81">
        <v>1.3611992531850725</v>
      </c>
      <c r="K352" s="81">
        <v>0.93951796645404917</v>
      </c>
      <c r="L352" s="81">
        <v>3.0332278139248627</v>
      </c>
      <c r="M352" s="81">
        <v>14.144598287083785</v>
      </c>
      <c r="N352" s="81">
        <v>12.82574994962861</v>
      </c>
      <c r="O352" s="81">
        <v>13.658537069913304</v>
      </c>
      <c r="P352" s="81">
        <v>15.297194391440099</v>
      </c>
      <c r="Q352" s="81">
        <v>0.72135284662881571</v>
      </c>
      <c r="R352" s="81">
        <v>0</v>
      </c>
      <c r="S352" s="81">
        <v>0.27948002065506455</v>
      </c>
      <c r="T352" s="82"/>
      <c r="U352" s="81">
        <v>125469</v>
      </c>
      <c r="V352" s="81">
        <v>378</v>
      </c>
      <c r="W352" s="81">
        <v>40</v>
      </c>
      <c r="X352" s="81">
        <v>3134</v>
      </c>
      <c r="Y352" s="81">
        <v>4229</v>
      </c>
      <c r="Z352" s="81">
        <v>6501</v>
      </c>
      <c r="AA352" s="81">
        <v>3042</v>
      </c>
      <c r="AB352" s="81">
        <v>12244</v>
      </c>
      <c r="AC352" s="81">
        <v>0</v>
      </c>
      <c r="AD352" s="81">
        <v>0.27948002065506455</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2116</v>
      </c>
      <c r="B353" s="80">
        <v>377</v>
      </c>
      <c r="C353" s="80">
        <v>3</v>
      </c>
      <c r="D353" s="80">
        <v>23</v>
      </c>
      <c r="E353" s="80">
        <v>2006</v>
      </c>
      <c r="F353" s="80" t="s">
        <v>566</v>
      </c>
      <c r="G353" s="80" t="s">
        <v>2113</v>
      </c>
      <c r="H353" s="80" t="s">
        <v>2114</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2117</v>
      </c>
      <c r="B354" s="80">
        <v>378</v>
      </c>
      <c r="C354" s="80">
        <v>4</v>
      </c>
      <c r="D354" s="80">
        <v>23</v>
      </c>
      <c r="E354" s="80">
        <v>2007</v>
      </c>
      <c r="F354" s="80" t="s">
        <v>567</v>
      </c>
      <c r="G354" s="80" t="s">
        <v>2113</v>
      </c>
      <c r="H354" s="80" t="s">
        <v>2114</v>
      </c>
      <c r="I354" s="177"/>
      <c r="J354" s="81">
        <v>1.7085335060297346</v>
      </c>
      <c r="K354" s="81">
        <v>0.91417544986805399</v>
      </c>
      <c r="L354" s="81">
        <v>7.9947051998640584</v>
      </c>
      <c r="M354" s="81">
        <v>14.180669162374269</v>
      </c>
      <c r="N354" s="81">
        <v>13.184285493643445</v>
      </c>
      <c r="O354" s="81">
        <v>13.526915836158555</v>
      </c>
      <c r="P354" s="81">
        <v>15.518657786168475</v>
      </c>
      <c r="Q354" s="81">
        <v>0.75304775748333652</v>
      </c>
      <c r="R354" s="81">
        <v>0</v>
      </c>
      <c r="S354" s="81">
        <v>0.25864307950536669</v>
      </c>
      <c r="T354" s="82"/>
      <c r="U354" s="81">
        <v>179152</v>
      </c>
      <c r="V354" s="81">
        <v>375</v>
      </c>
      <c r="W354" s="81">
        <v>103</v>
      </c>
      <c r="X354" s="81">
        <v>3620</v>
      </c>
      <c r="Y354" s="81">
        <v>4329</v>
      </c>
      <c r="Z354" s="81">
        <v>6693</v>
      </c>
      <c r="AA354" s="81">
        <v>3039</v>
      </c>
      <c r="AB354" s="81">
        <v>12106</v>
      </c>
      <c r="AC354" s="81">
        <v>0</v>
      </c>
      <c r="AD354" s="81">
        <v>0.25864307950536669</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2118</v>
      </c>
      <c r="B355" s="80">
        <v>379</v>
      </c>
      <c r="C355" s="80">
        <v>5</v>
      </c>
      <c r="D355" s="80">
        <v>23</v>
      </c>
      <c r="E355" s="80">
        <v>2008</v>
      </c>
      <c r="F355" s="80" t="s">
        <v>84</v>
      </c>
      <c r="G355" s="80" t="s">
        <v>2113</v>
      </c>
      <c r="H355" s="80" t="s">
        <v>2114</v>
      </c>
      <c r="I355" s="177"/>
      <c r="J355" s="81">
        <v>1.6285618242166602</v>
      </c>
      <c r="K355" s="81">
        <v>0.67707322690134075</v>
      </c>
      <c r="L355" s="81">
        <v>7.1642011865123623</v>
      </c>
      <c r="M355" s="81">
        <v>14.770528967751657</v>
      </c>
      <c r="N355" s="81">
        <v>11.9735405549195</v>
      </c>
      <c r="O355" s="81">
        <v>13.318166471893855</v>
      </c>
      <c r="P355" s="81">
        <v>15.460166524165794</v>
      </c>
      <c r="Q355" s="81">
        <v>0.73903763407967316</v>
      </c>
      <c r="R355" s="81">
        <v>0</v>
      </c>
      <c r="S355" s="81">
        <v>0.25661113547567599</v>
      </c>
      <c r="T355" s="82"/>
      <c r="U355" s="81">
        <v>176094</v>
      </c>
      <c r="V355" s="81">
        <v>375</v>
      </c>
      <c r="W355" s="81">
        <v>103</v>
      </c>
      <c r="X355" s="81">
        <v>3620</v>
      </c>
      <c r="Y355" s="81">
        <v>4410</v>
      </c>
      <c r="Z355" s="81">
        <v>6821</v>
      </c>
      <c r="AA355" s="81">
        <v>3031</v>
      </c>
      <c r="AB355" s="81">
        <v>12076</v>
      </c>
      <c r="AC355" s="81">
        <v>0</v>
      </c>
      <c r="AD355" s="81">
        <v>0.25661113547567599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2119</v>
      </c>
      <c r="B356" s="80">
        <v>380</v>
      </c>
      <c r="C356" s="80">
        <v>6</v>
      </c>
      <c r="D356" s="80">
        <v>23</v>
      </c>
      <c r="E356" s="80">
        <v>2009</v>
      </c>
      <c r="F356" s="80" t="s">
        <v>85</v>
      </c>
      <c r="G356" s="80" t="s">
        <v>2113</v>
      </c>
      <c r="H356" s="80" t="s">
        <v>2114</v>
      </c>
      <c r="I356" s="177"/>
      <c r="J356" s="81">
        <v>1.730277269899084</v>
      </c>
      <c r="K356" s="81">
        <v>0.66490988256416494</v>
      </c>
      <c r="L356" s="81">
        <v>7.5459644925317209</v>
      </c>
      <c r="M356" s="81">
        <v>14.593889000965008</v>
      </c>
      <c r="N356" s="81">
        <v>11.571783262402676</v>
      </c>
      <c r="O356" s="81">
        <v>13.748099337711315</v>
      </c>
      <c r="P356" s="81">
        <v>15.004739772704497</v>
      </c>
      <c r="Q356" s="81">
        <v>0.69847094575743474</v>
      </c>
      <c r="R356" s="81">
        <v>0</v>
      </c>
      <c r="S356" s="81">
        <v>0</v>
      </c>
      <c r="T356" s="82"/>
      <c r="U356" s="81">
        <v>169082</v>
      </c>
      <c r="V356" s="81">
        <v>351</v>
      </c>
      <c r="W356" s="81">
        <v>156</v>
      </c>
      <c r="X356" s="81">
        <v>3816</v>
      </c>
      <c r="Y356" s="81">
        <v>4427</v>
      </c>
      <c r="Z356" s="81">
        <v>6950</v>
      </c>
      <c r="AA356" s="81">
        <v>3020</v>
      </c>
      <c r="AB356" s="81">
        <v>11981</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5.84</v>
      </c>
      <c r="BL356" s="81">
        <v>0</v>
      </c>
      <c r="BM356" s="82"/>
      <c r="BN356" s="81">
        <v>0</v>
      </c>
      <c r="BO356" s="81">
        <v>0</v>
      </c>
      <c r="BP356" s="81">
        <v>0</v>
      </c>
      <c r="BQ356" s="81">
        <v>0</v>
      </c>
      <c r="BR356" s="81">
        <v>1</v>
      </c>
      <c r="BS356" s="81">
        <v>0</v>
      </c>
      <c r="BT356"/>
      <c r="BU356" s="80"/>
      <c r="BV356" s="80"/>
      <c r="BW356" s="80"/>
      <c r="BX356" s="80"/>
      <c r="BY356" s="80"/>
      <c r="BZ356" s="80"/>
      <c r="CA356" s="80"/>
      <c r="CB356" s="80"/>
      <c r="CC356" s="80"/>
    </row>
    <row r="357" spans="1:81">
      <c r="A357" s="80" t="s">
        <v>2120</v>
      </c>
      <c r="B357" s="80">
        <v>381</v>
      </c>
      <c r="C357" s="80">
        <v>7</v>
      </c>
      <c r="D357" s="80">
        <v>23</v>
      </c>
      <c r="E357" s="80">
        <v>2010</v>
      </c>
      <c r="F357" s="80" t="s">
        <v>86</v>
      </c>
      <c r="G357" s="80" t="s">
        <v>2113</v>
      </c>
      <c r="H357" s="80" t="s">
        <v>2114</v>
      </c>
      <c r="I357" s="177"/>
      <c r="J357" s="81">
        <v>1.49241344831971</v>
      </c>
      <c r="K357" s="81">
        <v>0.71637639349077709</v>
      </c>
      <c r="L357" s="81">
        <v>7.2665098838089701</v>
      </c>
      <c r="M357" s="81">
        <v>15.41599603112013</v>
      </c>
      <c r="N357" s="81">
        <v>14.161896510760792</v>
      </c>
      <c r="O357" s="81">
        <v>13.928665451506824</v>
      </c>
      <c r="P357" s="81">
        <v>15.389061414249634</v>
      </c>
      <c r="Q357" s="81">
        <v>0.7230985365042778</v>
      </c>
      <c r="R357" s="81">
        <v>0</v>
      </c>
      <c r="S357" s="81">
        <v>0</v>
      </c>
      <c r="T357" s="82"/>
      <c r="U357" s="81">
        <v>144875</v>
      </c>
      <c r="V357" s="81">
        <v>351</v>
      </c>
      <c r="W357" s="81">
        <v>156</v>
      </c>
      <c r="X357" s="81">
        <v>3816</v>
      </c>
      <c r="Y357" s="81">
        <v>4475</v>
      </c>
      <c r="Z357" s="81">
        <v>7074</v>
      </c>
      <c r="AA357" s="81">
        <v>3020</v>
      </c>
      <c r="AB357" s="81">
        <v>11885</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5.89</v>
      </c>
      <c r="BL357" s="81">
        <v>0</v>
      </c>
      <c r="BM357" s="82"/>
      <c r="BN357" s="81">
        <v>0</v>
      </c>
      <c r="BO357" s="81">
        <v>0</v>
      </c>
      <c r="BP357" s="81">
        <v>0</v>
      </c>
      <c r="BQ357" s="81">
        <v>0</v>
      </c>
      <c r="BR357" s="81">
        <v>1</v>
      </c>
      <c r="BS357" s="81">
        <v>0</v>
      </c>
      <c r="BT357"/>
      <c r="BU357" s="80">
        <v>5.89</v>
      </c>
      <c r="BV357" s="80">
        <v>0</v>
      </c>
      <c r="BW357" s="80">
        <v>0</v>
      </c>
      <c r="BX357" s="80">
        <v>0</v>
      </c>
      <c r="BY357" s="80">
        <v>0</v>
      </c>
      <c r="BZ357" s="80">
        <v>0</v>
      </c>
      <c r="CA357" s="80">
        <v>0</v>
      </c>
      <c r="CB357" s="80">
        <v>0</v>
      </c>
      <c r="CC357" s="80">
        <v>0</v>
      </c>
    </row>
    <row r="358" spans="1:81">
      <c r="A358" s="80" t="s">
        <v>2121</v>
      </c>
      <c r="B358" s="80">
        <v>382</v>
      </c>
      <c r="C358" s="80">
        <v>8</v>
      </c>
      <c r="D358" s="80">
        <v>23</v>
      </c>
      <c r="E358" s="80">
        <v>2011</v>
      </c>
      <c r="F358" s="80" t="s">
        <v>87</v>
      </c>
      <c r="G358" s="80" t="s">
        <v>2113</v>
      </c>
      <c r="H358" s="80" t="s">
        <v>2114</v>
      </c>
      <c r="I358" s="177"/>
      <c r="J358" s="81">
        <v>1.8882624687740155</v>
      </c>
      <c r="K358" s="81">
        <v>0.94647639677132422</v>
      </c>
      <c r="L358" s="81">
        <v>6.4355406982492287</v>
      </c>
      <c r="M358" s="81">
        <v>17.703691695022716</v>
      </c>
      <c r="N358" s="81">
        <v>17.806437281992089</v>
      </c>
      <c r="O358" s="81">
        <v>13.942766864881634</v>
      </c>
      <c r="P358" s="81">
        <v>15.092795324604763</v>
      </c>
      <c r="Q358" s="81">
        <v>0.83849051683301923</v>
      </c>
      <c r="R358" s="81">
        <v>0</v>
      </c>
      <c r="S358" s="81">
        <v>0</v>
      </c>
      <c r="T358" s="82"/>
      <c r="U358" s="81">
        <v>158117</v>
      </c>
      <c r="V358" s="81">
        <v>351</v>
      </c>
      <c r="W358" s="81">
        <v>156</v>
      </c>
      <c r="X358" s="81">
        <v>3816</v>
      </c>
      <c r="Y358" s="81">
        <v>4578</v>
      </c>
      <c r="Z358" s="81">
        <v>7235</v>
      </c>
      <c r="AA358" s="81">
        <v>3050</v>
      </c>
      <c r="AB358" s="81">
        <v>11948</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4.99</v>
      </c>
      <c r="BL358" s="81">
        <v>0</v>
      </c>
      <c r="BM358" s="82"/>
      <c r="BN358" s="81">
        <v>0</v>
      </c>
      <c r="BO358" s="81">
        <v>0</v>
      </c>
      <c r="BP358" s="81">
        <v>0</v>
      </c>
      <c r="BQ358" s="81">
        <v>0</v>
      </c>
      <c r="BR358" s="81">
        <v>1</v>
      </c>
      <c r="BS358" s="81">
        <v>0</v>
      </c>
      <c r="BT358"/>
      <c r="BU358" s="80">
        <v>4.99</v>
      </c>
      <c r="BV358" s="80">
        <v>0</v>
      </c>
      <c r="BW358" s="80">
        <v>0</v>
      </c>
      <c r="BX358" s="80">
        <v>0</v>
      </c>
      <c r="BY358" s="80">
        <v>0</v>
      </c>
      <c r="BZ358" s="80">
        <v>0</v>
      </c>
      <c r="CA358" s="80">
        <v>0</v>
      </c>
      <c r="CB358" s="80">
        <v>0</v>
      </c>
      <c r="CC358" s="80">
        <v>0</v>
      </c>
    </row>
    <row r="359" spans="1:81">
      <c r="A359" s="80" t="s">
        <v>2122</v>
      </c>
      <c r="B359" s="80">
        <v>383</v>
      </c>
      <c r="C359" s="80">
        <v>9</v>
      </c>
      <c r="D359" s="80">
        <v>23</v>
      </c>
      <c r="E359" s="80">
        <v>2012</v>
      </c>
      <c r="F359" s="80" t="s">
        <v>88</v>
      </c>
      <c r="G359" s="80" t="s">
        <v>2113</v>
      </c>
      <c r="H359" s="80" t="s">
        <v>2114</v>
      </c>
      <c r="I359" s="177"/>
      <c r="J359" s="81">
        <v>2.4020626127822395</v>
      </c>
      <c r="K359" s="81">
        <v>0.91505922114743099</v>
      </c>
      <c r="L359" s="81">
        <v>6.3726639979197728</v>
      </c>
      <c r="M359" s="81">
        <v>19.958647177420083</v>
      </c>
      <c r="N359" s="81">
        <v>19.330698987666302</v>
      </c>
      <c r="O359" s="81">
        <v>13.945854340147585</v>
      </c>
      <c r="P359" s="81">
        <v>15.308059588873673</v>
      </c>
      <c r="Q359" s="81">
        <v>0.90825501076348691</v>
      </c>
      <c r="R359" s="81">
        <v>0</v>
      </c>
      <c r="S359" s="81">
        <v>0</v>
      </c>
      <c r="T359" s="82"/>
      <c r="U359" s="81">
        <v>180088</v>
      </c>
      <c r="V359" s="81">
        <v>351</v>
      </c>
      <c r="W359" s="81">
        <v>156</v>
      </c>
      <c r="X359" s="81">
        <v>3816</v>
      </c>
      <c r="Y359" s="81">
        <v>4643</v>
      </c>
      <c r="Z359" s="81">
        <v>7294</v>
      </c>
      <c r="AA359" s="81">
        <v>3076</v>
      </c>
      <c r="AB359" s="81">
        <v>11912</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5.58</v>
      </c>
      <c r="BL359" s="81">
        <v>0</v>
      </c>
      <c r="BM359" s="82"/>
      <c r="BN359" s="81">
        <v>0</v>
      </c>
      <c r="BO359" s="81">
        <v>0</v>
      </c>
      <c r="BP359" s="81">
        <v>0</v>
      </c>
      <c r="BQ359" s="81">
        <v>0</v>
      </c>
      <c r="BR359" s="81">
        <v>1</v>
      </c>
      <c r="BS359" s="81">
        <v>0</v>
      </c>
      <c r="BT359"/>
      <c r="BU359" s="80">
        <v>5.58</v>
      </c>
      <c r="BV359" s="80">
        <v>0</v>
      </c>
      <c r="BW359" s="80">
        <v>0</v>
      </c>
      <c r="BX359" s="80">
        <v>0</v>
      </c>
      <c r="BY359" s="80">
        <v>0</v>
      </c>
      <c r="BZ359" s="80">
        <v>0</v>
      </c>
      <c r="CA359" s="80">
        <v>0</v>
      </c>
      <c r="CB359" s="80">
        <v>0</v>
      </c>
      <c r="CC359" s="80">
        <v>0</v>
      </c>
    </row>
    <row r="360" spans="1:81">
      <c r="A360" s="80" t="s">
        <v>2123</v>
      </c>
      <c r="B360" s="80">
        <v>384</v>
      </c>
      <c r="C360" s="80">
        <v>10</v>
      </c>
      <c r="D360" s="80">
        <v>23</v>
      </c>
      <c r="E360" s="80">
        <v>2013</v>
      </c>
      <c r="F360" s="80" t="s">
        <v>89</v>
      </c>
      <c r="G360" s="80" t="s">
        <v>2113</v>
      </c>
      <c r="H360" s="80" t="s">
        <v>2114</v>
      </c>
      <c r="I360" s="177"/>
      <c r="J360" s="81">
        <v>3.0488894103878121</v>
      </c>
      <c r="K360" s="81">
        <v>0.78917161051184814</v>
      </c>
      <c r="L360" s="81">
        <v>6.0000794874991437</v>
      </c>
      <c r="M360" s="81">
        <v>19.577107355224761</v>
      </c>
      <c r="N360" s="81">
        <v>21.510943859490748</v>
      </c>
      <c r="O360" s="81">
        <v>13.563948591007531</v>
      </c>
      <c r="P360" s="81">
        <v>15.525590348994262</v>
      </c>
      <c r="Q360" s="81">
        <v>0.92239551518204255</v>
      </c>
      <c r="R360" s="81">
        <v>0</v>
      </c>
      <c r="S360" s="81">
        <v>0</v>
      </c>
      <c r="T360" s="82"/>
      <c r="U360" s="81">
        <v>215026</v>
      </c>
      <c r="V360" s="81">
        <v>351</v>
      </c>
      <c r="W360" s="81">
        <v>156</v>
      </c>
      <c r="X360" s="81">
        <v>3816</v>
      </c>
      <c r="Y360" s="81">
        <v>4716</v>
      </c>
      <c r="Z360" s="81">
        <v>7411</v>
      </c>
      <c r="AA360" s="81">
        <v>3108</v>
      </c>
      <c r="AB360" s="81">
        <v>11924</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5.452</v>
      </c>
      <c r="BL360" s="81">
        <v>0</v>
      </c>
      <c r="BM360" s="82"/>
      <c r="BN360" s="81">
        <v>0</v>
      </c>
      <c r="BO360" s="81">
        <v>0</v>
      </c>
      <c r="BP360" s="81">
        <v>0</v>
      </c>
      <c r="BQ360" s="81">
        <v>0</v>
      </c>
      <c r="BR360" s="81">
        <v>1</v>
      </c>
      <c r="BS360" s="81">
        <v>0</v>
      </c>
      <c r="BT360"/>
      <c r="BU360" s="80">
        <v>5.452</v>
      </c>
      <c r="BV360" s="80">
        <v>0</v>
      </c>
      <c r="BW360" s="80">
        <v>0</v>
      </c>
      <c r="BX360" s="80">
        <v>0</v>
      </c>
      <c r="BY360" s="80">
        <v>0</v>
      </c>
      <c r="BZ360" s="80">
        <v>0</v>
      </c>
      <c r="CA360" s="80">
        <v>0</v>
      </c>
      <c r="CB360" s="80">
        <v>0</v>
      </c>
      <c r="CC360" s="80">
        <v>0</v>
      </c>
    </row>
    <row r="361" spans="1:81">
      <c r="A361" s="80" t="s">
        <v>2124</v>
      </c>
      <c r="B361" s="80">
        <v>385</v>
      </c>
      <c r="C361" s="80">
        <v>11</v>
      </c>
      <c r="D361" s="80">
        <v>23</v>
      </c>
      <c r="E361" s="80">
        <v>2014</v>
      </c>
      <c r="F361" s="80" t="s">
        <v>90</v>
      </c>
      <c r="G361" s="80" t="s">
        <v>2113</v>
      </c>
      <c r="H361" s="80" t="s">
        <v>2114</v>
      </c>
      <c r="I361" s="177"/>
      <c r="J361" s="81">
        <v>3.2691124319820286</v>
      </c>
      <c r="K361" s="81">
        <v>0.79991625831925106</v>
      </c>
      <c r="L361" s="81">
        <v>7.409170577574403</v>
      </c>
      <c r="M361" s="81">
        <v>21.581012383371149</v>
      </c>
      <c r="N361" s="81">
        <v>17.121024341485676</v>
      </c>
      <c r="O361" s="81">
        <v>12.979450419808691</v>
      </c>
      <c r="P361" s="81">
        <v>15.561148157033028</v>
      </c>
      <c r="Q361" s="81">
        <v>0.8778717449414003</v>
      </c>
      <c r="R361" s="81">
        <v>0</v>
      </c>
      <c r="S361" s="81">
        <v>0</v>
      </c>
      <c r="T361" s="82"/>
      <c r="U361" s="81">
        <v>251824</v>
      </c>
      <c r="V361" s="81">
        <v>321</v>
      </c>
      <c r="W361" s="81">
        <v>169</v>
      </c>
      <c r="X361" s="81">
        <v>4180</v>
      </c>
      <c r="Y361" s="81">
        <v>4769</v>
      </c>
      <c r="Z361" s="81">
        <v>7469</v>
      </c>
      <c r="AA361" s="81">
        <v>3099</v>
      </c>
      <c r="AB361" s="81">
        <v>11828</v>
      </c>
      <c r="AC361" s="81">
        <v>0</v>
      </c>
      <c r="AD361" s="81">
        <v>0</v>
      </c>
      <c r="AE361" s="82"/>
      <c r="AF361" s="81">
        <v>3133301.6991885556</v>
      </c>
      <c r="AG361" s="81">
        <v>619426.51691163075</v>
      </c>
      <c r="AH361" s="81">
        <v>1880071.9317949698</v>
      </c>
      <c r="AI361" s="81">
        <v>26718475.427534472</v>
      </c>
      <c r="AJ361" s="81">
        <v>23852399.906058084</v>
      </c>
      <c r="AK361" s="81">
        <v>0</v>
      </c>
      <c r="AL361" s="81">
        <v>0</v>
      </c>
      <c r="AM361" s="81">
        <v>1623807.6516533641</v>
      </c>
      <c r="AN361" s="81">
        <v>0</v>
      </c>
      <c r="AO361" s="81">
        <v>0</v>
      </c>
      <c r="AP361" s="82"/>
      <c r="AQ361" s="81">
        <v>360</v>
      </c>
      <c r="AR361" s="81">
        <v>118</v>
      </c>
      <c r="AS361" s="81">
        <v>1</v>
      </c>
      <c r="AT361" s="81">
        <v>0</v>
      </c>
      <c r="AU361" s="81">
        <v>0</v>
      </c>
      <c r="AV361" s="81">
        <v>0</v>
      </c>
      <c r="AW361" s="81" t="s">
        <v>564</v>
      </c>
      <c r="AX361" s="82"/>
      <c r="AY361" s="81">
        <v>1711.248</v>
      </c>
      <c r="AZ361" s="81">
        <v>3193.56</v>
      </c>
      <c r="BA361" s="81">
        <v>1800</v>
      </c>
      <c r="BB361" s="81">
        <v>0</v>
      </c>
      <c r="BC361" s="81">
        <v>0</v>
      </c>
      <c r="BD361" s="81">
        <v>0</v>
      </c>
      <c r="BE361" s="81" t="s">
        <v>564</v>
      </c>
      <c r="BF361" s="82"/>
      <c r="BG361" s="81">
        <v>0</v>
      </c>
      <c r="BH361" s="81">
        <v>0</v>
      </c>
      <c r="BI361" s="81">
        <v>0</v>
      </c>
      <c r="BJ361" s="81">
        <v>0</v>
      </c>
      <c r="BK361" s="81">
        <v>5.694</v>
      </c>
      <c r="BL361" s="81">
        <v>0</v>
      </c>
      <c r="BM361" s="82"/>
      <c r="BN361" s="81">
        <v>0</v>
      </c>
      <c r="BO361" s="81">
        <v>0</v>
      </c>
      <c r="BP361" s="81">
        <v>0</v>
      </c>
      <c r="BQ361" s="81">
        <v>0</v>
      </c>
      <c r="BR361" s="81">
        <v>1</v>
      </c>
      <c r="BS361" s="81">
        <v>0</v>
      </c>
      <c r="BT361"/>
      <c r="BU361" s="80">
        <v>5.694</v>
      </c>
      <c r="BV361" s="80">
        <v>0</v>
      </c>
      <c r="BW361" s="80">
        <v>0</v>
      </c>
      <c r="BX361" s="80">
        <v>0</v>
      </c>
      <c r="BY361" s="80">
        <v>0</v>
      </c>
      <c r="BZ361" s="80">
        <v>0</v>
      </c>
      <c r="CA361" s="80">
        <v>0</v>
      </c>
      <c r="CB361" s="80">
        <v>0</v>
      </c>
      <c r="CC361" s="80">
        <v>0</v>
      </c>
    </row>
    <row r="362" spans="1:81">
      <c r="A362" s="80" t="s">
        <v>2125</v>
      </c>
      <c r="B362" s="80">
        <v>386</v>
      </c>
      <c r="C362" s="80">
        <v>12</v>
      </c>
      <c r="D362" s="80">
        <v>23</v>
      </c>
      <c r="E362" s="80">
        <v>2015</v>
      </c>
      <c r="F362" s="80" t="s">
        <v>91</v>
      </c>
      <c r="G362" s="80" t="s">
        <v>2113</v>
      </c>
      <c r="H362" s="80" t="s">
        <v>2114</v>
      </c>
      <c r="I362" s="177"/>
      <c r="J362" s="81">
        <v>1.6262943266628063</v>
      </c>
      <c r="K362" s="81">
        <v>0.75397357031058432</v>
      </c>
      <c r="L362" s="81">
        <v>7.3119956131163981</v>
      </c>
      <c r="M362" s="81">
        <v>19.287622672406052</v>
      </c>
      <c r="N362" s="81">
        <v>15.42247584028798</v>
      </c>
      <c r="O362" s="81">
        <v>12.957140269327708</v>
      </c>
      <c r="P362" s="81">
        <v>15.668872551253196</v>
      </c>
      <c r="Q362" s="81">
        <v>0.84958409580764493</v>
      </c>
      <c r="R362" s="81">
        <v>0</v>
      </c>
      <c r="S362" s="81">
        <v>0</v>
      </c>
      <c r="T362" s="82"/>
      <c r="U362" s="81">
        <v>156673</v>
      </c>
      <c r="V362" s="81">
        <v>321</v>
      </c>
      <c r="W362" s="81">
        <v>169</v>
      </c>
      <c r="X362" s="81">
        <v>4180</v>
      </c>
      <c r="Y362" s="81">
        <v>4772</v>
      </c>
      <c r="Z362" s="81">
        <v>7528</v>
      </c>
      <c r="AA362" s="81">
        <v>3118</v>
      </c>
      <c r="AB362" s="81">
        <v>11693</v>
      </c>
      <c r="AC362" s="81">
        <v>0</v>
      </c>
      <c r="AD362" s="81">
        <v>0</v>
      </c>
      <c r="AE362" s="82"/>
      <c r="AF362" s="81">
        <v>1636419.8531486602</v>
      </c>
      <c r="AG362" s="81">
        <v>569883.92790096882</v>
      </c>
      <c r="AH362" s="81">
        <v>1522813.1622615363</v>
      </c>
      <c r="AI362" s="81">
        <v>25610293.968924373</v>
      </c>
      <c r="AJ362" s="81">
        <v>23561350.025890492</v>
      </c>
      <c r="AK362" s="81">
        <v>0</v>
      </c>
      <c r="AL362" s="81">
        <v>0</v>
      </c>
      <c r="AM362" s="81">
        <v>1602476.5997098167</v>
      </c>
      <c r="AN362" s="81">
        <v>0</v>
      </c>
      <c r="AO362" s="81">
        <v>0</v>
      </c>
      <c r="AP362" s="82"/>
      <c r="AQ362" s="81">
        <v>379</v>
      </c>
      <c r="AR362" s="81">
        <v>127</v>
      </c>
      <c r="AS362" s="81">
        <v>1</v>
      </c>
      <c r="AT362" s="81">
        <v>0</v>
      </c>
      <c r="AU362" s="81">
        <v>0</v>
      </c>
      <c r="AV362" s="81">
        <v>0</v>
      </c>
      <c r="AW362" s="81" t="s">
        <v>564</v>
      </c>
      <c r="AX362" s="82"/>
      <c r="AY362" s="81">
        <v>1842.9479999999999</v>
      </c>
      <c r="AZ362" s="81">
        <v>3523.66</v>
      </c>
      <c r="BA362" s="81">
        <v>1800</v>
      </c>
      <c r="BB362" s="81">
        <v>0</v>
      </c>
      <c r="BC362" s="81">
        <v>0</v>
      </c>
      <c r="BD362" s="81">
        <v>0</v>
      </c>
      <c r="BE362" s="81" t="s">
        <v>564</v>
      </c>
      <c r="BF362" s="82"/>
      <c r="BG362" s="81">
        <v>0</v>
      </c>
      <c r="BH362" s="81">
        <v>0</v>
      </c>
      <c r="BI362" s="81">
        <v>0</v>
      </c>
      <c r="BJ362" s="81">
        <v>0</v>
      </c>
      <c r="BK362" s="81">
        <v>5.7880000000000003</v>
      </c>
      <c r="BL362" s="81">
        <v>0</v>
      </c>
      <c r="BM362" s="82"/>
      <c r="BN362" s="81">
        <v>0</v>
      </c>
      <c r="BO362" s="81">
        <v>0</v>
      </c>
      <c r="BP362" s="81">
        <v>0</v>
      </c>
      <c r="BQ362" s="81">
        <v>0</v>
      </c>
      <c r="BR362" s="81">
        <v>1</v>
      </c>
      <c r="BS362" s="81">
        <v>0</v>
      </c>
      <c r="BT362"/>
      <c r="BU362" s="80">
        <v>5.7880000000000003</v>
      </c>
      <c r="BV362" s="80">
        <v>0</v>
      </c>
      <c r="BW362" s="80">
        <v>0</v>
      </c>
      <c r="BX362" s="80">
        <v>0</v>
      </c>
      <c r="BY362" s="80">
        <v>0</v>
      </c>
      <c r="BZ362" s="80">
        <v>0</v>
      </c>
      <c r="CA362" s="80">
        <v>0</v>
      </c>
      <c r="CB362" s="80">
        <v>0</v>
      </c>
      <c r="CC362" s="80">
        <v>0</v>
      </c>
    </row>
    <row r="363" spans="1:81">
      <c r="A363" s="80" t="s">
        <v>2126</v>
      </c>
      <c r="B363" s="80">
        <v>387</v>
      </c>
      <c r="C363" s="80">
        <v>13</v>
      </c>
      <c r="D363" s="80">
        <v>23</v>
      </c>
      <c r="E363" s="80">
        <v>2016</v>
      </c>
      <c r="F363" s="80" t="s">
        <v>92</v>
      </c>
      <c r="G363" s="80" t="s">
        <v>2113</v>
      </c>
      <c r="H363" s="80" t="s">
        <v>2114</v>
      </c>
      <c r="I363" s="177"/>
      <c r="J363" s="81">
        <v>3.7493326427882367</v>
      </c>
      <c r="K363" s="81">
        <v>0.72446431357705221</v>
      </c>
      <c r="L363" s="81">
        <v>7.1436038814929761</v>
      </c>
      <c r="M363" s="81">
        <v>15.466854933868877</v>
      </c>
      <c r="N363" s="81">
        <v>14.467035532017597</v>
      </c>
      <c r="O363" s="81">
        <v>12.748787174983415</v>
      </c>
      <c r="P363" s="81">
        <v>15.654802071543637</v>
      </c>
      <c r="Q363" s="81">
        <v>0.78507498956726707</v>
      </c>
      <c r="R363" s="81">
        <v>0</v>
      </c>
      <c r="S363" s="81">
        <v>0</v>
      </c>
      <c r="T363" s="82"/>
      <c r="U363" s="81">
        <v>384057</v>
      </c>
      <c r="V363" s="81">
        <v>321</v>
      </c>
      <c r="W363" s="81">
        <v>169</v>
      </c>
      <c r="X363" s="81">
        <v>4180</v>
      </c>
      <c r="Y363" s="81">
        <v>4537</v>
      </c>
      <c r="Z363" s="81">
        <v>7498</v>
      </c>
      <c r="AA363" s="81">
        <v>3222</v>
      </c>
      <c r="AB363" s="81">
        <v>11115</v>
      </c>
      <c r="AC363" s="81">
        <v>0</v>
      </c>
      <c r="AD363" s="81">
        <v>0</v>
      </c>
      <c r="AE363" s="82"/>
      <c r="AF363" s="81">
        <v>4075358.7027420308</v>
      </c>
      <c r="AG363" s="81">
        <v>541366.41823043232</v>
      </c>
      <c r="AH363" s="81">
        <v>1271531.9356366829</v>
      </c>
      <c r="AI363" s="81">
        <v>24385406.93943727</v>
      </c>
      <c r="AJ363" s="81">
        <v>24323467.902863801</v>
      </c>
      <c r="AK363" s="81">
        <v>0</v>
      </c>
      <c r="AL363" s="81">
        <v>0</v>
      </c>
      <c r="AM363" s="81">
        <v>1524447.5510918919</v>
      </c>
      <c r="AN363" s="81">
        <v>0</v>
      </c>
      <c r="AO363" s="81">
        <v>0</v>
      </c>
      <c r="AP363" s="82"/>
      <c r="AQ363" s="81">
        <v>385</v>
      </c>
      <c r="AR363" s="81">
        <v>133</v>
      </c>
      <c r="AS363" s="81">
        <v>1</v>
      </c>
      <c r="AT363" s="81">
        <v>0</v>
      </c>
      <c r="AU363" s="81">
        <v>0</v>
      </c>
      <c r="AV363" s="81">
        <v>0</v>
      </c>
      <c r="AW363" s="81" t="s">
        <v>564</v>
      </c>
      <c r="AX363" s="82"/>
      <c r="AY363" s="81">
        <v>1878.9280000000001</v>
      </c>
      <c r="AZ363" s="81">
        <v>3746.86</v>
      </c>
      <c r="BA363" s="81">
        <v>1800</v>
      </c>
      <c r="BB363" s="81">
        <v>0</v>
      </c>
      <c r="BC363" s="81">
        <v>0</v>
      </c>
      <c r="BD363" s="81">
        <v>0</v>
      </c>
      <c r="BE363" s="81" t="s">
        <v>564</v>
      </c>
      <c r="BF363" s="82"/>
      <c r="BG363" s="81">
        <v>0</v>
      </c>
      <c r="BH363" s="81">
        <v>0</v>
      </c>
      <c r="BI363" s="81">
        <v>0</v>
      </c>
      <c r="BJ363" s="81">
        <v>0</v>
      </c>
      <c r="BK363" s="81">
        <v>2.161</v>
      </c>
      <c r="BL363" s="81">
        <v>0</v>
      </c>
      <c r="BM363" s="82"/>
      <c r="BN363" s="81">
        <v>0</v>
      </c>
      <c r="BO363" s="81">
        <v>0</v>
      </c>
      <c r="BP363" s="81">
        <v>0</v>
      </c>
      <c r="BQ363" s="81">
        <v>0</v>
      </c>
      <c r="BR363" s="81">
        <v>1</v>
      </c>
      <c r="BS363" s="81">
        <v>0</v>
      </c>
      <c r="BT363"/>
      <c r="BU363" s="80">
        <v>2.161</v>
      </c>
      <c r="BV363" s="80">
        <v>0</v>
      </c>
      <c r="BW363" s="80">
        <v>0</v>
      </c>
      <c r="BX363" s="80">
        <v>0</v>
      </c>
      <c r="BY363" s="80">
        <v>0</v>
      </c>
      <c r="BZ363" s="80">
        <v>0</v>
      </c>
      <c r="CA363" s="80">
        <v>0</v>
      </c>
      <c r="CB363" s="80">
        <v>0</v>
      </c>
      <c r="CC363" s="80">
        <v>0</v>
      </c>
    </row>
    <row r="364" spans="1:81">
      <c r="A364" s="80" t="s">
        <v>2127</v>
      </c>
      <c r="B364" s="80">
        <v>388</v>
      </c>
      <c r="C364" s="80">
        <v>14</v>
      </c>
      <c r="D364" s="80">
        <v>23</v>
      </c>
      <c r="E364" s="80">
        <v>2017</v>
      </c>
      <c r="F364" s="80" t="s">
        <v>71</v>
      </c>
      <c r="G364" s="80" t="s">
        <v>2113</v>
      </c>
      <c r="H364" s="80" t="s">
        <v>2114</v>
      </c>
      <c r="I364" s="177"/>
      <c r="J364" s="81">
        <v>4.0894979790793284</v>
      </c>
      <c r="K364" s="81">
        <v>0.69734376552467081</v>
      </c>
      <c r="L364" s="81">
        <v>6.5959335896404987</v>
      </c>
      <c r="M364" s="81">
        <v>14.07604799519479</v>
      </c>
      <c r="N364" s="81">
        <v>13.533545644837311</v>
      </c>
      <c r="O364" s="81">
        <v>12.587588661155207</v>
      </c>
      <c r="P364" s="81">
        <v>15.81151550482476</v>
      </c>
      <c r="Q364" s="81">
        <v>0.74078894605466739</v>
      </c>
      <c r="R364" s="81">
        <v>0</v>
      </c>
      <c r="S364" s="81">
        <v>0</v>
      </c>
      <c r="T364" s="82"/>
      <c r="U364" s="81">
        <v>454030</v>
      </c>
      <c r="V364" s="81">
        <v>321</v>
      </c>
      <c r="W364" s="81">
        <v>169</v>
      </c>
      <c r="X364" s="81">
        <v>4180</v>
      </c>
      <c r="Y364" s="81">
        <v>4506</v>
      </c>
      <c r="Z364" s="81">
        <v>7526</v>
      </c>
      <c r="AA364" s="81">
        <v>3275</v>
      </c>
      <c r="AB364" s="81">
        <v>10846</v>
      </c>
      <c r="AC364" s="81">
        <v>0</v>
      </c>
      <c r="AD364" s="81">
        <v>0</v>
      </c>
      <c r="AE364" s="82"/>
      <c r="AF364" s="81">
        <v>5023133.1901523229</v>
      </c>
      <c r="AG364" s="81">
        <v>531681.5261726256</v>
      </c>
      <c r="AH364" s="81">
        <v>1535539.925081243</v>
      </c>
      <c r="AI364" s="81">
        <v>23492158.58748576</v>
      </c>
      <c r="AJ364" s="81">
        <v>24302904.093649469</v>
      </c>
      <c r="AK364" s="81">
        <v>0</v>
      </c>
      <c r="AL364" s="81">
        <v>0</v>
      </c>
      <c r="AM364" s="81">
        <v>1489881.2040747041</v>
      </c>
      <c r="AN364" s="81">
        <v>0</v>
      </c>
      <c r="AO364" s="81">
        <v>0</v>
      </c>
      <c r="AP364" s="82"/>
      <c r="AQ364" s="81">
        <v>402</v>
      </c>
      <c r="AR364" s="81">
        <v>139</v>
      </c>
      <c r="AS364" s="81">
        <v>1</v>
      </c>
      <c r="AT364" s="81">
        <v>0</v>
      </c>
      <c r="AU364" s="81">
        <v>0</v>
      </c>
      <c r="AV364" s="81">
        <v>0</v>
      </c>
      <c r="AW364" s="81" t="s">
        <v>564</v>
      </c>
      <c r="AX364" s="82"/>
      <c r="AY364" s="81">
        <v>1983.528</v>
      </c>
      <c r="AZ364" s="81">
        <v>3974.0600000000009</v>
      </c>
      <c r="BA364" s="81">
        <v>1800</v>
      </c>
      <c r="BB364" s="81">
        <v>0</v>
      </c>
      <c r="BC364" s="81">
        <v>0</v>
      </c>
      <c r="BD364" s="81">
        <v>0</v>
      </c>
      <c r="BE364" s="81" t="s">
        <v>564</v>
      </c>
      <c r="BF364" s="82"/>
      <c r="BG364" s="81">
        <v>0</v>
      </c>
      <c r="BH364" s="81">
        <v>0</v>
      </c>
      <c r="BI364" s="81">
        <v>0</v>
      </c>
      <c r="BJ364" s="81">
        <v>0</v>
      </c>
      <c r="BK364" s="81">
        <v>4.51</v>
      </c>
      <c r="BL364" s="81">
        <v>0</v>
      </c>
      <c r="BM364" s="82"/>
      <c r="BN364" s="81">
        <v>0</v>
      </c>
      <c r="BO364" s="81">
        <v>0</v>
      </c>
      <c r="BP364" s="81">
        <v>0</v>
      </c>
      <c r="BQ364" s="81">
        <v>0</v>
      </c>
      <c r="BR364" s="81">
        <v>1</v>
      </c>
      <c r="BS364" s="81">
        <v>0</v>
      </c>
      <c r="BT364"/>
      <c r="BU364" s="80">
        <v>4.51</v>
      </c>
      <c r="BV364" s="80">
        <v>0</v>
      </c>
      <c r="BW364" s="80">
        <v>0</v>
      </c>
      <c r="BX364" s="80">
        <v>0</v>
      </c>
      <c r="BY364" s="80">
        <v>0</v>
      </c>
      <c r="BZ364" s="80">
        <v>0</v>
      </c>
      <c r="CA364" s="80">
        <v>0</v>
      </c>
      <c r="CB364" s="80">
        <v>0</v>
      </c>
      <c r="CC364" s="80">
        <v>0</v>
      </c>
    </row>
    <row r="365" spans="1:81">
      <c r="A365" s="80" t="s">
        <v>2128</v>
      </c>
      <c r="B365" s="80">
        <v>389</v>
      </c>
      <c r="C365" s="80">
        <v>15</v>
      </c>
      <c r="D365" s="80">
        <v>23</v>
      </c>
      <c r="E365" s="80">
        <v>2018</v>
      </c>
      <c r="F365" s="80" t="s">
        <v>93</v>
      </c>
      <c r="G365" s="80" t="s">
        <v>2113</v>
      </c>
      <c r="H365" s="80" t="s">
        <v>2114</v>
      </c>
      <c r="I365" s="177"/>
      <c r="J365" s="81">
        <v>4.3181240378978929</v>
      </c>
      <c r="K365" s="81">
        <v>0.61065333052140469</v>
      </c>
      <c r="L365" s="81">
        <v>5.7825100500246602</v>
      </c>
      <c r="M365" s="81">
        <v>12.761357013409059</v>
      </c>
      <c r="N365" s="81">
        <v>10.245396213148203</v>
      </c>
      <c r="O365" s="81">
        <v>12.265756920735535</v>
      </c>
      <c r="P365" s="81">
        <v>15.663683696854273</v>
      </c>
      <c r="Q365" s="81">
        <v>0.67302759621383301</v>
      </c>
      <c r="R365" s="81">
        <v>0</v>
      </c>
      <c r="S365" s="81">
        <v>0</v>
      </c>
      <c r="T365" s="82"/>
      <c r="U365" s="81">
        <v>529650</v>
      </c>
      <c r="V365" s="81">
        <v>321</v>
      </c>
      <c r="W365" s="81">
        <v>169</v>
      </c>
      <c r="X365" s="81">
        <v>4180</v>
      </c>
      <c r="Y365" s="81">
        <v>4546</v>
      </c>
      <c r="Z365" s="81">
        <v>7474</v>
      </c>
      <c r="AA365" s="81">
        <v>3277</v>
      </c>
      <c r="AB365" s="81">
        <v>10619</v>
      </c>
      <c r="AC365" s="81">
        <v>0</v>
      </c>
      <c r="AD365" s="81">
        <v>0</v>
      </c>
      <c r="AE365" s="82"/>
      <c r="AF365" s="81">
        <v>6239001.6525296047</v>
      </c>
      <c r="AG365" s="81">
        <v>473462.33195349103</v>
      </c>
      <c r="AH365" s="81">
        <v>1397254.561311916</v>
      </c>
      <c r="AI365" s="81">
        <v>23066318.343273241</v>
      </c>
      <c r="AJ365" s="81">
        <v>21996264.73629858</v>
      </c>
      <c r="AK365" s="81">
        <v>0</v>
      </c>
      <c r="AL365" s="81">
        <v>0</v>
      </c>
      <c r="AM365" s="81">
        <v>1461717.144646999</v>
      </c>
      <c r="AN365" s="81">
        <v>0</v>
      </c>
      <c r="AO365" s="81">
        <v>0</v>
      </c>
      <c r="AP365" s="82"/>
      <c r="AQ365" s="81">
        <v>430</v>
      </c>
      <c r="AR365" s="81">
        <v>145</v>
      </c>
      <c r="AS365" s="81">
        <v>1</v>
      </c>
      <c r="AT365" s="81">
        <v>0</v>
      </c>
      <c r="AU365" s="81">
        <v>0</v>
      </c>
      <c r="AV365" s="81">
        <v>0</v>
      </c>
      <c r="AW365" s="81" t="s">
        <v>564</v>
      </c>
      <c r="AX365" s="82"/>
      <c r="AY365" s="81">
        <v>2167.4479999999999</v>
      </c>
      <c r="AZ365" s="81">
        <v>5749.06</v>
      </c>
      <c r="BA365" s="81">
        <v>1800</v>
      </c>
      <c r="BB365" s="81">
        <v>0</v>
      </c>
      <c r="BC365" s="81">
        <v>0</v>
      </c>
      <c r="BD365" s="81">
        <v>0</v>
      </c>
      <c r="BE365" s="81" t="s">
        <v>564</v>
      </c>
      <c r="BF365" s="82"/>
      <c r="BG365" s="81">
        <v>0</v>
      </c>
      <c r="BH365" s="81">
        <v>0</v>
      </c>
      <c r="BI365" s="81">
        <v>0</v>
      </c>
      <c r="BJ365" s="81">
        <v>0</v>
      </c>
      <c r="BK365" s="81">
        <v>4.34</v>
      </c>
      <c r="BL365" s="81">
        <v>0</v>
      </c>
      <c r="BM365" s="82"/>
      <c r="BN365" s="81">
        <v>0</v>
      </c>
      <c r="BO365" s="81">
        <v>0</v>
      </c>
      <c r="BP365" s="81">
        <v>0</v>
      </c>
      <c r="BQ365" s="81">
        <v>0</v>
      </c>
      <c r="BR365" s="81">
        <v>1</v>
      </c>
      <c r="BS365" s="81">
        <v>0</v>
      </c>
      <c r="BT365"/>
      <c r="BU365" s="80">
        <v>4.34</v>
      </c>
      <c r="BV365" s="80">
        <v>0</v>
      </c>
      <c r="BW365" s="80">
        <v>0</v>
      </c>
      <c r="BX365" s="80">
        <v>0</v>
      </c>
      <c r="BY365" s="80">
        <v>0</v>
      </c>
      <c r="BZ365" s="80">
        <v>0</v>
      </c>
      <c r="CA365" s="80">
        <v>0</v>
      </c>
      <c r="CB365" s="80">
        <v>0</v>
      </c>
      <c r="CC365" s="80">
        <v>0</v>
      </c>
    </row>
    <row r="366" spans="1:81">
      <c r="A366" s="80" t="s">
        <v>2129</v>
      </c>
      <c r="B366" s="80">
        <v>390</v>
      </c>
      <c r="C366" s="80">
        <v>16</v>
      </c>
      <c r="D366" s="80">
        <v>23</v>
      </c>
      <c r="E366" s="80">
        <v>2019</v>
      </c>
      <c r="F366" s="80" t="s">
        <v>73</v>
      </c>
      <c r="G366" s="80" t="s">
        <v>2113</v>
      </c>
      <c r="H366" s="80" t="s">
        <v>2114</v>
      </c>
      <c r="I366" s="177"/>
      <c r="J366" s="81">
        <v>3.9489790250503427</v>
      </c>
      <c r="K366" s="81">
        <v>0.5743449050963545</v>
      </c>
      <c r="L366" s="81">
        <v>5.8936231225742706</v>
      </c>
      <c r="M366" s="81">
        <v>14.259549262282054</v>
      </c>
      <c r="N366" s="81">
        <v>9.7549361563058525</v>
      </c>
      <c r="O366" s="81">
        <v>11.688816384804181</v>
      </c>
      <c r="P366" s="81">
        <v>15.622876096165957</v>
      </c>
      <c r="Q366" s="81">
        <v>0.64448660193274798</v>
      </c>
      <c r="R366" s="81">
        <v>0</v>
      </c>
      <c r="S366" s="81">
        <v>0</v>
      </c>
      <c r="T366" s="82"/>
      <c r="U366" s="81">
        <v>475425</v>
      </c>
      <c r="V366" s="81">
        <v>321</v>
      </c>
      <c r="W366" s="81">
        <v>169</v>
      </c>
      <c r="X366" s="81">
        <v>4180</v>
      </c>
      <c r="Y366" s="81">
        <v>4562</v>
      </c>
      <c r="Z366" s="81">
        <v>7318</v>
      </c>
      <c r="AA366" s="81">
        <v>3244</v>
      </c>
      <c r="AB366" s="81">
        <v>10444</v>
      </c>
      <c r="AC366" s="81">
        <v>0</v>
      </c>
      <c r="AD366" s="81">
        <v>0</v>
      </c>
      <c r="AE366" s="82"/>
      <c r="AF366" s="81">
        <v>5571455.3132615583</v>
      </c>
      <c r="AG366" s="81">
        <v>458761.37439137622</v>
      </c>
      <c r="AH366" s="81">
        <v>1553557.0298420149</v>
      </c>
      <c r="AI366" s="81">
        <v>23250656.423720319</v>
      </c>
      <c r="AJ366" s="81">
        <v>19960422.46235273</v>
      </c>
      <c r="AK366" s="81">
        <v>0</v>
      </c>
      <c r="AL366" s="81">
        <v>0</v>
      </c>
      <c r="AM366" s="81">
        <v>1422394.1776100942</v>
      </c>
      <c r="AN366" s="81">
        <v>0</v>
      </c>
      <c r="AO366" s="81">
        <v>0</v>
      </c>
      <c r="AP366" s="82"/>
      <c r="AQ366" s="81">
        <v>455</v>
      </c>
      <c r="AR366" s="81">
        <v>153</v>
      </c>
      <c r="AS366" s="81">
        <v>0</v>
      </c>
      <c r="AT366" s="81">
        <v>0</v>
      </c>
      <c r="AU366" s="81">
        <v>0</v>
      </c>
      <c r="AV366" s="81">
        <v>0</v>
      </c>
      <c r="AW366" s="81" t="s">
        <v>564</v>
      </c>
      <c r="AX366" s="82"/>
      <c r="AY366" s="81">
        <v>2334.867999999999</v>
      </c>
      <c r="AZ366" s="81">
        <v>7974.86</v>
      </c>
      <c r="BA366" s="81">
        <v>0</v>
      </c>
      <c r="BB366" s="81">
        <v>0</v>
      </c>
      <c r="BC366" s="81">
        <v>0</v>
      </c>
      <c r="BD366" s="81">
        <v>0</v>
      </c>
      <c r="BE366" s="81" t="s">
        <v>564</v>
      </c>
      <c r="BF366" s="82"/>
      <c r="BG366" s="81">
        <v>0</v>
      </c>
      <c r="BH366" s="81">
        <v>0</v>
      </c>
      <c r="BI366" s="81">
        <v>0</v>
      </c>
      <c r="BJ366" s="81">
        <v>0</v>
      </c>
      <c r="BK366" s="81">
        <v>3.347</v>
      </c>
      <c r="BL366" s="81">
        <v>0</v>
      </c>
      <c r="BM366" s="82"/>
      <c r="BN366" s="81">
        <v>0</v>
      </c>
      <c r="BO366" s="81">
        <v>0</v>
      </c>
      <c r="BP366" s="81">
        <v>0</v>
      </c>
      <c r="BQ366" s="81">
        <v>0</v>
      </c>
      <c r="BR366" s="81">
        <v>1</v>
      </c>
      <c r="BS366" s="81">
        <v>0</v>
      </c>
      <c r="BT366"/>
      <c r="BU366" s="80">
        <v>3.347</v>
      </c>
      <c r="BV366" s="80">
        <v>0</v>
      </c>
      <c r="BW366" s="80">
        <v>0</v>
      </c>
      <c r="BX366" s="80">
        <v>0</v>
      </c>
      <c r="BY366" s="80">
        <v>0</v>
      </c>
      <c r="BZ366" s="80">
        <v>0</v>
      </c>
      <c r="CA366" s="80">
        <v>0</v>
      </c>
      <c r="CB366" s="80">
        <v>0</v>
      </c>
      <c r="CC366" s="80">
        <v>0</v>
      </c>
    </row>
    <row r="367" spans="1:81">
      <c r="A367" s="80" t="s">
        <v>2130</v>
      </c>
      <c r="B367" s="80">
        <v>391</v>
      </c>
      <c r="C367" s="80">
        <v>17</v>
      </c>
      <c r="D367" s="80">
        <v>23</v>
      </c>
      <c r="E367" s="80">
        <v>2020</v>
      </c>
      <c r="F367" s="80" t="s">
        <v>218</v>
      </c>
      <c r="G367" s="80" t="s">
        <v>2113</v>
      </c>
      <c r="H367" s="80" t="s">
        <v>2114</v>
      </c>
      <c r="I367" s="177"/>
      <c r="J367" s="81">
        <v>4.028445302331666</v>
      </c>
      <c r="K367" s="81">
        <v>0.77414692372644844</v>
      </c>
      <c r="L367" s="81">
        <v>6.0519820499529962</v>
      </c>
      <c r="M367" s="81">
        <v>9.1471637334514657</v>
      </c>
      <c r="N367" s="81">
        <v>10.401493356365119</v>
      </c>
      <c r="O367" s="81">
        <v>10.369805055334298</v>
      </c>
      <c r="P367" s="81">
        <v>14.897921637612672</v>
      </c>
      <c r="Q367" s="81">
        <v>0.61162497332445043</v>
      </c>
      <c r="R367" s="81">
        <v>0</v>
      </c>
      <c r="S367" s="81">
        <v>0</v>
      </c>
      <c r="T367" s="82"/>
      <c r="U367" s="81">
        <v>485255</v>
      </c>
      <c r="V367" s="81">
        <v>397</v>
      </c>
      <c r="W367" s="81">
        <v>195</v>
      </c>
      <c r="X367" s="81">
        <v>2834</v>
      </c>
      <c r="Y367" s="81">
        <v>4632</v>
      </c>
      <c r="Z367" s="81">
        <v>7410</v>
      </c>
      <c r="AA367" s="81">
        <v>3361</v>
      </c>
      <c r="AB367" s="81">
        <v>10373</v>
      </c>
      <c r="AC367" s="81">
        <v>0</v>
      </c>
      <c r="AD367" s="81">
        <v>0</v>
      </c>
      <c r="AE367" s="82"/>
      <c r="AF367" s="81">
        <v>5597346.931380732</v>
      </c>
      <c r="AG367" s="81">
        <v>569291.47164092935</v>
      </c>
      <c r="AH367" s="81">
        <v>1856176.4265327486</v>
      </c>
      <c r="AI367" s="81">
        <v>14538712.72008216</v>
      </c>
      <c r="AJ367" s="81">
        <v>21530449.432582237</v>
      </c>
      <c r="AK367" s="81"/>
      <c r="AL367" s="81"/>
      <c r="AM367" s="81">
        <v>1353791.7464337002</v>
      </c>
      <c r="AN367" s="81"/>
      <c r="AO367" s="81"/>
      <c r="AP367" s="82"/>
      <c r="AQ367" s="81">
        <v>474</v>
      </c>
      <c r="AR367" s="81">
        <v>162</v>
      </c>
      <c r="AS367" s="81">
        <v>1</v>
      </c>
      <c r="AT367" s="81">
        <v>0</v>
      </c>
      <c r="AU367" s="81">
        <v>0</v>
      </c>
      <c r="AV367" s="81">
        <v>0</v>
      </c>
      <c r="AW367" s="81">
        <v>1</v>
      </c>
      <c r="AX367" s="82"/>
      <c r="AY367" s="81">
        <v>2448.7779999999998</v>
      </c>
      <c r="AZ367" s="81">
        <v>8360.56</v>
      </c>
      <c r="BA367" s="81">
        <v>9</v>
      </c>
      <c r="BB367" s="81">
        <v>0</v>
      </c>
      <c r="BC367" s="81">
        <v>0</v>
      </c>
      <c r="BD367" s="81">
        <v>0</v>
      </c>
      <c r="BE367" s="81">
        <v>9</v>
      </c>
      <c r="BF367" s="82"/>
      <c r="BG367" s="81">
        <v>0</v>
      </c>
      <c r="BH367" s="81">
        <v>0</v>
      </c>
      <c r="BI367" s="81">
        <v>0</v>
      </c>
      <c r="BJ367" s="81">
        <v>0</v>
      </c>
      <c r="BK367" s="81">
        <v>2.8090000000000002</v>
      </c>
      <c r="BL367" s="81">
        <v>0</v>
      </c>
      <c r="BM367" s="82"/>
      <c r="BN367" s="81">
        <v>0</v>
      </c>
      <c r="BO367" s="81">
        <v>0</v>
      </c>
      <c r="BP367" s="81">
        <v>0</v>
      </c>
      <c r="BQ367" s="81">
        <v>0</v>
      </c>
      <c r="BR367" s="81">
        <v>1</v>
      </c>
      <c r="BS367" s="81">
        <v>0</v>
      </c>
      <c r="BT367"/>
      <c r="BU367" s="80">
        <v>2.8090000000000002</v>
      </c>
      <c r="BV367" s="80">
        <v>0</v>
      </c>
      <c r="BW367" s="80">
        <v>0</v>
      </c>
      <c r="BX367" s="80">
        <v>0</v>
      </c>
      <c r="BY367" s="80">
        <v>0</v>
      </c>
      <c r="BZ367" s="80">
        <v>0</v>
      </c>
      <c r="CA367" s="80">
        <v>0</v>
      </c>
      <c r="CB367" s="80">
        <v>0</v>
      </c>
      <c r="CC367" s="80">
        <v>0</v>
      </c>
    </row>
    <row r="368" spans="1:81">
      <c r="A368" s="80" t="s">
        <v>2131</v>
      </c>
      <c r="B368" s="80">
        <v>391</v>
      </c>
      <c r="C368" s="80">
        <v>18</v>
      </c>
      <c r="D368" s="80">
        <v>23</v>
      </c>
      <c r="E368" s="80">
        <v>2021</v>
      </c>
      <c r="F368" s="80" t="s">
        <v>75</v>
      </c>
      <c r="G368" s="174" t="s">
        <v>2113</v>
      </c>
      <c r="H368" s="80" t="s">
        <v>2114</v>
      </c>
      <c r="I368" s="177"/>
      <c r="J368" s="81">
        <v>4.4953085833517141</v>
      </c>
      <c r="K368" s="81">
        <v>0.79250968577248571</v>
      </c>
      <c r="L368" s="81">
        <v>5.4069636135294203</v>
      </c>
      <c r="M368" s="81">
        <v>8.393978046723916</v>
      </c>
      <c r="N368" s="81">
        <v>7.900762815885785</v>
      </c>
      <c r="O368" s="81">
        <v>10.017844446176548</v>
      </c>
      <c r="P368" s="81">
        <v>15.563079505936829</v>
      </c>
      <c r="Q368" s="81">
        <v>0.61371394060086237</v>
      </c>
      <c r="R368" s="81">
        <v>0</v>
      </c>
      <c r="S368" s="81">
        <v>0</v>
      </c>
      <c r="T368" s="82"/>
      <c r="U368" s="81">
        <v>691950</v>
      </c>
      <c r="V368" s="81">
        <v>397</v>
      </c>
      <c r="W368" s="81">
        <v>195</v>
      </c>
      <c r="X368" s="81">
        <v>2834</v>
      </c>
      <c r="Y368" s="81">
        <v>4662</v>
      </c>
      <c r="Z368" s="81">
        <v>7371</v>
      </c>
      <c r="AA368" s="81">
        <v>3424</v>
      </c>
      <c r="AB368" s="81">
        <v>10285</v>
      </c>
      <c r="AC368" s="81">
        <v>0</v>
      </c>
      <c r="AD368" s="81">
        <v>0</v>
      </c>
      <c r="AE368" s="82"/>
      <c r="AF368" s="81">
        <v>6957615.9532788731</v>
      </c>
      <c r="AG368" s="81">
        <v>609384.6571039682</v>
      </c>
      <c r="AH368" s="81">
        <v>1717261.1514123152</v>
      </c>
      <c r="AI368" s="81">
        <v>15983400.540693412</v>
      </c>
      <c r="AJ368" s="81">
        <v>19475203.291615032</v>
      </c>
      <c r="AK368" s="81">
        <v>0</v>
      </c>
      <c r="AL368" s="81">
        <v>0</v>
      </c>
      <c r="AM368" s="81">
        <v>1350049.0861032531</v>
      </c>
      <c r="AN368" s="81">
        <v>0</v>
      </c>
      <c r="AO368" s="81">
        <v>0</v>
      </c>
      <c r="AP368" s="82"/>
      <c r="AQ368" s="81">
        <v>501</v>
      </c>
      <c r="AR368" s="81">
        <v>165</v>
      </c>
      <c r="AS368" s="81">
        <v>1</v>
      </c>
      <c r="AT368" s="81">
        <v>1</v>
      </c>
      <c r="AU368" s="81">
        <v>0</v>
      </c>
      <c r="AV368" s="81">
        <v>0</v>
      </c>
      <c r="AW368" s="81"/>
      <c r="AX368" s="82"/>
      <c r="AY368" s="81">
        <v>2621.0980000000009</v>
      </c>
      <c r="AZ368" s="81">
        <v>8492.56</v>
      </c>
      <c r="BA368" s="81">
        <v>9</v>
      </c>
      <c r="BB368" s="81">
        <v>198</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2132</v>
      </c>
      <c r="B369" s="80">
        <v>391</v>
      </c>
      <c r="C369" s="80">
        <v>19</v>
      </c>
      <c r="D369" s="80">
        <v>23</v>
      </c>
      <c r="E369" s="80">
        <v>2022</v>
      </c>
      <c r="F369" s="80" t="s">
        <v>568</v>
      </c>
      <c r="G369" s="174" t="s">
        <v>2113</v>
      </c>
      <c r="H369" s="80" t="s">
        <v>2114</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528</v>
      </c>
      <c r="AR369" s="81">
        <v>165</v>
      </c>
      <c r="AS369" s="81">
        <v>1</v>
      </c>
      <c r="AT369" s="81">
        <v>1</v>
      </c>
      <c r="AU369" s="81">
        <v>0</v>
      </c>
      <c r="AV369" s="81">
        <v>0</v>
      </c>
      <c r="AW369" s="81"/>
      <c r="AX369" s="82"/>
      <c r="AY369" s="81">
        <v>2798.2980000000007</v>
      </c>
      <c r="AZ369" s="81">
        <v>8492.56</v>
      </c>
      <c r="BA369" s="81">
        <v>9</v>
      </c>
      <c r="BB369" s="81">
        <v>198</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2133</v>
      </c>
      <c r="B370" s="80">
        <v>307</v>
      </c>
      <c r="C370" s="80">
        <v>1</v>
      </c>
      <c r="D370" s="80">
        <v>19</v>
      </c>
      <c r="E370" s="80">
        <v>1990</v>
      </c>
      <c r="F370" s="80" t="s">
        <v>562</v>
      </c>
      <c r="G370" s="80" t="s">
        <v>1672</v>
      </c>
      <c r="H370" s="80" t="s">
        <v>1673</v>
      </c>
      <c r="I370" s="177"/>
      <c r="J370" s="81">
        <v>23.3152324702112</v>
      </c>
      <c r="K370" s="81">
        <v>3.0715400999097513</v>
      </c>
      <c r="L370" s="81">
        <v>5.7282011618711692</v>
      </c>
      <c r="M370" s="81">
        <v>12.331291729727941</v>
      </c>
      <c r="N370" s="81">
        <v>18.389515461082045</v>
      </c>
      <c r="O370" s="81">
        <v>10.400871322380119</v>
      </c>
      <c r="P370" s="81">
        <v>11.766348727341121</v>
      </c>
      <c r="Q370" s="81">
        <v>0.81698122674791973</v>
      </c>
      <c r="R370" s="81">
        <v>0</v>
      </c>
      <c r="S370" s="81">
        <v>0.66527778689914518</v>
      </c>
      <c r="T370" s="82"/>
      <c r="U370" s="81">
        <v>654609</v>
      </c>
      <c r="V370" s="81">
        <v>562</v>
      </c>
      <c r="W370" s="81">
        <v>67</v>
      </c>
      <c r="X370" s="81">
        <v>4135</v>
      </c>
      <c r="Y370" s="81">
        <v>3934</v>
      </c>
      <c r="Z370" s="81">
        <v>4278</v>
      </c>
      <c r="AA370" s="81">
        <v>2857</v>
      </c>
      <c r="AB370" s="81">
        <v>13265</v>
      </c>
      <c r="AC370" s="81">
        <v>0</v>
      </c>
      <c r="AD370" s="81">
        <v>0.66527778689914518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2134</v>
      </c>
      <c r="B371" s="80">
        <v>308</v>
      </c>
      <c r="C371" s="80">
        <v>2</v>
      </c>
      <c r="D371" s="80">
        <v>19</v>
      </c>
      <c r="E371" s="80">
        <v>2005</v>
      </c>
      <c r="F371" s="80" t="s">
        <v>565</v>
      </c>
      <c r="G371" s="80" t="s">
        <v>1672</v>
      </c>
      <c r="H371" s="80" t="s">
        <v>1673</v>
      </c>
      <c r="I371" s="177"/>
      <c r="J371" s="81">
        <v>26.672105247549329</v>
      </c>
      <c r="K371" s="81">
        <v>1.5571890143781457</v>
      </c>
      <c r="L371" s="81">
        <v>12.50016115309551</v>
      </c>
      <c r="M371" s="81">
        <v>14.15665524877218</v>
      </c>
      <c r="N371" s="81">
        <v>26.236232040817711</v>
      </c>
      <c r="O371" s="81">
        <v>13.433731122139005</v>
      </c>
      <c r="P371" s="81">
        <v>10.10258498764075</v>
      </c>
      <c r="Q371" s="81">
        <v>0.73101487430336054</v>
      </c>
      <c r="R371" s="81">
        <v>0</v>
      </c>
      <c r="S371" s="81">
        <v>0.50708874999999998</v>
      </c>
      <c r="T371" s="82"/>
      <c r="U371" s="81">
        <v>823778</v>
      </c>
      <c r="V371" s="81">
        <v>475</v>
      </c>
      <c r="W371" s="81">
        <v>111</v>
      </c>
      <c r="X371" s="81">
        <v>2299</v>
      </c>
      <c r="Y371" s="81">
        <v>5349</v>
      </c>
      <c r="Z371" s="81">
        <v>6394</v>
      </c>
      <c r="AA371" s="81">
        <v>2009</v>
      </c>
      <c r="AB371" s="81">
        <v>12408</v>
      </c>
      <c r="AC371" s="81">
        <v>0</v>
      </c>
      <c r="AD371" s="81">
        <v>0.50708874999999998</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2135</v>
      </c>
      <c r="B372" s="80">
        <v>309</v>
      </c>
      <c r="C372" s="80">
        <v>3</v>
      </c>
      <c r="D372" s="80">
        <v>19</v>
      </c>
      <c r="E372" s="80">
        <v>2006</v>
      </c>
      <c r="F372" s="80" t="s">
        <v>566</v>
      </c>
      <c r="G372" s="80" t="s">
        <v>1672</v>
      </c>
      <c r="H372" s="80" t="s">
        <v>1673</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2136</v>
      </c>
      <c r="B373" s="80">
        <v>310</v>
      </c>
      <c r="C373" s="80">
        <v>4</v>
      </c>
      <c r="D373" s="80">
        <v>19</v>
      </c>
      <c r="E373" s="80">
        <v>2007</v>
      </c>
      <c r="F373" s="80" t="s">
        <v>567</v>
      </c>
      <c r="G373" s="80" t="s">
        <v>1672</v>
      </c>
      <c r="H373" s="80" t="s">
        <v>1673</v>
      </c>
      <c r="I373" s="177"/>
      <c r="J373" s="81">
        <v>27.788673676087726</v>
      </c>
      <c r="K373" s="81">
        <v>1.1962156685695742</v>
      </c>
      <c r="L373" s="81">
        <v>19.696515978019654</v>
      </c>
      <c r="M373" s="81">
        <v>24.344854144720358</v>
      </c>
      <c r="N373" s="81">
        <v>26.079315620707103</v>
      </c>
      <c r="O373" s="81">
        <v>12.896346922236328</v>
      </c>
      <c r="P373" s="81">
        <v>9.8861867305107509</v>
      </c>
      <c r="Q373" s="81">
        <v>0.75914379913486196</v>
      </c>
      <c r="R373" s="81">
        <v>0</v>
      </c>
      <c r="S373" s="81">
        <v>0.61917087999999998</v>
      </c>
      <c r="T373" s="82"/>
      <c r="U373" s="81">
        <v>912586</v>
      </c>
      <c r="V373" s="81">
        <v>398</v>
      </c>
      <c r="W373" s="81">
        <v>240</v>
      </c>
      <c r="X373" s="81">
        <v>4952</v>
      </c>
      <c r="Y373" s="81">
        <v>5331</v>
      </c>
      <c r="Z373" s="81">
        <v>6381</v>
      </c>
      <c r="AA373" s="81">
        <v>1936</v>
      </c>
      <c r="AB373" s="81">
        <v>12204</v>
      </c>
      <c r="AC373" s="81">
        <v>0</v>
      </c>
      <c r="AD373" s="81">
        <v>0.61917087999999998</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2137</v>
      </c>
      <c r="B374" s="80">
        <v>311</v>
      </c>
      <c r="C374" s="80">
        <v>5</v>
      </c>
      <c r="D374" s="80">
        <v>19</v>
      </c>
      <c r="E374" s="80">
        <v>2008</v>
      </c>
      <c r="F374" s="80" t="s">
        <v>84</v>
      </c>
      <c r="G374" s="80" t="s">
        <v>1672</v>
      </c>
      <c r="H374" s="80" t="s">
        <v>1673</v>
      </c>
      <c r="I374" s="177"/>
      <c r="J374" s="81">
        <v>27.750570335552208</v>
      </c>
      <c r="K374" s="81">
        <v>1.0498676225501398</v>
      </c>
      <c r="L374" s="81">
        <v>13.889211832709412</v>
      </c>
      <c r="M374" s="81">
        <v>28.485836794841862</v>
      </c>
      <c r="N374" s="81">
        <v>26.296479811833102</v>
      </c>
      <c r="O374" s="81">
        <v>12.37704988496337</v>
      </c>
      <c r="P374" s="81">
        <v>9.5331742770260206</v>
      </c>
      <c r="Q374" s="81">
        <v>0.7387316396965663</v>
      </c>
      <c r="R374" s="81">
        <v>0</v>
      </c>
      <c r="S374" s="81">
        <v>0.87011295</v>
      </c>
      <c r="T374" s="82"/>
      <c r="U374" s="81">
        <v>957530</v>
      </c>
      <c r="V374" s="81">
        <v>398</v>
      </c>
      <c r="W374" s="81">
        <v>196</v>
      </c>
      <c r="X374" s="81">
        <v>4952</v>
      </c>
      <c r="Y374" s="81">
        <v>5304</v>
      </c>
      <c r="Z374" s="81">
        <v>6339</v>
      </c>
      <c r="AA374" s="81">
        <v>1869</v>
      </c>
      <c r="AB374" s="81">
        <v>12071</v>
      </c>
      <c r="AC374" s="81">
        <v>0</v>
      </c>
      <c r="AD374" s="81">
        <v>0.87011295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2138</v>
      </c>
      <c r="B375" s="80">
        <v>312</v>
      </c>
      <c r="C375" s="80">
        <v>6</v>
      </c>
      <c r="D375" s="80">
        <v>19</v>
      </c>
      <c r="E375" s="80">
        <v>2009</v>
      </c>
      <c r="F375" s="80" t="s">
        <v>85</v>
      </c>
      <c r="G375" s="80" t="s">
        <v>1672</v>
      </c>
      <c r="H375" s="80" t="s">
        <v>1673</v>
      </c>
      <c r="I375" s="177"/>
      <c r="J375" s="81">
        <v>17.942158809125846</v>
      </c>
      <c r="K375" s="81">
        <v>0.74520551251971368</v>
      </c>
      <c r="L375" s="81">
        <v>18.984725259968144</v>
      </c>
      <c r="M375" s="81">
        <v>20.916032764505104</v>
      </c>
      <c r="N375" s="81">
        <v>22.403701494928168</v>
      </c>
      <c r="O375" s="81">
        <v>12.489999887526508</v>
      </c>
      <c r="P375" s="81">
        <v>9.2115190525146158</v>
      </c>
      <c r="Q375" s="81">
        <v>0.69299091329760676</v>
      </c>
      <c r="R375" s="81">
        <v>0</v>
      </c>
      <c r="S375" s="81">
        <v>0.86873360000000011</v>
      </c>
      <c r="T375" s="82"/>
      <c r="U375" s="81">
        <v>625196</v>
      </c>
      <c r="V375" s="81">
        <v>346</v>
      </c>
      <c r="W375" s="81">
        <v>307</v>
      </c>
      <c r="X375" s="81">
        <v>4592</v>
      </c>
      <c r="Y375" s="81">
        <v>5261</v>
      </c>
      <c r="Z375" s="81">
        <v>6314</v>
      </c>
      <c r="AA375" s="81">
        <v>1854</v>
      </c>
      <c r="AB375" s="81">
        <v>11887</v>
      </c>
      <c r="AC375" s="81">
        <v>0</v>
      </c>
      <c r="AD375" s="81">
        <v>0.86873360000000011</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28.655999999999999</v>
      </c>
      <c r="BL375" s="81">
        <v>0</v>
      </c>
      <c r="BM375" s="82"/>
      <c r="BN375" s="81">
        <v>0</v>
      </c>
      <c r="BO375" s="81">
        <v>0</v>
      </c>
      <c r="BP375" s="81">
        <v>0</v>
      </c>
      <c r="BQ375" s="81">
        <v>0</v>
      </c>
      <c r="BR375" s="81">
        <v>2</v>
      </c>
      <c r="BS375" s="81">
        <v>0</v>
      </c>
      <c r="BT375"/>
      <c r="BU375" s="80"/>
      <c r="BV375" s="80"/>
      <c r="BW375" s="80"/>
      <c r="BX375" s="80"/>
      <c r="BY375" s="80"/>
      <c r="BZ375" s="80"/>
      <c r="CA375" s="80"/>
      <c r="CB375" s="80"/>
      <c r="CC375" s="80"/>
    </row>
    <row r="376" spans="1:81">
      <c r="A376" s="80" t="s">
        <v>2139</v>
      </c>
      <c r="B376" s="80">
        <v>313</v>
      </c>
      <c r="C376" s="80">
        <v>7</v>
      </c>
      <c r="D376" s="80">
        <v>19</v>
      </c>
      <c r="E376" s="80">
        <v>2010</v>
      </c>
      <c r="F376" s="80" t="s">
        <v>86</v>
      </c>
      <c r="G376" s="80" t="s">
        <v>1672</v>
      </c>
      <c r="H376" s="80" t="s">
        <v>1673</v>
      </c>
      <c r="I376" s="177"/>
      <c r="J376" s="81">
        <v>13.665709092885892</v>
      </c>
      <c r="K376" s="81">
        <v>0.7771794676236855</v>
      </c>
      <c r="L376" s="81">
        <v>17.283736651427937</v>
      </c>
      <c r="M376" s="81">
        <v>18.722766438172933</v>
      </c>
      <c r="N376" s="81">
        <v>22.036893209475263</v>
      </c>
      <c r="O376" s="81">
        <v>12.388911933966771</v>
      </c>
      <c r="P376" s="81">
        <v>9.4168826137527564</v>
      </c>
      <c r="Q376" s="81">
        <v>0.7154325360331345</v>
      </c>
      <c r="R376" s="81">
        <v>0</v>
      </c>
      <c r="S376" s="81">
        <v>0.98674786599999986</v>
      </c>
      <c r="T376" s="82"/>
      <c r="U376" s="81">
        <v>533047</v>
      </c>
      <c r="V376" s="81">
        <v>346</v>
      </c>
      <c r="W376" s="81">
        <v>307</v>
      </c>
      <c r="X376" s="81">
        <v>4592</v>
      </c>
      <c r="Y376" s="81">
        <v>5263</v>
      </c>
      <c r="Z376" s="81">
        <v>6292</v>
      </c>
      <c r="AA376" s="81">
        <v>1848</v>
      </c>
      <c r="AB376" s="81">
        <v>11759</v>
      </c>
      <c r="AC376" s="81">
        <v>0</v>
      </c>
      <c r="AD376" s="81">
        <v>0.98674786599999986</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30.043999999999997</v>
      </c>
      <c r="BL376" s="81">
        <v>0</v>
      </c>
      <c r="BM376" s="82"/>
      <c r="BN376" s="81">
        <v>0</v>
      </c>
      <c r="BO376" s="81">
        <v>0</v>
      </c>
      <c r="BP376" s="81">
        <v>0</v>
      </c>
      <c r="BQ376" s="81">
        <v>0</v>
      </c>
      <c r="BR376" s="81">
        <v>2</v>
      </c>
      <c r="BS376" s="81">
        <v>0</v>
      </c>
      <c r="BT376"/>
      <c r="BU376" s="80">
        <v>7.7060000000000004</v>
      </c>
      <c r="BV376" s="80">
        <v>22.338000000000001</v>
      </c>
      <c r="BW376" s="80">
        <v>0</v>
      </c>
      <c r="BX376" s="80">
        <v>0</v>
      </c>
      <c r="BY376" s="80">
        <v>0</v>
      </c>
      <c r="BZ376" s="80">
        <v>0</v>
      </c>
      <c r="CA376" s="80">
        <v>0</v>
      </c>
      <c r="CB376" s="80">
        <v>0</v>
      </c>
      <c r="CC376" s="80">
        <v>0</v>
      </c>
    </row>
    <row r="377" spans="1:81">
      <c r="A377" s="80" t="s">
        <v>2140</v>
      </c>
      <c r="B377" s="80">
        <v>314</v>
      </c>
      <c r="C377" s="80">
        <v>8</v>
      </c>
      <c r="D377" s="80">
        <v>19</v>
      </c>
      <c r="E377" s="80">
        <v>2011</v>
      </c>
      <c r="F377" s="80" t="s">
        <v>87</v>
      </c>
      <c r="G377" s="80" t="s">
        <v>1672</v>
      </c>
      <c r="H377" s="80" t="s">
        <v>1673</v>
      </c>
      <c r="I377" s="177"/>
      <c r="J377" s="81">
        <v>14.003479428979778</v>
      </c>
      <c r="K377" s="81">
        <v>1.0889729946292852</v>
      </c>
      <c r="L377" s="81">
        <v>16.126985672507129</v>
      </c>
      <c r="M377" s="81">
        <v>23.652117813563461</v>
      </c>
      <c r="N377" s="81">
        <v>26.641259771588949</v>
      </c>
      <c r="O377" s="81">
        <v>12.117777200604799</v>
      </c>
      <c r="P377" s="81">
        <v>9.0705225672132883</v>
      </c>
      <c r="Q377" s="81">
        <v>0.82305128736337885</v>
      </c>
      <c r="R377" s="81">
        <v>0</v>
      </c>
      <c r="S377" s="81">
        <v>1.0877083817600002</v>
      </c>
      <c r="T377" s="82"/>
      <c r="U377" s="81">
        <v>514430</v>
      </c>
      <c r="V377" s="81">
        <v>346</v>
      </c>
      <c r="W377" s="81">
        <v>307</v>
      </c>
      <c r="X377" s="81">
        <v>4592</v>
      </c>
      <c r="Y377" s="81">
        <v>5286</v>
      </c>
      <c r="Z377" s="81">
        <v>6288</v>
      </c>
      <c r="AA377" s="81">
        <v>1833</v>
      </c>
      <c r="AB377" s="81">
        <v>11728</v>
      </c>
      <c r="AC377" s="81">
        <v>0</v>
      </c>
      <c r="AD377" s="81">
        <v>1.0877083817600002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26.382999999999999</v>
      </c>
      <c r="BL377" s="81">
        <v>0</v>
      </c>
      <c r="BM377" s="82"/>
      <c r="BN377" s="81">
        <v>0</v>
      </c>
      <c r="BO377" s="81">
        <v>0</v>
      </c>
      <c r="BP377" s="81">
        <v>0</v>
      </c>
      <c r="BQ377" s="81">
        <v>0</v>
      </c>
      <c r="BR377" s="81">
        <v>2</v>
      </c>
      <c r="BS377" s="81">
        <v>0</v>
      </c>
      <c r="BT377"/>
      <c r="BU377" s="80">
        <v>7.226</v>
      </c>
      <c r="BV377" s="80">
        <v>19.157</v>
      </c>
      <c r="BW377" s="80">
        <v>0</v>
      </c>
      <c r="BX377" s="80">
        <v>0</v>
      </c>
      <c r="BY377" s="80">
        <v>0</v>
      </c>
      <c r="BZ377" s="80">
        <v>0</v>
      </c>
      <c r="CA377" s="80">
        <v>0</v>
      </c>
      <c r="CB377" s="80">
        <v>0</v>
      </c>
      <c r="CC377" s="80">
        <v>0</v>
      </c>
    </row>
    <row r="378" spans="1:81">
      <c r="A378" s="80" t="s">
        <v>2141</v>
      </c>
      <c r="B378" s="80">
        <v>315</v>
      </c>
      <c r="C378" s="80">
        <v>9</v>
      </c>
      <c r="D378" s="80">
        <v>19</v>
      </c>
      <c r="E378" s="80">
        <v>2012</v>
      </c>
      <c r="F378" s="80" t="s">
        <v>88</v>
      </c>
      <c r="G378" s="80" t="s">
        <v>1672</v>
      </c>
      <c r="H378" s="80" t="s">
        <v>1673</v>
      </c>
      <c r="I378" s="177"/>
      <c r="J378" s="81">
        <v>14.18553008914161</v>
      </c>
      <c r="K378" s="81">
        <v>1.226770195596729</v>
      </c>
      <c r="L378" s="81">
        <v>16.271648994838436</v>
      </c>
      <c r="M378" s="81">
        <v>29.375855173698483</v>
      </c>
      <c r="N378" s="81">
        <v>29.066370901127208</v>
      </c>
      <c r="O378" s="81">
        <v>12.127578020229798</v>
      </c>
      <c r="P378" s="81">
        <v>9.1271070500631719</v>
      </c>
      <c r="Q378" s="81">
        <v>0.88339846832654123</v>
      </c>
      <c r="R378" s="81">
        <v>0</v>
      </c>
      <c r="S378" s="81">
        <v>1.12466400124</v>
      </c>
      <c r="T378" s="82"/>
      <c r="U378" s="81">
        <v>499302</v>
      </c>
      <c r="V378" s="81">
        <v>346</v>
      </c>
      <c r="W378" s="81">
        <v>307</v>
      </c>
      <c r="X378" s="81">
        <v>4592</v>
      </c>
      <c r="Y378" s="81">
        <v>5250</v>
      </c>
      <c r="Z378" s="81">
        <v>6343</v>
      </c>
      <c r="AA378" s="81">
        <v>1834</v>
      </c>
      <c r="AB378" s="81">
        <v>11586</v>
      </c>
      <c r="AC378" s="81">
        <v>0</v>
      </c>
      <c r="AD378" s="81">
        <v>1.12466400124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7.2409999999999997</v>
      </c>
      <c r="BL378" s="81">
        <v>0</v>
      </c>
      <c r="BM378" s="82"/>
      <c r="BN378" s="81">
        <v>0</v>
      </c>
      <c r="BO378" s="81">
        <v>0</v>
      </c>
      <c r="BP378" s="81">
        <v>0</v>
      </c>
      <c r="BQ378" s="81">
        <v>0</v>
      </c>
      <c r="BR378" s="81">
        <v>1</v>
      </c>
      <c r="BS378" s="81">
        <v>0</v>
      </c>
      <c r="BT378"/>
      <c r="BU378" s="80">
        <v>7.2409999999999997</v>
      </c>
      <c r="BV378" s="80">
        <v>0</v>
      </c>
      <c r="BW378" s="80">
        <v>0</v>
      </c>
      <c r="BX378" s="80">
        <v>0</v>
      </c>
      <c r="BY378" s="80">
        <v>0</v>
      </c>
      <c r="BZ378" s="80">
        <v>0</v>
      </c>
      <c r="CA378" s="80">
        <v>0</v>
      </c>
      <c r="CB378" s="80">
        <v>0</v>
      </c>
      <c r="CC378" s="80">
        <v>0</v>
      </c>
    </row>
    <row r="379" spans="1:81">
      <c r="A379" s="80" t="s">
        <v>2142</v>
      </c>
      <c r="B379" s="80">
        <v>316</v>
      </c>
      <c r="C379" s="80">
        <v>10</v>
      </c>
      <c r="D379" s="80">
        <v>19</v>
      </c>
      <c r="E379" s="80">
        <v>2013</v>
      </c>
      <c r="F379" s="80" t="s">
        <v>89</v>
      </c>
      <c r="G379" s="80" t="s">
        <v>1672</v>
      </c>
      <c r="H379" s="80" t="s">
        <v>1673</v>
      </c>
      <c r="I379" s="177"/>
      <c r="J379" s="81">
        <v>15.647689048082956</v>
      </c>
      <c r="K379" s="81">
        <v>1.0139297511328509</v>
      </c>
      <c r="L379" s="81">
        <v>14.369149108355131</v>
      </c>
      <c r="M379" s="81">
        <v>27.320247635394065</v>
      </c>
      <c r="N379" s="81">
        <v>28.056502795200391</v>
      </c>
      <c r="O379" s="81">
        <v>11.766647617269925</v>
      </c>
      <c r="P379" s="81">
        <v>9.251413554162605</v>
      </c>
      <c r="Q379" s="81">
        <v>0.88944176732330804</v>
      </c>
      <c r="R379" s="81">
        <v>0</v>
      </c>
      <c r="S379" s="81">
        <v>0.9751233290400001</v>
      </c>
      <c r="T379" s="82"/>
      <c r="U379" s="81">
        <v>560794</v>
      </c>
      <c r="V379" s="81">
        <v>346</v>
      </c>
      <c r="W379" s="81">
        <v>307</v>
      </c>
      <c r="X379" s="81">
        <v>4592</v>
      </c>
      <c r="Y379" s="81">
        <v>5229</v>
      </c>
      <c r="Z379" s="81">
        <v>6429</v>
      </c>
      <c r="AA379" s="81">
        <v>1852</v>
      </c>
      <c r="AB379" s="81">
        <v>11498</v>
      </c>
      <c r="AC379" s="81">
        <v>0</v>
      </c>
      <c r="AD379" s="81">
        <v>0.9751233290400001</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7.9180000000000001</v>
      </c>
      <c r="BL379" s="81">
        <v>0</v>
      </c>
      <c r="BM379" s="82"/>
      <c r="BN379" s="81">
        <v>0</v>
      </c>
      <c r="BO379" s="81">
        <v>0</v>
      </c>
      <c r="BP379" s="81">
        <v>0</v>
      </c>
      <c r="BQ379" s="81">
        <v>0</v>
      </c>
      <c r="BR379" s="81">
        <v>1</v>
      </c>
      <c r="BS379" s="81">
        <v>0</v>
      </c>
      <c r="BT379"/>
      <c r="BU379" s="80">
        <v>7.9180000000000001</v>
      </c>
      <c r="BV379" s="80">
        <v>0</v>
      </c>
      <c r="BW379" s="80">
        <v>0</v>
      </c>
      <c r="BX379" s="80">
        <v>0</v>
      </c>
      <c r="BY379" s="80">
        <v>0</v>
      </c>
      <c r="BZ379" s="80">
        <v>0</v>
      </c>
      <c r="CA379" s="80">
        <v>0</v>
      </c>
      <c r="CB379" s="80">
        <v>0</v>
      </c>
      <c r="CC379" s="80">
        <v>0</v>
      </c>
    </row>
    <row r="380" spans="1:81">
      <c r="A380" s="80" t="s">
        <v>2143</v>
      </c>
      <c r="B380" s="80">
        <v>317</v>
      </c>
      <c r="C380" s="80">
        <v>11</v>
      </c>
      <c r="D380" s="80">
        <v>19</v>
      </c>
      <c r="E380" s="80">
        <v>2014</v>
      </c>
      <c r="F380" s="80" t="s">
        <v>90</v>
      </c>
      <c r="G380" s="80" t="s">
        <v>1672</v>
      </c>
      <c r="H380" s="80" t="s">
        <v>1673</v>
      </c>
      <c r="I380" s="177"/>
      <c r="J380" s="81">
        <v>16.654547341036356</v>
      </c>
      <c r="K380" s="81">
        <v>1.086000296046352</v>
      </c>
      <c r="L380" s="81">
        <v>12.793004279196364</v>
      </c>
      <c r="M380" s="81">
        <v>27.610492457969865</v>
      </c>
      <c r="N380" s="81">
        <v>29.634356128662329</v>
      </c>
      <c r="O380" s="81">
        <v>11.151309859942748</v>
      </c>
      <c r="P380" s="81">
        <v>9.23927480120709</v>
      </c>
      <c r="Q380" s="81">
        <v>0.83593756030393906</v>
      </c>
      <c r="R380" s="81">
        <v>0</v>
      </c>
      <c r="S380" s="81">
        <v>0.94878213475000006</v>
      </c>
      <c r="T380" s="82"/>
      <c r="U380" s="81">
        <v>662903</v>
      </c>
      <c r="V380" s="81">
        <v>322</v>
      </c>
      <c r="W380" s="81">
        <v>279</v>
      </c>
      <c r="X380" s="81">
        <v>4412</v>
      </c>
      <c r="Y380" s="81">
        <v>5216</v>
      </c>
      <c r="Z380" s="81">
        <v>6417</v>
      </c>
      <c r="AA380" s="81">
        <v>1840</v>
      </c>
      <c r="AB380" s="81">
        <v>11263</v>
      </c>
      <c r="AC380" s="81">
        <v>0</v>
      </c>
      <c r="AD380" s="81">
        <v>0.94878213475000006</v>
      </c>
      <c r="AE380" s="82"/>
      <c r="AF380" s="81">
        <v>5398783.7215080541</v>
      </c>
      <c r="AG380" s="81">
        <v>762040.58746360126</v>
      </c>
      <c r="AH380" s="81">
        <v>2080783.4671533932</v>
      </c>
      <c r="AI380" s="81">
        <v>29054845.495362405</v>
      </c>
      <c r="AJ380" s="81">
        <v>22433890.161696054</v>
      </c>
      <c r="AK380" s="81">
        <v>0</v>
      </c>
      <c r="AL380" s="81">
        <v>0</v>
      </c>
      <c r="AM380" s="81">
        <v>1546241.5945698207</v>
      </c>
      <c r="AN380" s="81">
        <v>0</v>
      </c>
      <c r="AO380" s="81">
        <v>0</v>
      </c>
      <c r="AP380" s="82"/>
      <c r="AQ380" s="81">
        <v>58</v>
      </c>
      <c r="AR380" s="81">
        <v>22</v>
      </c>
      <c r="AS380" s="81">
        <v>0</v>
      </c>
      <c r="AT380" s="81">
        <v>0</v>
      </c>
      <c r="AU380" s="81">
        <v>0</v>
      </c>
      <c r="AV380" s="81">
        <v>0</v>
      </c>
      <c r="AW380" s="81" t="s">
        <v>564</v>
      </c>
      <c r="AX380" s="82"/>
      <c r="AY380" s="81">
        <v>277.97800000000001</v>
      </c>
      <c r="AZ380" s="81">
        <v>480.3</v>
      </c>
      <c r="BA380" s="81">
        <v>0</v>
      </c>
      <c r="BB380" s="81">
        <v>0</v>
      </c>
      <c r="BC380" s="81">
        <v>0</v>
      </c>
      <c r="BD380" s="81">
        <v>0</v>
      </c>
      <c r="BE380" s="81" t="s">
        <v>564</v>
      </c>
      <c r="BF380" s="82"/>
      <c r="BG380" s="81">
        <v>0</v>
      </c>
      <c r="BH380" s="81">
        <v>0</v>
      </c>
      <c r="BI380" s="81">
        <v>0</v>
      </c>
      <c r="BJ380" s="81">
        <v>0</v>
      </c>
      <c r="BK380" s="81">
        <v>7.4729999999999999</v>
      </c>
      <c r="BL380" s="81">
        <v>0</v>
      </c>
      <c r="BM380" s="82"/>
      <c r="BN380" s="81">
        <v>0</v>
      </c>
      <c r="BO380" s="81">
        <v>0</v>
      </c>
      <c r="BP380" s="81">
        <v>0</v>
      </c>
      <c r="BQ380" s="81">
        <v>0</v>
      </c>
      <c r="BR380" s="81">
        <v>1</v>
      </c>
      <c r="BS380" s="81">
        <v>0</v>
      </c>
      <c r="BT380"/>
      <c r="BU380" s="80">
        <v>7.4729999999999999</v>
      </c>
      <c r="BV380" s="80">
        <v>0</v>
      </c>
      <c r="BW380" s="80">
        <v>0</v>
      </c>
      <c r="BX380" s="80">
        <v>0</v>
      </c>
      <c r="BY380" s="80">
        <v>0</v>
      </c>
      <c r="BZ380" s="80">
        <v>0</v>
      </c>
      <c r="CA380" s="80">
        <v>0</v>
      </c>
      <c r="CB380" s="80">
        <v>0</v>
      </c>
      <c r="CC380" s="80">
        <v>0</v>
      </c>
    </row>
    <row r="381" spans="1:81">
      <c r="A381" s="80" t="s">
        <v>2144</v>
      </c>
      <c r="B381" s="80">
        <v>318</v>
      </c>
      <c r="C381" s="80">
        <v>12</v>
      </c>
      <c r="D381" s="80">
        <v>19</v>
      </c>
      <c r="E381" s="80">
        <v>2015</v>
      </c>
      <c r="F381" s="80" t="s">
        <v>91</v>
      </c>
      <c r="G381" s="80" t="s">
        <v>1672</v>
      </c>
      <c r="H381" s="80" t="s">
        <v>1673</v>
      </c>
      <c r="I381" s="177"/>
      <c r="J381" s="81">
        <v>19.486991758430626</v>
      </c>
      <c r="K381" s="81">
        <v>1.0413613911499227</v>
      </c>
      <c r="L381" s="81">
        <v>13.465971617817864</v>
      </c>
      <c r="M381" s="81">
        <v>26.71516264524087</v>
      </c>
      <c r="N381" s="81">
        <v>27.369565083131601</v>
      </c>
      <c r="O381" s="81">
        <v>11.029404203752915</v>
      </c>
      <c r="P381" s="81">
        <v>9.075684357781677</v>
      </c>
      <c r="Q381" s="81">
        <v>0.80940450075234449</v>
      </c>
      <c r="R381" s="81">
        <v>0</v>
      </c>
      <c r="S381" s="81">
        <v>1.3220764594319998</v>
      </c>
      <c r="T381" s="82"/>
      <c r="U381" s="81">
        <v>777668</v>
      </c>
      <c r="V381" s="81">
        <v>322</v>
      </c>
      <c r="W381" s="81">
        <v>279</v>
      </c>
      <c r="X381" s="81">
        <v>4412</v>
      </c>
      <c r="Y381" s="81">
        <v>5234</v>
      </c>
      <c r="Z381" s="81">
        <v>6408</v>
      </c>
      <c r="AA381" s="81">
        <v>1806</v>
      </c>
      <c r="AB381" s="81">
        <v>11140</v>
      </c>
      <c r="AC381" s="81">
        <v>0</v>
      </c>
      <c r="AD381" s="81">
        <v>1.3220764594319998</v>
      </c>
      <c r="AE381" s="82"/>
      <c r="AF381" s="81">
        <v>6001497.6982677663</v>
      </c>
      <c r="AG381" s="81">
        <v>693775.64833841217</v>
      </c>
      <c r="AH381" s="81">
        <v>1741175.2359451023</v>
      </c>
      <c r="AI381" s="81">
        <v>28060678.096544769</v>
      </c>
      <c r="AJ381" s="81">
        <v>21603621.362539124</v>
      </c>
      <c r="AK381" s="81">
        <v>0</v>
      </c>
      <c r="AL381" s="81">
        <v>0</v>
      </c>
      <c r="AM381" s="81">
        <v>1526690.2694575693</v>
      </c>
      <c r="AN381" s="81">
        <v>0</v>
      </c>
      <c r="AO381" s="81">
        <v>0</v>
      </c>
      <c r="AP381" s="82"/>
      <c r="AQ381" s="81">
        <v>62</v>
      </c>
      <c r="AR381" s="81">
        <v>23</v>
      </c>
      <c r="AS381" s="81">
        <v>0</v>
      </c>
      <c r="AT381" s="81">
        <v>0</v>
      </c>
      <c r="AU381" s="81">
        <v>0</v>
      </c>
      <c r="AV381" s="81">
        <v>0</v>
      </c>
      <c r="AW381" s="81" t="s">
        <v>564</v>
      </c>
      <c r="AX381" s="82"/>
      <c r="AY381" s="81">
        <v>296.47800000000001</v>
      </c>
      <c r="AZ381" s="81">
        <v>510</v>
      </c>
      <c r="BA381" s="81">
        <v>0</v>
      </c>
      <c r="BB381" s="81">
        <v>0</v>
      </c>
      <c r="BC381" s="81">
        <v>0</v>
      </c>
      <c r="BD381" s="81">
        <v>0</v>
      </c>
      <c r="BE381" s="81" t="s">
        <v>564</v>
      </c>
      <c r="BF381" s="82"/>
      <c r="BG381" s="81">
        <v>0</v>
      </c>
      <c r="BH381" s="81">
        <v>0</v>
      </c>
      <c r="BI381" s="81">
        <v>0</v>
      </c>
      <c r="BJ381" s="81">
        <v>0</v>
      </c>
      <c r="BK381" s="81">
        <v>7.1539999999999999</v>
      </c>
      <c r="BL381" s="81">
        <v>0</v>
      </c>
      <c r="BM381" s="82"/>
      <c r="BN381" s="81">
        <v>0</v>
      </c>
      <c r="BO381" s="81">
        <v>0</v>
      </c>
      <c r="BP381" s="81">
        <v>0</v>
      </c>
      <c r="BQ381" s="81">
        <v>0</v>
      </c>
      <c r="BR381" s="81">
        <v>1</v>
      </c>
      <c r="BS381" s="81">
        <v>0</v>
      </c>
      <c r="BT381"/>
      <c r="BU381" s="80">
        <v>7.1539999999999999</v>
      </c>
      <c r="BV381" s="80">
        <v>0</v>
      </c>
      <c r="BW381" s="80">
        <v>0</v>
      </c>
      <c r="BX381" s="80">
        <v>0</v>
      </c>
      <c r="BY381" s="80">
        <v>0</v>
      </c>
      <c r="BZ381" s="80">
        <v>0</v>
      </c>
      <c r="CA381" s="80">
        <v>0</v>
      </c>
      <c r="CB381" s="80">
        <v>0</v>
      </c>
      <c r="CC381" s="80">
        <v>0</v>
      </c>
    </row>
    <row r="382" spans="1:81">
      <c r="A382" s="80" t="s">
        <v>2145</v>
      </c>
      <c r="B382" s="80">
        <v>319</v>
      </c>
      <c r="C382" s="80">
        <v>13</v>
      </c>
      <c r="D382" s="80">
        <v>19</v>
      </c>
      <c r="E382" s="80">
        <v>2016</v>
      </c>
      <c r="F382" s="80" t="s">
        <v>92</v>
      </c>
      <c r="G382" s="80" t="s">
        <v>1672</v>
      </c>
      <c r="H382" s="80" t="s">
        <v>1673</v>
      </c>
      <c r="I382" s="177"/>
      <c r="J382" s="81">
        <v>17.414525943866906</v>
      </c>
      <c r="K382" s="81">
        <v>0.98229335080621616</v>
      </c>
      <c r="L382" s="81">
        <v>14.480607989520891</v>
      </c>
      <c r="M382" s="81">
        <v>22.905153711895792</v>
      </c>
      <c r="N382" s="81">
        <v>28.008524777413122</v>
      </c>
      <c r="O382" s="81">
        <v>10.949878555200479</v>
      </c>
      <c r="P382" s="81">
        <v>9.4162031082096718</v>
      </c>
      <c r="Q382" s="81">
        <v>0.77582219391874596</v>
      </c>
      <c r="R382" s="81">
        <v>0</v>
      </c>
      <c r="S382" s="81">
        <v>1.2749752157999998</v>
      </c>
      <c r="T382" s="82"/>
      <c r="U382" s="81">
        <v>661510</v>
      </c>
      <c r="V382" s="81">
        <v>322</v>
      </c>
      <c r="W382" s="81">
        <v>279</v>
      </c>
      <c r="X382" s="81">
        <v>4412</v>
      </c>
      <c r="Y382" s="81">
        <v>5267</v>
      </c>
      <c r="Z382" s="81">
        <v>6440</v>
      </c>
      <c r="AA382" s="81">
        <v>1938</v>
      </c>
      <c r="AB382" s="81">
        <v>10984</v>
      </c>
      <c r="AC382" s="81">
        <v>0</v>
      </c>
      <c r="AD382" s="81">
        <v>1.2749752158000001</v>
      </c>
      <c r="AE382" s="82"/>
      <c r="AF382" s="81">
        <v>5457124.0293739606</v>
      </c>
      <c r="AG382" s="81">
        <v>661310.07744081039</v>
      </c>
      <c r="AH382" s="81">
        <v>1475731.8099230139</v>
      </c>
      <c r="AI382" s="81">
        <v>28010151.409287728</v>
      </c>
      <c r="AJ382" s="81">
        <v>22628060.12524239</v>
      </c>
      <c r="AK382" s="81">
        <v>0</v>
      </c>
      <c r="AL382" s="81">
        <v>0</v>
      </c>
      <c r="AM382" s="81">
        <v>1506480.602896387</v>
      </c>
      <c r="AN382" s="81">
        <v>0</v>
      </c>
      <c r="AO382" s="81">
        <v>0</v>
      </c>
      <c r="AP382" s="82"/>
      <c r="AQ382" s="81">
        <v>68</v>
      </c>
      <c r="AR382" s="81">
        <v>27</v>
      </c>
      <c r="AS382" s="81">
        <v>0</v>
      </c>
      <c r="AT382" s="81">
        <v>0</v>
      </c>
      <c r="AU382" s="81">
        <v>0</v>
      </c>
      <c r="AV382" s="81">
        <v>0</v>
      </c>
      <c r="AW382" s="81" t="s">
        <v>564</v>
      </c>
      <c r="AX382" s="82"/>
      <c r="AY382" s="81">
        <v>341.97800000000001</v>
      </c>
      <c r="AZ382" s="81">
        <v>2048.3000000000002</v>
      </c>
      <c r="BA382" s="81">
        <v>0</v>
      </c>
      <c r="BB382" s="81">
        <v>0</v>
      </c>
      <c r="BC382" s="81">
        <v>0</v>
      </c>
      <c r="BD382" s="81">
        <v>0</v>
      </c>
      <c r="BE382" s="81" t="s">
        <v>564</v>
      </c>
      <c r="BF382" s="82"/>
      <c r="BG382" s="81">
        <v>0</v>
      </c>
      <c r="BH382" s="81">
        <v>0</v>
      </c>
      <c r="BI382" s="81">
        <v>0</v>
      </c>
      <c r="BJ382" s="81">
        <v>0</v>
      </c>
      <c r="BK382" s="81">
        <v>7.8840000000000003</v>
      </c>
      <c r="BL382" s="81">
        <v>0</v>
      </c>
      <c r="BM382" s="82"/>
      <c r="BN382" s="81">
        <v>0</v>
      </c>
      <c r="BO382" s="81">
        <v>0</v>
      </c>
      <c r="BP382" s="81">
        <v>0</v>
      </c>
      <c r="BQ382" s="81">
        <v>0</v>
      </c>
      <c r="BR382" s="81">
        <v>1</v>
      </c>
      <c r="BS382" s="81">
        <v>0</v>
      </c>
      <c r="BT382"/>
      <c r="BU382" s="80">
        <v>7.8840000000000003</v>
      </c>
      <c r="BV382" s="80">
        <v>0</v>
      </c>
      <c r="BW382" s="80">
        <v>0</v>
      </c>
      <c r="BX382" s="80">
        <v>0</v>
      </c>
      <c r="BY382" s="80">
        <v>0</v>
      </c>
      <c r="BZ382" s="80">
        <v>0</v>
      </c>
      <c r="CA382" s="80">
        <v>0</v>
      </c>
      <c r="CB382" s="80">
        <v>0</v>
      </c>
      <c r="CC382" s="80">
        <v>0</v>
      </c>
    </row>
    <row r="383" spans="1:81">
      <c r="A383" s="80" t="s">
        <v>2146</v>
      </c>
      <c r="B383" s="80">
        <v>320</v>
      </c>
      <c r="C383" s="80">
        <v>14</v>
      </c>
      <c r="D383" s="80">
        <v>19</v>
      </c>
      <c r="E383" s="80">
        <v>2017</v>
      </c>
      <c r="F383" s="80" t="s">
        <v>71</v>
      </c>
      <c r="G383" s="80" t="s">
        <v>1672</v>
      </c>
      <c r="H383" s="80" t="s">
        <v>1673</v>
      </c>
      <c r="I383" s="177"/>
      <c r="J383" s="81">
        <v>18.385789915729497</v>
      </c>
      <c r="K383" s="81">
        <v>1.0037567276894295</v>
      </c>
      <c r="L383" s="81">
        <v>13.071790435445992</v>
      </c>
      <c r="M383" s="81">
        <v>22.966767899361574</v>
      </c>
      <c r="N383" s="81">
        <v>27.990774247661673</v>
      </c>
      <c r="O383" s="81">
        <v>10.78792809785425</v>
      </c>
      <c r="P383" s="81">
        <v>9.3372430492613994</v>
      </c>
      <c r="Q383" s="81">
        <v>0.74905332577738681</v>
      </c>
      <c r="R383" s="81">
        <v>0</v>
      </c>
      <c r="S383" s="81">
        <v>1.2755726313499998</v>
      </c>
      <c r="T383" s="82"/>
      <c r="U383" s="81">
        <v>687217</v>
      </c>
      <c r="V383" s="81">
        <v>322</v>
      </c>
      <c r="W383" s="81">
        <v>279</v>
      </c>
      <c r="X383" s="81">
        <v>4412</v>
      </c>
      <c r="Y383" s="81">
        <v>5379</v>
      </c>
      <c r="Z383" s="81">
        <v>6450</v>
      </c>
      <c r="AA383" s="81">
        <v>1934</v>
      </c>
      <c r="AB383" s="81">
        <v>10967</v>
      </c>
      <c r="AC383" s="81">
        <v>0</v>
      </c>
      <c r="AD383" s="81">
        <v>1.27557263135</v>
      </c>
      <c r="AE383" s="82"/>
      <c r="AF383" s="81">
        <v>5570768.8785466924</v>
      </c>
      <c r="AG383" s="81">
        <v>663231.54572380555</v>
      </c>
      <c r="AH383" s="81">
        <v>1802762.542930665</v>
      </c>
      <c r="AI383" s="81">
        <v>27317162.632046241</v>
      </c>
      <c r="AJ383" s="81">
        <v>20251511.238709539</v>
      </c>
      <c r="AK383" s="81">
        <v>0</v>
      </c>
      <c r="AL383" s="81">
        <v>0</v>
      </c>
      <c r="AM383" s="81">
        <v>1506502.5968179309</v>
      </c>
      <c r="AN383" s="81">
        <v>0</v>
      </c>
      <c r="AO383" s="81">
        <v>0</v>
      </c>
      <c r="AP383" s="82"/>
      <c r="AQ383" s="81">
        <v>72</v>
      </c>
      <c r="AR383" s="81">
        <v>27</v>
      </c>
      <c r="AS383" s="81">
        <v>0</v>
      </c>
      <c r="AT383" s="81">
        <v>0</v>
      </c>
      <c r="AU383" s="81">
        <v>0</v>
      </c>
      <c r="AV383" s="81">
        <v>0</v>
      </c>
      <c r="AW383" s="81" t="s">
        <v>564</v>
      </c>
      <c r="AX383" s="82"/>
      <c r="AY383" s="81">
        <v>362.47800000000001</v>
      </c>
      <c r="AZ383" s="81">
        <v>2048.3000000000002</v>
      </c>
      <c r="BA383" s="81">
        <v>0</v>
      </c>
      <c r="BB383" s="81">
        <v>0</v>
      </c>
      <c r="BC383" s="81">
        <v>0</v>
      </c>
      <c r="BD383" s="81">
        <v>0</v>
      </c>
      <c r="BE383" s="81" t="s">
        <v>564</v>
      </c>
      <c r="BF383" s="82"/>
      <c r="BG383" s="81">
        <v>0</v>
      </c>
      <c r="BH383" s="81">
        <v>0</v>
      </c>
      <c r="BI383" s="81">
        <v>0</v>
      </c>
      <c r="BJ383" s="81">
        <v>0</v>
      </c>
      <c r="BK383" s="81">
        <v>7.7960000000000003</v>
      </c>
      <c r="BL383" s="81">
        <v>0</v>
      </c>
      <c r="BM383" s="82"/>
      <c r="BN383" s="81">
        <v>0</v>
      </c>
      <c r="BO383" s="81">
        <v>0</v>
      </c>
      <c r="BP383" s="81">
        <v>0</v>
      </c>
      <c r="BQ383" s="81">
        <v>0</v>
      </c>
      <c r="BR383" s="81">
        <v>1</v>
      </c>
      <c r="BS383" s="81">
        <v>0</v>
      </c>
      <c r="BT383"/>
      <c r="BU383" s="80">
        <v>7.7960000000000003</v>
      </c>
      <c r="BV383" s="80">
        <v>0</v>
      </c>
      <c r="BW383" s="80">
        <v>0</v>
      </c>
      <c r="BX383" s="80">
        <v>0</v>
      </c>
      <c r="BY383" s="80">
        <v>0</v>
      </c>
      <c r="BZ383" s="80">
        <v>0</v>
      </c>
      <c r="CA383" s="80">
        <v>0</v>
      </c>
      <c r="CB383" s="80">
        <v>0</v>
      </c>
      <c r="CC383" s="80">
        <v>0</v>
      </c>
    </row>
    <row r="384" spans="1:81">
      <c r="A384" s="80" t="s">
        <v>2147</v>
      </c>
      <c r="B384" s="80">
        <v>321</v>
      </c>
      <c r="C384" s="80">
        <v>15</v>
      </c>
      <c r="D384" s="80">
        <v>19</v>
      </c>
      <c r="E384" s="80">
        <v>2018</v>
      </c>
      <c r="F384" s="80" t="s">
        <v>93</v>
      </c>
      <c r="G384" s="80" t="s">
        <v>1672</v>
      </c>
      <c r="H384" s="80" t="s">
        <v>1673</v>
      </c>
      <c r="I384" s="177"/>
      <c r="J384" s="81">
        <v>15.075538049218867</v>
      </c>
      <c r="K384" s="81">
        <v>0.93422564183889212</v>
      </c>
      <c r="L384" s="81">
        <v>11.991684031856277</v>
      </c>
      <c r="M384" s="81">
        <v>23.080041752845322</v>
      </c>
      <c r="N384" s="81">
        <v>25.636485855002235</v>
      </c>
      <c r="O384" s="81">
        <v>10.504831422214099</v>
      </c>
      <c r="P384" s="81">
        <v>9.0913415903011394</v>
      </c>
      <c r="Q384" s="81">
        <v>0.68380212219145331</v>
      </c>
      <c r="R384" s="81">
        <v>0</v>
      </c>
      <c r="S384" s="81">
        <v>1.0935451047839999</v>
      </c>
      <c r="T384" s="82"/>
      <c r="U384" s="81">
        <v>588778</v>
      </c>
      <c r="V384" s="81">
        <v>322</v>
      </c>
      <c r="W384" s="81">
        <v>279</v>
      </c>
      <c r="X384" s="81">
        <v>4412</v>
      </c>
      <c r="Y384" s="81">
        <v>5351</v>
      </c>
      <c r="Z384" s="81">
        <v>6401</v>
      </c>
      <c r="AA384" s="81">
        <v>1902</v>
      </c>
      <c r="AB384" s="81">
        <v>10789</v>
      </c>
      <c r="AC384" s="81">
        <v>0</v>
      </c>
      <c r="AD384" s="81">
        <v>1.0935451047839999</v>
      </c>
      <c r="AE384" s="82"/>
      <c r="AF384" s="81">
        <v>4791047.7093209103</v>
      </c>
      <c r="AG384" s="81">
        <v>600065.88939014857</v>
      </c>
      <c r="AH384" s="81">
        <v>1699103.9185322239</v>
      </c>
      <c r="AI384" s="81">
        <v>27923720.137086179</v>
      </c>
      <c r="AJ384" s="81">
        <v>19525142.5982638</v>
      </c>
      <c r="AK384" s="81">
        <v>0</v>
      </c>
      <c r="AL384" s="81">
        <v>0</v>
      </c>
      <c r="AM384" s="81">
        <v>1485117.833467979</v>
      </c>
      <c r="AN384" s="81">
        <v>0</v>
      </c>
      <c r="AO384" s="81">
        <v>0</v>
      </c>
      <c r="AP384" s="82"/>
      <c r="AQ384" s="81">
        <v>77</v>
      </c>
      <c r="AR384" s="81">
        <v>27</v>
      </c>
      <c r="AS384" s="81">
        <v>0</v>
      </c>
      <c r="AT384" s="81">
        <v>0</v>
      </c>
      <c r="AU384" s="81">
        <v>0</v>
      </c>
      <c r="AV384" s="81">
        <v>0</v>
      </c>
      <c r="AW384" s="81" t="s">
        <v>564</v>
      </c>
      <c r="AX384" s="82"/>
      <c r="AY384" s="81">
        <v>395.97800000000001</v>
      </c>
      <c r="AZ384" s="81">
        <v>2048</v>
      </c>
      <c r="BA384" s="81">
        <v>0</v>
      </c>
      <c r="BB384" s="81">
        <v>0</v>
      </c>
      <c r="BC384" s="81">
        <v>0</v>
      </c>
      <c r="BD384" s="81">
        <v>0</v>
      </c>
      <c r="BE384" s="81" t="s">
        <v>564</v>
      </c>
      <c r="BF384" s="82"/>
      <c r="BG384" s="81">
        <v>0</v>
      </c>
      <c r="BH384" s="81">
        <v>0</v>
      </c>
      <c r="BI384" s="81">
        <v>0</v>
      </c>
      <c r="BJ384" s="81">
        <v>0</v>
      </c>
      <c r="BK384" s="81">
        <v>6.8410000000000002</v>
      </c>
      <c r="BL384" s="81">
        <v>0</v>
      </c>
      <c r="BM384" s="82"/>
      <c r="BN384" s="81">
        <v>0</v>
      </c>
      <c r="BO384" s="81">
        <v>0</v>
      </c>
      <c r="BP384" s="81">
        <v>0</v>
      </c>
      <c r="BQ384" s="81">
        <v>0</v>
      </c>
      <c r="BR384" s="81">
        <v>1</v>
      </c>
      <c r="BS384" s="81">
        <v>0</v>
      </c>
      <c r="BT384"/>
      <c r="BU384" s="80">
        <v>6.8410000000000002</v>
      </c>
      <c r="BV384" s="80">
        <v>0</v>
      </c>
      <c r="BW384" s="80">
        <v>0</v>
      </c>
      <c r="BX384" s="80">
        <v>0</v>
      </c>
      <c r="BY384" s="80">
        <v>0</v>
      </c>
      <c r="BZ384" s="80">
        <v>0</v>
      </c>
      <c r="CA384" s="80">
        <v>0</v>
      </c>
      <c r="CB384" s="80">
        <v>0</v>
      </c>
      <c r="CC384" s="80">
        <v>0</v>
      </c>
    </row>
    <row r="385" spans="1:81">
      <c r="A385" s="80" t="s">
        <v>2148</v>
      </c>
      <c r="B385" s="80">
        <v>322</v>
      </c>
      <c r="C385" s="80">
        <v>16</v>
      </c>
      <c r="D385" s="80">
        <v>19</v>
      </c>
      <c r="E385" s="80">
        <v>2019</v>
      </c>
      <c r="F385" s="80" t="s">
        <v>73</v>
      </c>
      <c r="G385" s="80" t="s">
        <v>1672</v>
      </c>
      <c r="H385" s="80" t="s">
        <v>1673</v>
      </c>
      <c r="I385" s="177"/>
      <c r="J385" s="81">
        <v>12.384889045720145</v>
      </c>
      <c r="K385" s="81">
        <v>0.86689260371976262</v>
      </c>
      <c r="L385" s="81">
        <v>12.045410868014145</v>
      </c>
      <c r="M385" s="81">
        <v>20.704893188163343</v>
      </c>
      <c r="N385" s="81">
        <v>26.040401677912399</v>
      </c>
      <c r="O385" s="81">
        <v>10.169813326325256</v>
      </c>
      <c r="P385" s="81">
        <v>8.4086133365924045</v>
      </c>
      <c r="Q385" s="81">
        <v>0.65787740934555972</v>
      </c>
      <c r="R385" s="81">
        <v>0</v>
      </c>
      <c r="S385" s="81">
        <v>1.0168717729600001</v>
      </c>
      <c r="T385" s="82"/>
      <c r="U385" s="81">
        <v>508822</v>
      </c>
      <c r="V385" s="81">
        <v>322</v>
      </c>
      <c r="W385" s="81">
        <v>279</v>
      </c>
      <c r="X385" s="81">
        <v>4412</v>
      </c>
      <c r="Y385" s="81">
        <v>5369</v>
      </c>
      <c r="Z385" s="81">
        <v>6367</v>
      </c>
      <c r="AA385" s="81">
        <v>1746</v>
      </c>
      <c r="AB385" s="81">
        <v>10661</v>
      </c>
      <c r="AC385" s="81">
        <v>0</v>
      </c>
      <c r="AD385" s="81">
        <v>1.0168717729600001</v>
      </c>
      <c r="AE385" s="82"/>
      <c r="AF385" s="81">
        <v>4062857.224379173</v>
      </c>
      <c r="AG385" s="81">
        <v>599888.1930395863</v>
      </c>
      <c r="AH385" s="81">
        <v>1834524.7060194099</v>
      </c>
      <c r="AI385" s="81">
        <v>27362927.640282631</v>
      </c>
      <c r="AJ385" s="81">
        <v>19924695.553939018</v>
      </c>
      <c r="AK385" s="81">
        <v>0</v>
      </c>
      <c r="AL385" s="81">
        <v>0</v>
      </c>
      <c r="AM385" s="81">
        <v>1451947.9440349687</v>
      </c>
      <c r="AN385" s="81">
        <v>0</v>
      </c>
      <c r="AO385" s="81">
        <v>0</v>
      </c>
      <c r="AP385" s="82"/>
      <c r="AQ385" s="81">
        <v>80</v>
      </c>
      <c r="AR385" s="81">
        <v>27</v>
      </c>
      <c r="AS385" s="81">
        <v>0</v>
      </c>
      <c r="AT385" s="81">
        <v>0</v>
      </c>
      <c r="AU385" s="81">
        <v>0</v>
      </c>
      <c r="AV385" s="81">
        <v>0</v>
      </c>
      <c r="AW385" s="81" t="s">
        <v>564</v>
      </c>
      <c r="AX385" s="82"/>
      <c r="AY385" s="81">
        <v>410.77800000000002</v>
      </c>
      <c r="AZ385" s="81">
        <v>2048.3000000000002</v>
      </c>
      <c r="BA385" s="81">
        <v>0</v>
      </c>
      <c r="BB385" s="81">
        <v>0</v>
      </c>
      <c r="BC385" s="81">
        <v>0</v>
      </c>
      <c r="BD385" s="81">
        <v>0</v>
      </c>
      <c r="BE385" s="81" t="s">
        <v>564</v>
      </c>
      <c r="BF385" s="82"/>
      <c r="BG385" s="81">
        <v>0</v>
      </c>
      <c r="BH385" s="81">
        <v>0</v>
      </c>
      <c r="BI385" s="81">
        <v>0</v>
      </c>
      <c r="BJ385" s="81">
        <v>0</v>
      </c>
      <c r="BK385" s="81">
        <v>7.2480000000000002</v>
      </c>
      <c r="BL385" s="81">
        <v>0</v>
      </c>
      <c r="BM385" s="82"/>
      <c r="BN385" s="81">
        <v>0</v>
      </c>
      <c r="BO385" s="81">
        <v>0</v>
      </c>
      <c r="BP385" s="81">
        <v>0</v>
      </c>
      <c r="BQ385" s="81">
        <v>0</v>
      </c>
      <c r="BR385" s="81">
        <v>1</v>
      </c>
      <c r="BS385" s="81">
        <v>0</v>
      </c>
      <c r="BT385"/>
      <c r="BU385" s="80">
        <v>7.2480000000000002</v>
      </c>
      <c r="BV385" s="80">
        <v>0</v>
      </c>
      <c r="BW385" s="80">
        <v>0</v>
      </c>
      <c r="BX385" s="80">
        <v>0</v>
      </c>
      <c r="BY385" s="80">
        <v>0</v>
      </c>
      <c r="BZ385" s="80">
        <v>0</v>
      </c>
      <c r="CA385" s="80">
        <v>0</v>
      </c>
      <c r="CB385" s="80">
        <v>0</v>
      </c>
      <c r="CC385" s="80">
        <v>0</v>
      </c>
    </row>
    <row r="386" spans="1:81">
      <c r="A386" s="80" t="s">
        <v>2149</v>
      </c>
      <c r="B386" s="80">
        <v>323</v>
      </c>
      <c r="C386" s="80">
        <v>17</v>
      </c>
      <c r="D386" s="80">
        <v>19</v>
      </c>
      <c r="E386" s="80">
        <v>2020</v>
      </c>
      <c r="F386" s="80" t="s">
        <v>218</v>
      </c>
      <c r="G386" s="174" t="s">
        <v>1672</v>
      </c>
      <c r="H386" s="80" t="s">
        <v>1673</v>
      </c>
      <c r="I386" s="177"/>
      <c r="J386" s="81">
        <v>11.856989349063619</v>
      </c>
      <c r="K386" s="81">
        <v>0.78567525406476557</v>
      </c>
      <c r="L386" s="81">
        <v>12.778594379056267</v>
      </c>
      <c r="M386" s="81">
        <v>18.252501703758814</v>
      </c>
      <c r="N386" s="81">
        <v>23.840825743798732</v>
      </c>
      <c r="O386" s="81">
        <v>8.8906034435275032</v>
      </c>
      <c r="P386" s="81">
        <v>8.3598572474077653</v>
      </c>
      <c r="Q386" s="81">
        <v>0.61917225921913177</v>
      </c>
      <c r="R386" s="81">
        <v>0</v>
      </c>
      <c r="S386" s="81">
        <v>1.09233443358</v>
      </c>
      <c r="T386" s="82"/>
      <c r="U386" s="81">
        <v>552209</v>
      </c>
      <c r="V386" s="81">
        <v>270</v>
      </c>
      <c r="W386" s="81">
        <v>263</v>
      </c>
      <c r="X386" s="81">
        <v>4090</v>
      </c>
      <c r="Y386" s="81">
        <v>5363</v>
      </c>
      <c r="Z386" s="81">
        <v>6353</v>
      </c>
      <c r="AA386" s="81">
        <v>1886</v>
      </c>
      <c r="AB386" s="81">
        <v>10501</v>
      </c>
      <c r="AC386" s="81">
        <v>0</v>
      </c>
      <c r="AD386" s="81">
        <v>1.09233443358</v>
      </c>
      <c r="AE386" s="82"/>
      <c r="AF386" s="81">
        <v>4311596.7563307546</v>
      </c>
      <c r="AG386" s="81">
        <v>503382.60349353979</v>
      </c>
      <c r="AH386" s="81">
        <v>1873958.9897607449</v>
      </c>
      <c r="AI386" s="81">
        <v>23483477.981483109</v>
      </c>
      <c r="AJ386" s="81">
        <v>20318364.897230864</v>
      </c>
      <c r="AK386" s="81"/>
      <c r="AL386" s="81"/>
      <c r="AM386" s="81">
        <v>1370497.1685433611</v>
      </c>
      <c r="AN386" s="81"/>
      <c r="AO386" s="81"/>
      <c r="AP386" s="82"/>
      <c r="AQ386" s="81">
        <v>86</v>
      </c>
      <c r="AR386" s="81">
        <v>27</v>
      </c>
      <c r="AS386" s="81">
        <v>0</v>
      </c>
      <c r="AT386" s="81">
        <v>0</v>
      </c>
      <c r="AU386" s="81">
        <v>0</v>
      </c>
      <c r="AV386" s="81">
        <v>0</v>
      </c>
      <c r="AW386" s="81">
        <v>0</v>
      </c>
      <c r="AX386" s="82"/>
      <c r="AY386" s="81">
        <v>463.37799999999987</v>
      </c>
      <c r="AZ386" s="81">
        <v>2048.3000000000002</v>
      </c>
      <c r="BA386" s="81">
        <v>0</v>
      </c>
      <c r="BB386" s="81">
        <v>0</v>
      </c>
      <c r="BC386" s="81">
        <v>0</v>
      </c>
      <c r="BD386" s="81">
        <v>0</v>
      </c>
      <c r="BE386" s="81">
        <v>0</v>
      </c>
      <c r="BF386" s="82"/>
      <c r="BG386" s="81">
        <v>0</v>
      </c>
      <c r="BH386" s="81">
        <v>0</v>
      </c>
      <c r="BI386" s="81">
        <v>0</v>
      </c>
      <c r="BJ386" s="81">
        <v>0</v>
      </c>
      <c r="BK386" s="81">
        <v>7.0129999999999999</v>
      </c>
      <c r="BL386" s="81">
        <v>0</v>
      </c>
      <c r="BM386" s="82"/>
      <c r="BN386" s="81">
        <v>0</v>
      </c>
      <c r="BO386" s="81">
        <v>0</v>
      </c>
      <c r="BP386" s="81">
        <v>0</v>
      </c>
      <c r="BQ386" s="81">
        <v>0</v>
      </c>
      <c r="BR386" s="81">
        <v>1</v>
      </c>
      <c r="BS386" s="81">
        <v>0</v>
      </c>
      <c r="BT386"/>
      <c r="BU386" s="80">
        <v>7.0129999999999999</v>
      </c>
      <c r="BV386" s="80">
        <v>0</v>
      </c>
      <c r="BW386" s="80">
        <v>0</v>
      </c>
      <c r="BX386" s="80">
        <v>0</v>
      </c>
      <c r="BY386" s="80">
        <v>0</v>
      </c>
      <c r="BZ386" s="80">
        <v>0</v>
      </c>
      <c r="CA386" s="80">
        <v>0</v>
      </c>
      <c r="CB386" s="80">
        <v>0</v>
      </c>
      <c r="CC386" s="80">
        <v>0</v>
      </c>
    </row>
    <row r="387" spans="1:81">
      <c r="A387" s="80" t="s">
        <v>1677</v>
      </c>
      <c r="B387" s="80">
        <v>323</v>
      </c>
      <c r="C387" s="80">
        <v>18</v>
      </c>
      <c r="D387" s="80">
        <v>19</v>
      </c>
      <c r="E387" s="80">
        <v>2021</v>
      </c>
      <c r="F387" s="80" t="s">
        <v>75</v>
      </c>
      <c r="G387" s="174" t="s">
        <v>1672</v>
      </c>
      <c r="H387" s="80" t="s">
        <v>1673</v>
      </c>
      <c r="I387" s="177"/>
      <c r="J387" s="81">
        <v>13.660317354556591</v>
      </c>
      <c r="K387" s="81">
        <v>0.75682335970610215</v>
      </c>
      <c r="L387" s="81">
        <v>11.661603947040785</v>
      </c>
      <c r="M387" s="81">
        <v>18.435607054487782</v>
      </c>
      <c r="N387" s="81">
        <v>22.481898684310753</v>
      </c>
      <c r="O387" s="81">
        <v>8.5785692774747488</v>
      </c>
      <c r="P387" s="81">
        <v>8.6587810919420711</v>
      </c>
      <c r="Q387" s="81">
        <v>0.61711517488518408</v>
      </c>
      <c r="R387" s="81">
        <v>0</v>
      </c>
      <c r="S387" s="81">
        <v>1.0943731389760001</v>
      </c>
      <c r="T387" s="82"/>
      <c r="U387" s="81">
        <v>653328</v>
      </c>
      <c r="V387" s="81">
        <v>270</v>
      </c>
      <c r="W387" s="81">
        <v>263</v>
      </c>
      <c r="X387" s="81">
        <v>4090</v>
      </c>
      <c r="Y387" s="81">
        <v>5324</v>
      </c>
      <c r="Z387" s="81">
        <v>6312</v>
      </c>
      <c r="AA387" s="81">
        <v>1905</v>
      </c>
      <c r="AB387" s="81">
        <v>10342</v>
      </c>
      <c r="AC387" s="81">
        <v>0</v>
      </c>
      <c r="AD387" s="81">
        <v>1.0943731389760001</v>
      </c>
      <c r="AE387" s="82"/>
      <c r="AF387" s="81">
        <v>5004211.2643960631</v>
      </c>
      <c r="AG387" s="81">
        <v>512075.23091409478</v>
      </c>
      <c r="AH387" s="81">
        <v>1680113.2919516738</v>
      </c>
      <c r="AI387" s="81">
        <v>25623943.801043831</v>
      </c>
      <c r="AJ387" s="81">
        <v>19656733.483047798</v>
      </c>
      <c r="AK387" s="81">
        <v>0</v>
      </c>
      <c r="AL387" s="81">
        <v>0</v>
      </c>
      <c r="AM387" s="81">
        <v>1357531.1277082977</v>
      </c>
      <c r="AN387" s="81">
        <v>0</v>
      </c>
      <c r="AO387" s="81">
        <v>0</v>
      </c>
      <c r="AP387" s="82"/>
      <c r="AQ387" s="81">
        <v>91</v>
      </c>
      <c r="AR387" s="81">
        <v>27</v>
      </c>
      <c r="AS387" s="81">
        <v>0</v>
      </c>
      <c r="AT387" s="81">
        <v>0</v>
      </c>
      <c r="AU387" s="81">
        <v>0</v>
      </c>
      <c r="AV387" s="81">
        <v>0</v>
      </c>
      <c r="AW387" s="81"/>
      <c r="AX387" s="82"/>
      <c r="AY387" s="81">
        <v>488.67799999999988</v>
      </c>
      <c r="AZ387" s="81">
        <v>2048.3000000000002</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1671</v>
      </c>
      <c r="B388" s="80">
        <v>323</v>
      </c>
      <c r="C388" s="80">
        <v>19</v>
      </c>
      <c r="D388" s="80">
        <v>19</v>
      </c>
      <c r="E388" s="80">
        <v>2022</v>
      </c>
      <c r="F388" s="80" t="s">
        <v>568</v>
      </c>
      <c r="G388" s="80" t="s">
        <v>1672</v>
      </c>
      <c r="H388" s="80" t="s">
        <v>1673</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93</v>
      </c>
      <c r="AR388" s="81">
        <v>27</v>
      </c>
      <c r="AS388" s="81">
        <v>0</v>
      </c>
      <c r="AT388" s="81">
        <v>0</v>
      </c>
      <c r="AU388" s="81">
        <v>0</v>
      </c>
      <c r="AV388" s="81">
        <v>0</v>
      </c>
      <c r="AW388" s="81"/>
      <c r="AX388" s="82"/>
      <c r="AY388" s="81">
        <v>504.07799999999986</v>
      </c>
      <c r="AZ388" s="81">
        <v>2048.3000000000002</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2150</v>
      </c>
      <c r="B389" s="80">
        <v>52</v>
      </c>
      <c r="C389" s="80">
        <v>1</v>
      </c>
      <c r="D389" s="80">
        <v>4</v>
      </c>
      <c r="E389" s="80">
        <v>1990</v>
      </c>
      <c r="F389" s="80" t="s">
        <v>562</v>
      </c>
      <c r="G389" s="80" t="s">
        <v>2151</v>
      </c>
      <c r="H389" s="80" t="s">
        <v>2152</v>
      </c>
      <c r="I389" s="177"/>
      <c r="J389" s="81">
        <v>14.092796499866589</v>
      </c>
      <c r="K389" s="81">
        <v>1.3296649363465853</v>
      </c>
      <c r="L389" s="81">
        <v>0.23004899751217486</v>
      </c>
      <c r="M389" s="81">
        <v>3.7981868092885098</v>
      </c>
      <c r="N389" s="81">
        <v>5.3528714359629523</v>
      </c>
      <c r="O389" s="81">
        <v>5.7644847838623807</v>
      </c>
      <c r="P389" s="81">
        <v>8.6486987495332013</v>
      </c>
      <c r="Q389" s="81">
        <v>0.44929348278372216</v>
      </c>
      <c r="R389" s="81">
        <v>0</v>
      </c>
      <c r="S389" s="81">
        <v>0.41557176277463881</v>
      </c>
      <c r="T389" s="82"/>
      <c r="U389" s="81">
        <v>1136528</v>
      </c>
      <c r="V389" s="81">
        <v>391</v>
      </c>
      <c r="W389" s="81">
        <v>3</v>
      </c>
      <c r="X389" s="81">
        <v>1490</v>
      </c>
      <c r="Y389" s="81">
        <v>1934</v>
      </c>
      <c r="Z389" s="81">
        <v>2371</v>
      </c>
      <c r="AA389" s="81">
        <v>2100</v>
      </c>
      <c r="AB389" s="81">
        <v>7295</v>
      </c>
      <c r="AC389" s="81">
        <v>0</v>
      </c>
      <c r="AD389" s="81">
        <v>0.41557176277463881</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2153</v>
      </c>
      <c r="B390" s="80">
        <v>53</v>
      </c>
      <c r="C390" s="80">
        <v>2</v>
      </c>
      <c r="D390" s="80">
        <v>4</v>
      </c>
      <c r="E390" s="80">
        <v>2005</v>
      </c>
      <c r="F390" s="80" t="s">
        <v>565</v>
      </c>
      <c r="G390" s="80" t="s">
        <v>2151</v>
      </c>
      <c r="H390" s="80" t="s">
        <v>2152</v>
      </c>
      <c r="I390" s="177"/>
      <c r="J390" s="81">
        <v>50.201400357380194</v>
      </c>
      <c r="K390" s="81">
        <v>1.3695089934290505</v>
      </c>
      <c r="L390" s="81">
        <v>4.2465189394948073</v>
      </c>
      <c r="M390" s="81">
        <v>13.454067483662017</v>
      </c>
      <c r="N390" s="81">
        <v>8.8072778088724242</v>
      </c>
      <c r="O390" s="81">
        <v>9.8977646725675381</v>
      </c>
      <c r="P390" s="81">
        <v>11.475410125334092</v>
      </c>
      <c r="Q390" s="81">
        <v>0.51002544864959631</v>
      </c>
      <c r="R390" s="81">
        <v>0</v>
      </c>
      <c r="S390" s="81">
        <v>1.256333721740625</v>
      </c>
      <c r="T390" s="82"/>
      <c r="U390" s="81">
        <v>4627331</v>
      </c>
      <c r="V390" s="81">
        <v>551</v>
      </c>
      <c r="W390" s="81">
        <v>56</v>
      </c>
      <c r="X390" s="81">
        <v>2981</v>
      </c>
      <c r="Y390" s="81">
        <v>2904</v>
      </c>
      <c r="Z390" s="81">
        <v>4711</v>
      </c>
      <c r="AA390" s="81">
        <v>2282</v>
      </c>
      <c r="AB390" s="81">
        <v>8657</v>
      </c>
      <c r="AC390" s="81">
        <v>0</v>
      </c>
      <c r="AD390" s="81">
        <v>1.256333721740625</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2154</v>
      </c>
      <c r="B391" s="80">
        <v>54</v>
      </c>
      <c r="C391" s="80">
        <v>3</v>
      </c>
      <c r="D391" s="80">
        <v>4</v>
      </c>
      <c r="E391" s="80">
        <v>2006</v>
      </c>
      <c r="F391" s="80" t="s">
        <v>566</v>
      </c>
      <c r="G391" s="80" t="s">
        <v>2151</v>
      </c>
      <c r="H391" s="80" t="s">
        <v>2152</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2155</v>
      </c>
      <c r="B392" s="80">
        <v>55</v>
      </c>
      <c r="C392" s="80">
        <v>4</v>
      </c>
      <c r="D392" s="80">
        <v>4</v>
      </c>
      <c r="E392" s="80">
        <v>2007</v>
      </c>
      <c r="F392" s="80" t="s">
        <v>567</v>
      </c>
      <c r="G392" s="80" t="s">
        <v>2151</v>
      </c>
      <c r="H392" s="80" t="s">
        <v>2152</v>
      </c>
      <c r="I392" s="177"/>
      <c r="J392" s="81">
        <v>47.917912257670167</v>
      </c>
      <c r="K392" s="81">
        <v>1.2481542142198498</v>
      </c>
      <c r="L392" s="81">
        <v>2.3285549125817648</v>
      </c>
      <c r="M392" s="81">
        <v>20.847934055844163</v>
      </c>
      <c r="N392" s="81">
        <v>9.1458557027977054</v>
      </c>
      <c r="O392" s="81">
        <v>10.517566115548949</v>
      </c>
      <c r="P392" s="81">
        <v>11.903254787613927</v>
      </c>
      <c r="Q392" s="81">
        <v>0.54907918018382718</v>
      </c>
      <c r="R392" s="81">
        <v>0</v>
      </c>
      <c r="S392" s="81">
        <v>1.1917722169679115</v>
      </c>
      <c r="T392" s="82"/>
      <c r="U392" s="81">
        <v>5024537</v>
      </c>
      <c r="V392" s="81">
        <v>512</v>
      </c>
      <c r="W392" s="81">
        <v>30</v>
      </c>
      <c r="X392" s="81">
        <v>5322</v>
      </c>
      <c r="Y392" s="81">
        <v>3003</v>
      </c>
      <c r="Z392" s="81">
        <v>5204</v>
      </c>
      <c r="AA392" s="81">
        <v>2331</v>
      </c>
      <c r="AB392" s="81">
        <v>8827</v>
      </c>
      <c r="AC392" s="81">
        <v>0</v>
      </c>
      <c r="AD392" s="81">
        <v>1.1917722169679115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2156</v>
      </c>
      <c r="B393" s="80">
        <v>56</v>
      </c>
      <c r="C393" s="80">
        <v>5</v>
      </c>
      <c r="D393" s="80">
        <v>4</v>
      </c>
      <c r="E393" s="80">
        <v>2008</v>
      </c>
      <c r="F393" s="80" t="s">
        <v>84</v>
      </c>
      <c r="G393" s="80" t="s">
        <v>2151</v>
      </c>
      <c r="H393" s="80" t="s">
        <v>2152</v>
      </c>
      <c r="I393" s="177"/>
      <c r="J393" s="81">
        <v>50.200921798842167</v>
      </c>
      <c r="K393" s="81">
        <v>0.9244306457959639</v>
      </c>
      <c r="L393" s="81">
        <v>2.0866605397608824</v>
      </c>
      <c r="M393" s="81">
        <v>21.715125736567494</v>
      </c>
      <c r="N393" s="81">
        <v>8.2620144917505751</v>
      </c>
      <c r="O393" s="81">
        <v>10.397190509138657</v>
      </c>
      <c r="P393" s="81">
        <v>11.751970858356314</v>
      </c>
      <c r="Q393" s="81">
        <v>0.53812172213171305</v>
      </c>
      <c r="R393" s="81">
        <v>0</v>
      </c>
      <c r="S393" s="81">
        <v>1.2417783591614764</v>
      </c>
      <c r="T393" s="82"/>
      <c r="U393" s="81">
        <v>5428152</v>
      </c>
      <c r="V393" s="81">
        <v>512</v>
      </c>
      <c r="W393" s="81">
        <v>30</v>
      </c>
      <c r="X393" s="81">
        <v>5322</v>
      </c>
      <c r="Y393" s="81">
        <v>3043</v>
      </c>
      <c r="Z393" s="81">
        <v>5325</v>
      </c>
      <c r="AA393" s="81">
        <v>2304</v>
      </c>
      <c r="AB393" s="81">
        <v>8793</v>
      </c>
      <c r="AC393" s="81">
        <v>0</v>
      </c>
      <c r="AD393" s="81">
        <v>1.2417783591614764</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2157</v>
      </c>
      <c r="B394" s="80">
        <v>57</v>
      </c>
      <c r="C394" s="80">
        <v>6</v>
      </c>
      <c r="D394" s="80">
        <v>4</v>
      </c>
      <c r="E394" s="80">
        <v>2009</v>
      </c>
      <c r="F394" s="80" t="s">
        <v>85</v>
      </c>
      <c r="G394" s="80" t="s">
        <v>2151</v>
      </c>
      <c r="H394" s="80" t="s">
        <v>2152</v>
      </c>
      <c r="I394" s="177"/>
      <c r="J394" s="81">
        <v>56.497704537063441</v>
      </c>
      <c r="K394" s="81">
        <v>0.94337641457821686</v>
      </c>
      <c r="L394" s="81">
        <v>1.1125460469758308</v>
      </c>
      <c r="M394" s="81">
        <v>21.40131101923485</v>
      </c>
      <c r="N394" s="81">
        <v>7.9698141330620649</v>
      </c>
      <c r="O394" s="81">
        <v>10.737364489942017</v>
      </c>
      <c r="P394" s="81">
        <v>11.417513906514879</v>
      </c>
      <c r="Q394" s="81">
        <v>0.5084770544108459</v>
      </c>
      <c r="R394" s="81">
        <v>0</v>
      </c>
      <c r="S394" s="81">
        <v>1.0237386774036976</v>
      </c>
      <c r="T394" s="82"/>
      <c r="U394" s="81">
        <v>5520933</v>
      </c>
      <c r="V394" s="81">
        <v>498</v>
      </c>
      <c r="W394" s="81">
        <v>23</v>
      </c>
      <c r="X394" s="81">
        <v>5596</v>
      </c>
      <c r="Y394" s="81">
        <v>3049</v>
      </c>
      <c r="Z394" s="81">
        <v>5428</v>
      </c>
      <c r="AA394" s="81">
        <v>2298</v>
      </c>
      <c r="AB394" s="81">
        <v>8722</v>
      </c>
      <c r="AC394" s="81">
        <v>0</v>
      </c>
      <c r="AD394" s="81">
        <v>1.0237386774036976</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16.3</v>
      </c>
      <c r="BJ394" s="81">
        <v>0</v>
      </c>
      <c r="BK394" s="81">
        <v>6.4</v>
      </c>
      <c r="BL394" s="81">
        <v>0</v>
      </c>
      <c r="BM394" s="82"/>
      <c r="BN394" s="81">
        <v>0</v>
      </c>
      <c r="BO394" s="81">
        <v>0</v>
      </c>
      <c r="BP394" s="81">
        <v>1</v>
      </c>
      <c r="BQ394" s="81">
        <v>0</v>
      </c>
      <c r="BR394" s="81">
        <v>2</v>
      </c>
      <c r="BS394" s="81">
        <v>0</v>
      </c>
      <c r="BT394"/>
      <c r="BU394" s="80"/>
      <c r="BV394" s="80"/>
      <c r="BW394" s="80"/>
      <c r="BX394" s="80"/>
      <c r="BY394" s="80"/>
      <c r="BZ394" s="80"/>
      <c r="CA394" s="80"/>
      <c r="CB394" s="80"/>
      <c r="CC394" s="80"/>
    </row>
    <row r="395" spans="1:81">
      <c r="A395" s="80" t="s">
        <v>2158</v>
      </c>
      <c r="B395" s="80">
        <v>58</v>
      </c>
      <c r="C395" s="80">
        <v>7</v>
      </c>
      <c r="D395" s="80">
        <v>4</v>
      </c>
      <c r="E395" s="80">
        <v>2010</v>
      </c>
      <c r="F395" s="80" t="s">
        <v>86</v>
      </c>
      <c r="G395" s="80" t="s">
        <v>2151</v>
      </c>
      <c r="H395" s="80" t="s">
        <v>2152</v>
      </c>
      <c r="I395" s="177"/>
      <c r="J395" s="81">
        <v>55.918112780883028</v>
      </c>
      <c r="K395" s="81">
        <v>1.0163972762347777</v>
      </c>
      <c r="L395" s="81">
        <v>1.0713444059461943</v>
      </c>
      <c r="M395" s="81">
        <v>22.606895647313483</v>
      </c>
      <c r="N395" s="81">
        <v>9.8547811697227061</v>
      </c>
      <c r="O395" s="81">
        <v>11.154352527959594</v>
      </c>
      <c r="P395" s="81">
        <v>11.79658184569136</v>
      </c>
      <c r="Q395" s="81">
        <v>0.53582909642348975</v>
      </c>
      <c r="R395" s="81">
        <v>0</v>
      </c>
      <c r="S395" s="81">
        <v>0.93537510165152049</v>
      </c>
      <c r="T395" s="82"/>
      <c r="U395" s="81">
        <v>5428212</v>
      </c>
      <c r="V395" s="81">
        <v>498</v>
      </c>
      <c r="W395" s="81">
        <v>23</v>
      </c>
      <c r="X395" s="81">
        <v>5596</v>
      </c>
      <c r="Y395" s="81">
        <v>3114</v>
      </c>
      <c r="Z395" s="81">
        <v>5665</v>
      </c>
      <c r="AA395" s="81">
        <v>2315</v>
      </c>
      <c r="AB395" s="81">
        <v>8807</v>
      </c>
      <c r="AC395" s="81">
        <v>0</v>
      </c>
      <c r="AD395" s="81">
        <v>0.93537510165152049</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17.45</v>
      </c>
      <c r="BJ395" s="81">
        <v>0</v>
      </c>
      <c r="BK395" s="81">
        <v>5.9370000000000003</v>
      </c>
      <c r="BL395" s="81">
        <v>0</v>
      </c>
      <c r="BM395" s="82"/>
      <c r="BN395" s="81">
        <v>0</v>
      </c>
      <c r="BO395" s="81">
        <v>0</v>
      </c>
      <c r="BP395" s="81">
        <v>1</v>
      </c>
      <c r="BQ395" s="81">
        <v>0</v>
      </c>
      <c r="BR395" s="81">
        <v>2</v>
      </c>
      <c r="BS395" s="81">
        <v>0</v>
      </c>
      <c r="BT395"/>
      <c r="BU395" s="80">
        <v>23.387</v>
      </c>
      <c r="BV395" s="80">
        <v>0</v>
      </c>
      <c r="BW395" s="80">
        <v>0</v>
      </c>
      <c r="BX395" s="80">
        <v>0</v>
      </c>
      <c r="BY395" s="80">
        <v>0</v>
      </c>
      <c r="BZ395" s="80">
        <v>0</v>
      </c>
      <c r="CA395" s="80">
        <v>0</v>
      </c>
      <c r="CB395" s="80">
        <v>0</v>
      </c>
      <c r="CC395" s="80">
        <v>0</v>
      </c>
    </row>
    <row r="396" spans="1:81">
      <c r="A396" s="80" t="s">
        <v>2159</v>
      </c>
      <c r="B396" s="80">
        <v>59</v>
      </c>
      <c r="C396" s="80">
        <v>8</v>
      </c>
      <c r="D396" s="80">
        <v>4</v>
      </c>
      <c r="E396" s="80">
        <v>2011</v>
      </c>
      <c r="F396" s="80" t="s">
        <v>87</v>
      </c>
      <c r="G396" s="80" t="s">
        <v>2151</v>
      </c>
      <c r="H396" s="80" t="s">
        <v>2152</v>
      </c>
      <c r="I396" s="177"/>
      <c r="J396" s="81">
        <v>57.755320648845604</v>
      </c>
      <c r="K396" s="81">
        <v>1.3428639475558961</v>
      </c>
      <c r="L396" s="81">
        <v>0.948829718331617</v>
      </c>
      <c r="M396" s="81">
        <v>25.961703020269162</v>
      </c>
      <c r="N396" s="81">
        <v>12.345485350162273</v>
      </c>
      <c r="O396" s="81">
        <v>10.961500750165408</v>
      </c>
      <c r="P396" s="81">
        <v>11.331967637162265</v>
      </c>
      <c r="Q396" s="81">
        <v>0.62206059099496835</v>
      </c>
      <c r="R396" s="81">
        <v>0</v>
      </c>
      <c r="S396" s="81">
        <v>1.0789341365105258</v>
      </c>
      <c r="T396" s="82"/>
      <c r="U396" s="81">
        <v>4836244</v>
      </c>
      <c r="V396" s="81">
        <v>498</v>
      </c>
      <c r="W396" s="81">
        <v>23</v>
      </c>
      <c r="X396" s="81">
        <v>5596</v>
      </c>
      <c r="Y396" s="81">
        <v>3174</v>
      </c>
      <c r="Z396" s="81">
        <v>5688</v>
      </c>
      <c r="AA396" s="81">
        <v>2290</v>
      </c>
      <c r="AB396" s="81">
        <v>8864</v>
      </c>
      <c r="AC396" s="81">
        <v>0</v>
      </c>
      <c r="AD396" s="81">
        <v>1.0789341365105258</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18.219000000000001</v>
      </c>
      <c r="BJ396" s="81">
        <v>0</v>
      </c>
      <c r="BK396" s="81">
        <v>5.423</v>
      </c>
      <c r="BL396" s="81">
        <v>0</v>
      </c>
      <c r="BM396" s="82"/>
      <c r="BN396" s="81">
        <v>0</v>
      </c>
      <c r="BO396" s="81">
        <v>0</v>
      </c>
      <c r="BP396" s="81">
        <v>1</v>
      </c>
      <c r="BQ396" s="81">
        <v>0</v>
      </c>
      <c r="BR396" s="81">
        <v>2</v>
      </c>
      <c r="BS396" s="81">
        <v>0</v>
      </c>
      <c r="BT396"/>
      <c r="BU396" s="80">
        <v>23.641999999999999</v>
      </c>
      <c r="BV396" s="80">
        <v>0</v>
      </c>
      <c r="BW396" s="80">
        <v>0</v>
      </c>
      <c r="BX396" s="80">
        <v>0</v>
      </c>
      <c r="BY396" s="80">
        <v>0</v>
      </c>
      <c r="BZ396" s="80">
        <v>0</v>
      </c>
      <c r="CA396" s="80">
        <v>0</v>
      </c>
      <c r="CB396" s="80">
        <v>0</v>
      </c>
      <c r="CC396" s="80">
        <v>0</v>
      </c>
    </row>
    <row r="397" spans="1:81">
      <c r="A397" s="80" t="s">
        <v>2160</v>
      </c>
      <c r="B397" s="80">
        <v>60</v>
      </c>
      <c r="C397" s="80">
        <v>9</v>
      </c>
      <c r="D397" s="80">
        <v>4</v>
      </c>
      <c r="E397" s="80">
        <v>2012</v>
      </c>
      <c r="F397" s="80" t="s">
        <v>88</v>
      </c>
      <c r="G397" s="80" t="s">
        <v>2151</v>
      </c>
      <c r="H397" s="80" t="s">
        <v>2152</v>
      </c>
      <c r="I397" s="177"/>
      <c r="J397" s="81">
        <v>45.504393072492633</v>
      </c>
      <c r="K397" s="81">
        <v>1.2982891513715686</v>
      </c>
      <c r="L397" s="81">
        <v>0.93955943559073563</v>
      </c>
      <c r="M397" s="81">
        <v>29.268498324120227</v>
      </c>
      <c r="N397" s="81">
        <v>13.614341091895069</v>
      </c>
      <c r="O397" s="81">
        <v>11.553989275776237</v>
      </c>
      <c r="P397" s="81">
        <v>11.257097135901251</v>
      </c>
      <c r="Q397" s="81">
        <v>0.68462237589366592</v>
      </c>
      <c r="R397" s="81">
        <v>0</v>
      </c>
      <c r="S397" s="81">
        <v>1.1856297893491117</v>
      </c>
      <c r="T397" s="82"/>
      <c r="U397" s="81">
        <v>3411566</v>
      </c>
      <c r="V397" s="81">
        <v>498</v>
      </c>
      <c r="W397" s="81">
        <v>23</v>
      </c>
      <c r="X397" s="81">
        <v>5596</v>
      </c>
      <c r="Y397" s="81">
        <v>3270</v>
      </c>
      <c r="Z397" s="81">
        <v>6043</v>
      </c>
      <c r="AA397" s="81">
        <v>2262</v>
      </c>
      <c r="AB397" s="81">
        <v>8979</v>
      </c>
      <c r="AC397" s="81">
        <v>0</v>
      </c>
      <c r="AD397" s="81">
        <v>1.1856297893491117</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18.219000000000001</v>
      </c>
      <c r="BJ397" s="81">
        <v>0</v>
      </c>
      <c r="BK397" s="81">
        <v>6.8090000000000002</v>
      </c>
      <c r="BL397" s="81">
        <v>0</v>
      </c>
      <c r="BM397" s="82"/>
      <c r="BN397" s="81">
        <v>0</v>
      </c>
      <c r="BO397" s="81">
        <v>0</v>
      </c>
      <c r="BP397" s="81">
        <v>1</v>
      </c>
      <c r="BQ397" s="81">
        <v>0</v>
      </c>
      <c r="BR397" s="81">
        <v>2</v>
      </c>
      <c r="BS397" s="81">
        <v>0</v>
      </c>
      <c r="BT397"/>
      <c r="BU397" s="80">
        <v>25.027999999999999</v>
      </c>
      <c r="BV397" s="80">
        <v>0</v>
      </c>
      <c r="BW397" s="80">
        <v>0</v>
      </c>
      <c r="BX397" s="80">
        <v>0</v>
      </c>
      <c r="BY397" s="80">
        <v>0</v>
      </c>
      <c r="BZ397" s="80">
        <v>0</v>
      </c>
      <c r="CA397" s="80">
        <v>0</v>
      </c>
      <c r="CB397" s="80">
        <v>0</v>
      </c>
      <c r="CC397" s="80">
        <v>0</v>
      </c>
    </row>
    <row r="398" spans="1:81">
      <c r="A398" s="80" t="s">
        <v>2161</v>
      </c>
      <c r="B398" s="80">
        <v>61</v>
      </c>
      <c r="C398" s="80">
        <v>10</v>
      </c>
      <c r="D398" s="80">
        <v>4</v>
      </c>
      <c r="E398" s="80">
        <v>2013</v>
      </c>
      <c r="F398" s="80" t="s">
        <v>89</v>
      </c>
      <c r="G398" s="80" t="s">
        <v>2151</v>
      </c>
      <c r="H398" s="80" t="s">
        <v>2152</v>
      </c>
      <c r="I398" s="177"/>
      <c r="J398" s="81">
        <v>48.435819354606473</v>
      </c>
      <c r="K398" s="81">
        <v>1.1196793790168103</v>
      </c>
      <c r="L398" s="81">
        <v>0.88462710392615584</v>
      </c>
      <c r="M398" s="81">
        <v>28.708986572284527</v>
      </c>
      <c r="N398" s="81">
        <v>15.175341437770509</v>
      </c>
      <c r="O398" s="81">
        <v>11.603755777491262</v>
      </c>
      <c r="P398" s="81">
        <v>10.924860390363724</v>
      </c>
      <c r="Q398" s="81">
        <v>0.70061524496844674</v>
      </c>
      <c r="R398" s="81">
        <v>0</v>
      </c>
      <c r="S398" s="81">
        <v>1.07476944415578</v>
      </c>
      <c r="T398" s="82"/>
      <c r="U398" s="81">
        <v>3415985</v>
      </c>
      <c r="V398" s="81">
        <v>498</v>
      </c>
      <c r="W398" s="81">
        <v>23</v>
      </c>
      <c r="X398" s="81">
        <v>5596</v>
      </c>
      <c r="Y398" s="81">
        <v>3327</v>
      </c>
      <c r="Z398" s="81">
        <v>6340</v>
      </c>
      <c r="AA398" s="81">
        <v>2187</v>
      </c>
      <c r="AB398" s="81">
        <v>9057</v>
      </c>
      <c r="AC398" s="81">
        <v>0</v>
      </c>
      <c r="AD398" s="81">
        <v>1.07476944415578</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25.625</v>
      </c>
      <c r="BJ398" s="81">
        <v>0</v>
      </c>
      <c r="BK398" s="81">
        <v>7.8390000000000004</v>
      </c>
      <c r="BL398" s="81">
        <v>0</v>
      </c>
      <c r="BM398" s="82"/>
      <c r="BN398" s="81">
        <v>0</v>
      </c>
      <c r="BO398" s="81">
        <v>0</v>
      </c>
      <c r="BP398" s="81">
        <v>1</v>
      </c>
      <c r="BQ398" s="81">
        <v>0</v>
      </c>
      <c r="BR398" s="81">
        <v>2</v>
      </c>
      <c r="BS398" s="81">
        <v>0</v>
      </c>
      <c r="BT398"/>
      <c r="BU398" s="80">
        <v>33.463999999999999</v>
      </c>
      <c r="BV398" s="80">
        <v>0</v>
      </c>
      <c r="BW398" s="80">
        <v>0</v>
      </c>
      <c r="BX398" s="80">
        <v>0</v>
      </c>
      <c r="BY398" s="80">
        <v>0</v>
      </c>
      <c r="BZ398" s="80">
        <v>0</v>
      </c>
      <c r="CA398" s="80">
        <v>0</v>
      </c>
      <c r="CB398" s="80">
        <v>0</v>
      </c>
      <c r="CC398" s="80">
        <v>0</v>
      </c>
    </row>
    <row r="399" spans="1:81">
      <c r="A399" s="80" t="s">
        <v>2162</v>
      </c>
      <c r="B399" s="80">
        <v>62</v>
      </c>
      <c r="C399" s="80">
        <v>11</v>
      </c>
      <c r="D399" s="80">
        <v>4</v>
      </c>
      <c r="E399" s="80">
        <v>2014</v>
      </c>
      <c r="F399" s="80" t="s">
        <v>90</v>
      </c>
      <c r="G399" s="80" t="s">
        <v>2151</v>
      </c>
      <c r="H399" s="80" t="s">
        <v>2152</v>
      </c>
      <c r="I399" s="177"/>
      <c r="J399" s="81">
        <v>42.793341726051622</v>
      </c>
      <c r="K399" s="81">
        <v>1.1163940303022568</v>
      </c>
      <c r="L399" s="81">
        <v>2.4551097771844175</v>
      </c>
      <c r="M399" s="81">
        <v>30.104995982640471</v>
      </c>
      <c r="N399" s="81">
        <v>12.026720810227934</v>
      </c>
      <c r="O399" s="81">
        <v>11.1999675934753</v>
      </c>
      <c r="P399" s="81">
        <v>11.062023036445227</v>
      </c>
      <c r="Q399" s="81">
        <v>0.67681031806904202</v>
      </c>
      <c r="R399" s="81">
        <v>0</v>
      </c>
      <c r="S399" s="81">
        <v>1.344664093603497</v>
      </c>
      <c r="T399" s="82"/>
      <c r="U399" s="81">
        <v>3296427</v>
      </c>
      <c r="V399" s="81">
        <v>448</v>
      </c>
      <c r="W399" s="81">
        <v>56</v>
      </c>
      <c r="X399" s="81">
        <v>5831</v>
      </c>
      <c r="Y399" s="81">
        <v>3350</v>
      </c>
      <c r="Z399" s="81">
        <v>6445</v>
      </c>
      <c r="AA399" s="81">
        <v>2203</v>
      </c>
      <c r="AB399" s="81">
        <v>9119</v>
      </c>
      <c r="AC399" s="81">
        <v>0</v>
      </c>
      <c r="AD399" s="81">
        <v>1.344664093603497</v>
      </c>
      <c r="AE399" s="82"/>
      <c r="AF399" s="81">
        <v>41015551.81535928</v>
      </c>
      <c r="AG399" s="81">
        <v>864495.57500439428</v>
      </c>
      <c r="AH399" s="81">
        <v>622982.41526933911</v>
      </c>
      <c r="AI399" s="81">
        <v>37271634.023433849</v>
      </c>
      <c r="AJ399" s="81">
        <v>16755198.088759612</v>
      </c>
      <c r="AK399" s="81">
        <v>0</v>
      </c>
      <c r="AL399" s="81">
        <v>0</v>
      </c>
      <c r="AM399" s="81">
        <v>1251902.4328227108</v>
      </c>
      <c r="AN399" s="81">
        <v>0</v>
      </c>
      <c r="AO399" s="81">
        <v>0</v>
      </c>
      <c r="AP399" s="82"/>
      <c r="AQ399" s="81">
        <v>319</v>
      </c>
      <c r="AR399" s="81">
        <v>55</v>
      </c>
      <c r="AS399" s="81">
        <v>0</v>
      </c>
      <c r="AT399" s="81">
        <v>0</v>
      </c>
      <c r="AU399" s="81">
        <v>0</v>
      </c>
      <c r="AV399" s="81">
        <v>0</v>
      </c>
      <c r="AW399" s="81" t="s">
        <v>564</v>
      </c>
      <c r="AX399" s="82"/>
      <c r="AY399" s="81">
        <v>1402.9459999999999</v>
      </c>
      <c r="AZ399" s="81">
        <v>2520.04</v>
      </c>
      <c r="BA399" s="81">
        <v>0</v>
      </c>
      <c r="BB399" s="81">
        <v>0</v>
      </c>
      <c r="BC399" s="81">
        <v>0</v>
      </c>
      <c r="BD399" s="81">
        <v>0</v>
      </c>
      <c r="BE399" s="81" t="s">
        <v>564</v>
      </c>
      <c r="BF399" s="82"/>
      <c r="BG399" s="81">
        <v>0</v>
      </c>
      <c r="BH399" s="81">
        <v>0</v>
      </c>
      <c r="BI399" s="81">
        <v>24.727</v>
      </c>
      <c r="BJ399" s="81">
        <v>0</v>
      </c>
      <c r="BK399" s="81">
        <v>7.1360000000000001</v>
      </c>
      <c r="BL399" s="81">
        <v>0</v>
      </c>
      <c r="BM399" s="82"/>
      <c r="BN399" s="81">
        <v>0</v>
      </c>
      <c r="BO399" s="81">
        <v>0</v>
      </c>
      <c r="BP399" s="81">
        <v>2</v>
      </c>
      <c r="BQ399" s="81">
        <v>0</v>
      </c>
      <c r="BR399" s="81">
        <v>2</v>
      </c>
      <c r="BS399" s="81">
        <v>0</v>
      </c>
      <c r="BT399"/>
      <c r="BU399" s="80">
        <v>31.863</v>
      </c>
      <c r="BV399" s="80">
        <v>0</v>
      </c>
      <c r="BW399" s="80">
        <v>0</v>
      </c>
      <c r="BX399" s="80">
        <v>0</v>
      </c>
      <c r="BY399" s="80">
        <v>0</v>
      </c>
      <c r="BZ399" s="80">
        <v>0</v>
      </c>
      <c r="CA399" s="80">
        <v>0</v>
      </c>
      <c r="CB399" s="80">
        <v>0</v>
      </c>
      <c r="CC399" s="80">
        <v>0</v>
      </c>
    </row>
    <row r="400" spans="1:81">
      <c r="A400" s="80" t="s">
        <v>2163</v>
      </c>
      <c r="B400" s="80">
        <v>63</v>
      </c>
      <c r="C400" s="80">
        <v>12</v>
      </c>
      <c r="D400" s="80">
        <v>4</v>
      </c>
      <c r="E400" s="80">
        <v>2015</v>
      </c>
      <c r="F400" s="80" t="s">
        <v>91</v>
      </c>
      <c r="G400" s="80" t="s">
        <v>2151</v>
      </c>
      <c r="H400" s="80" t="s">
        <v>2152</v>
      </c>
      <c r="I400" s="177"/>
      <c r="J400" s="81">
        <v>37.617241468032297</v>
      </c>
      <c r="K400" s="81">
        <v>1.0522746401842422</v>
      </c>
      <c r="L400" s="81">
        <v>2.4229097889616464</v>
      </c>
      <c r="M400" s="81">
        <v>26.905772201626718</v>
      </c>
      <c r="N400" s="81">
        <v>11.007743652980064</v>
      </c>
      <c r="O400" s="81">
        <v>11.423557381446333</v>
      </c>
      <c r="P400" s="81">
        <v>10.914942649558032</v>
      </c>
      <c r="Q400" s="81">
        <v>0.6704107117093252</v>
      </c>
      <c r="R400" s="81">
        <v>0</v>
      </c>
      <c r="S400" s="81">
        <v>1.3393172867999714</v>
      </c>
      <c r="T400" s="82"/>
      <c r="U400" s="81">
        <v>3623948</v>
      </c>
      <c r="V400" s="81">
        <v>448</v>
      </c>
      <c r="W400" s="81">
        <v>56</v>
      </c>
      <c r="X400" s="81">
        <v>5831</v>
      </c>
      <c r="Y400" s="81">
        <v>3406</v>
      </c>
      <c r="Z400" s="81">
        <v>6637</v>
      </c>
      <c r="AA400" s="81">
        <v>2172</v>
      </c>
      <c r="AB400" s="81">
        <v>9227</v>
      </c>
      <c r="AC400" s="81">
        <v>0</v>
      </c>
      <c r="AD400" s="81">
        <v>1.3393172867999714</v>
      </c>
      <c r="AE400" s="82"/>
      <c r="AF400" s="81">
        <v>37851451.456079736</v>
      </c>
      <c r="AG400" s="81">
        <v>795352.02398639871</v>
      </c>
      <c r="AH400" s="81">
        <v>504600.81116358592</v>
      </c>
      <c r="AI400" s="81">
        <v>35725747.400190912</v>
      </c>
      <c r="AJ400" s="81">
        <v>16816839.519736595</v>
      </c>
      <c r="AK400" s="81">
        <v>0</v>
      </c>
      <c r="AL400" s="81">
        <v>0</v>
      </c>
      <c r="AM400" s="81">
        <v>1264521.6441907533</v>
      </c>
      <c r="AN400" s="81">
        <v>0</v>
      </c>
      <c r="AO400" s="81">
        <v>0</v>
      </c>
      <c r="AP400" s="82"/>
      <c r="AQ400" s="81">
        <v>346</v>
      </c>
      <c r="AR400" s="81">
        <v>61</v>
      </c>
      <c r="AS400" s="81">
        <v>0</v>
      </c>
      <c r="AT400" s="81">
        <v>0</v>
      </c>
      <c r="AU400" s="81">
        <v>0</v>
      </c>
      <c r="AV400" s="81">
        <v>0</v>
      </c>
      <c r="AW400" s="81" t="s">
        <v>564</v>
      </c>
      <c r="AX400" s="82"/>
      <c r="AY400" s="81">
        <v>1573.6860000000001</v>
      </c>
      <c r="AZ400" s="81">
        <v>2661.64</v>
      </c>
      <c r="BA400" s="81">
        <v>0</v>
      </c>
      <c r="BB400" s="81">
        <v>0</v>
      </c>
      <c r="BC400" s="81">
        <v>0</v>
      </c>
      <c r="BD400" s="81">
        <v>0</v>
      </c>
      <c r="BE400" s="81" t="s">
        <v>564</v>
      </c>
      <c r="BF400" s="82"/>
      <c r="BG400" s="81">
        <v>0</v>
      </c>
      <c r="BH400" s="81">
        <v>0</v>
      </c>
      <c r="BI400" s="81">
        <v>23.834</v>
      </c>
      <c r="BJ400" s="81">
        <v>0</v>
      </c>
      <c r="BK400" s="81">
        <v>6.8639999999999999</v>
      </c>
      <c r="BL400" s="81">
        <v>0</v>
      </c>
      <c r="BM400" s="82"/>
      <c r="BN400" s="81">
        <v>0</v>
      </c>
      <c r="BO400" s="81">
        <v>0</v>
      </c>
      <c r="BP400" s="81">
        <v>1</v>
      </c>
      <c r="BQ400" s="81">
        <v>0</v>
      </c>
      <c r="BR400" s="81">
        <v>2</v>
      </c>
      <c r="BS400" s="81">
        <v>0</v>
      </c>
      <c r="BT400"/>
      <c r="BU400" s="80">
        <v>30.698</v>
      </c>
      <c r="BV400" s="80">
        <v>0</v>
      </c>
      <c r="BW400" s="80">
        <v>0</v>
      </c>
      <c r="BX400" s="80">
        <v>0</v>
      </c>
      <c r="BY400" s="80">
        <v>0</v>
      </c>
      <c r="BZ400" s="80">
        <v>0</v>
      </c>
      <c r="CA400" s="80">
        <v>0</v>
      </c>
      <c r="CB400" s="80">
        <v>0</v>
      </c>
      <c r="CC400" s="80">
        <v>0</v>
      </c>
    </row>
    <row r="401" spans="1:81">
      <c r="A401" s="80" t="s">
        <v>2164</v>
      </c>
      <c r="B401" s="80">
        <v>64</v>
      </c>
      <c r="C401" s="80">
        <v>13</v>
      </c>
      <c r="D401" s="80">
        <v>4</v>
      </c>
      <c r="E401" s="80">
        <v>2016</v>
      </c>
      <c r="F401" s="80" t="s">
        <v>92</v>
      </c>
      <c r="G401" s="80" t="s">
        <v>2151</v>
      </c>
      <c r="H401" s="80" t="s">
        <v>2152</v>
      </c>
      <c r="I401" s="177"/>
      <c r="J401" s="81">
        <v>17.70166256538646</v>
      </c>
      <c r="K401" s="81">
        <v>1.011090381565481</v>
      </c>
      <c r="L401" s="81">
        <v>2.3671113453467849</v>
      </c>
      <c r="M401" s="81">
        <v>21.575892612294119</v>
      </c>
      <c r="N401" s="81">
        <v>10.768168170955132</v>
      </c>
      <c r="O401" s="81">
        <v>11.646998152658897</v>
      </c>
      <c r="P401" s="81">
        <v>11.29652849669117</v>
      </c>
      <c r="Q401" s="81">
        <v>0.64458788617101925</v>
      </c>
      <c r="R401" s="81">
        <v>0</v>
      </c>
      <c r="S401" s="81">
        <v>1.22755248061922</v>
      </c>
      <c r="T401" s="82"/>
      <c r="U401" s="81">
        <v>1813242</v>
      </c>
      <c r="V401" s="81">
        <v>448</v>
      </c>
      <c r="W401" s="81">
        <v>56</v>
      </c>
      <c r="X401" s="81">
        <v>5831</v>
      </c>
      <c r="Y401" s="81">
        <v>3377</v>
      </c>
      <c r="Z401" s="81">
        <v>6850</v>
      </c>
      <c r="AA401" s="81">
        <v>2325</v>
      </c>
      <c r="AB401" s="81">
        <v>9126</v>
      </c>
      <c r="AC401" s="81">
        <v>0</v>
      </c>
      <c r="AD401" s="81">
        <v>1.22755248061922</v>
      </c>
      <c r="AE401" s="82"/>
      <c r="AF401" s="81">
        <v>19240924.042205632</v>
      </c>
      <c r="AG401" s="81">
        <v>755551.88587923255</v>
      </c>
      <c r="AH401" s="81">
        <v>421336.0260097885</v>
      </c>
      <c r="AI401" s="81">
        <v>34017059.297573857</v>
      </c>
      <c r="AJ401" s="81">
        <v>18104551.709934119</v>
      </c>
      <c r="AK401" s="81">
        <v>0</v>
      </c>
      <c r="AL401" s="81">
        <v>0</v>
      </c>
      <c r="AM401" s="81">
        <v>1251651.6735280801</v>
      </c>
      <c r="AN401" s="81">
        <v>0</v>
      </c>
      <c r="AO401" s="81">
        <v>0</v>
      </c>
      <c r="AP401" s="82"/>
      <c r="AQ401" s="81">
        <v>373</v>
      </c>
      <c r="AR401" s="81">
        <v>68</v>
      </c>
      <c r="AS401" s="81">
        <v>0</v>
      </c>
      <c r="AT401" s="81">
        <v>0</v>
      </c>
      <c r="AU401" s="81">
        <v>0</v>
      </c>
      <c r="AV401" s="81">
        <v>0</v>
      </c>
      <c r="AW401" s="81" t="s">
        <v>564</v>
      </c>
      <c r="AX401" s="82"/>
      <c r="AY401" s="81">
        <v>1740.1859999999999</v>
      </c>
      <c r="AZ401" s="81">
        <v>2849.74</v>
      </c>
      <c r="BA401" s="81">
        <v>0</v>
      </c>
      <c r="BB401" s="81">
        <v>0</v>
      </c>
      <c r="BC401" s="81">
        <v>0</v>
      </c>
      <c r="BD401" s="81">
        <v>0</v>
      </c>
      <c r="BE401" s="81" t="s">
        <v>564</v>
      </c>
      <c r="BF401" s="82"/>
      <c r="BG401" s="81">
        <v>0</v>
      </c>
      <c r="BH401" s="81">
        <v>0</v>
      </c>
      <c r="BI401" s="81">
        <v>5.7160000000000002</v>
      </c>
      <c r="BJ401" s="81">
        <v>0</v>
      </c>
      <c r="BK401" s="81">
        <v>5.202</v>
      </c>
      <c r="BL401" s="81">
        <v>0</v>
      </c>
      <c r="BM401" s="82"/>
      <c r="BN401" s="81">
        <v>0</v>
      </c>
      <c r="BO401" s="81">
        <v>0</v>
      </c>
      <c r="BP401" s="81">
        <v>1</v>
      </c>
      <c r="BQ401" s="81">
        <v>0</v>
      </c>
      <c r="BR401" s="81">
        <v>2</v>
      </c>
      <c r="BS401" s="81">
        <v>0</v>
      </c>
      <c r="BT401"/>
      <c r="BU401" s="80">
        <v>10.917999999999999</v>
      </c>
      <c r="BV401" s="80">
        <v>0</v>
      </c>
      <c r="BW401" s="80">
        <v>0</v>
      </c>
      <c r="BX401" s="80">
        <v>0</v>
      </c>
      <c r="BY401" s="80">
        <v>0</v>
      </c>
      <c r="BZ401" s="80">
        <v>0</v>
      </c>
      <c r="CA401" s="80">
        <v>0</v>
      </c>
      <c r="CB401" s="80">
        <v>0</v>
      </c>
      <c r="CC401" s="80">
        <v>0</v>
      </c>
    </row>
    <row r="402" spans="1:81">
      <c r="A402" s="80" t="s">
        <v>2165</v>
      </c>
      <c r="B402" s="80">
        <v>65</v>
      </c>
      <c r="C402" s="80">
        <v>14</v>
      </c>
      <c r="D402" s="80">
        <v>4</v>
      </c>
      <c r="E402" s="80">
        <v>2017</v>
      </c>
      <c r="F402" s="80" t="s">
        <v>71</v>
      </c>
      <c r="G402" s="80" t="s">
        <v>2151</v>
      </c>
      <c r="H402" s="80" t="s">
        <v>2152</v>
      </c>
      <c r="I402" s="177"/>
      <c r="J402" s="81">
        <v>27.277536081873222</v>
      </c>
      <c r="K402" s="81">
        <v>0.97323989705623837</v>
      </c>
      <c r="L402" s="81">
        <v>2.1856347989341298</v>
      </c>
      <c r="M402" s="81">
        <v>19.635750205737036</v>
      </c>
      <c r="N402" s="81">
        <v>10.307840357985274</v>
      </c>
      <c r="O402" s="81">
        <v>11.448584159660829</v>
      </c>
      <c r="P402" s="81">
        <v>11.336011726817873</v>
      </c>
      <c r="Q402" s="81">
        <v>0.6300735780337734</v>
      </c>
      <c r="R402" s="81">
        <v>0</v>
      </c>
      <c r="S402" s="81">
        <v>1.4609699446034787</v>
      </c>
      <c r="T402" s="82"/>
      <c r="U402" s="81">
        <v>3028445</v>
      </c>
      <c r="V402" s="81">
        <v>448</v>
      </c>
      <c r="W402" s="81">
        <v>56</v>
      </c>
      <c r="X402" s="81">
        <v>5831</v>
      </c>
      <c r="Y402" s="81">
        <v>3432</v>
      </c>
      <c r="Z402" s="81">
        <v>6845</v>
      </c>
      <c r="AA402" s="81">
        <v>2348</v>
      </c>
      <c r="AB402" s="81">
        <v>9225</v>
      </c>
      <c r="AC402" s="81">
        <v>0</v>
      </c>
      <c r="AD402" s="81">
        <v>1.460969944603479</v>
      </c>
      <c r="AE402" s="82"/>
      <c r="AF402" s="81">
        <v>33505016.39550437</v>
      </c>
      <c r="AG402" s="81">
        <v>742035.27640291664</v>
      </c>
      <c r="AH402" s="81">
        <v>508817.96334053011</v>
      </c>
      <c r="AI402" s="81">
        <v>32770999.216179311</v>
      </c>
      <c r="AJ402" s="81">
        <v>18510334.409543939</v>
      </c>
      <c r="AK402" s="81">
        <v>0</v>
      </c>
      <c r="AL402" s="81">
        <v>0</v>
      </c>
      <c r="AM402" s="81">
        <v>1267209.4880683329</v>
      </c>
      <c r="AN402" s="81">
        <v>0</v>
      </c>
      <c r="AO402" s="81">
        <v>0</v>
      </c>
      <c r="AP402" s="82"/>
      <c r="AQ402" s="81">
        <v>435</v>
      </c>
      <c r="AR402" s="81">
        <v>74</v>
      </c>
      <c r="AS402" s="81">
        <v>0</v>
      </c>
      <c r="AT402" s="81">
        <v>0</v>
      </c>
      <c r="AU402" s="81">
        <v>0</v>
      </c>
      <c r="AV402" s="81">
        <v>0</v>
      </c>
      <c r="AW402" s="81" t="s">
        <v>564</v>
      </c>
      <c r="AX402" s="82"/>
      <c r="AY402" s="81">
        <v>2076.5859999999998</v>
      </c>
      <c r="AZ402" s="81">
        <v>2996.14</v>
      </c>
      <c r="BA402" s="81">
        <v>0</v>
      </c>
      <c r="BB402" s="81">
        <v>0</v>
      </c>
      <c r="BC402" s="81">
        <v>0</v>
      </c>
      <c r="BD402" s="81">
        <v>0</v>
      </c>
      <c r="BE402" s="81" t="s">
        <v>564</v>
      </c>
      <c r="BF402" s="82"/>
      <c r="BG402" s="81">
        <v>0</v>
      </c>
      <c r="BH402" s="81">
        <v>0</v>
      </c>
      <c r="BI402" s="81">
        <v>17.192</v>
      </c>
      <c r="BJ402" s="81">
        <v>0</v>
      </c>
      <c r="BK402" s="81">
        <v>5.2240000000000002</v>
      </c>
      <c r="BL402" s="81">
        <v>0</v>
      </c>
      <c r="BM402" s="82"/>
      <c r="BN402" s="81">
        <v>0</v>
      </c>
      <c r="BO402" s="81">
        <v>0</v>
      </c>
      <c r="BP402" s="81">
        <v>1</v>
      </c>
      <c r="BQ402" s="81">
        <v>0</v>
      </c>
      <c r="BR402" s="81">
        <v>2</v>
      </c>
      <c r="BS402" s="81">
        <v>0</v>
      </c>
      <c r="BT402"/>
      <c r="BU402" s="80">
        <v>22.416</v>
      </c>
      <c r="BV402" s="80">
        <v>0</v>
      </c>
      <c r="BW402" s="80">
        <v>0</v>
      </c>
      <c r="BX402" s="80">
        <v>0</v>
      </c>
      <c r="BY402" s="80">
        <v>0</v>
      </c>
      <c r="BZ402" s="80">
        <v>0</v>
      </c>
      <c r="CA402" s="80">
        <v>0</v>
      </c>
      <c r="CB402" s="80">
        <v>0</v>
      </c>
      <c r="CC402" s="80">
        <v>0</v>
      </c>
    </row>
    <row r="403" spans="1:81">
      <c r="A403" s="80" t="s">
        <v>2166</v>
      </c>
      <c r="B403" s="80">
        <v>66</v>
      </c>
      <c r="C403" s="80">
        <v>15</v>
      </c>
      <c r="D403" s="80">
        <v>4</v>
      </c>
      <c r="E403" s="80">
        <v>2018</v>
      </c>
      <c r="F403" s="80" t="s">
        <v>93</v>
      </c>
      <c r="G403" s="80" t="s">
        <v>2151</v>
      </c>
      <c r="H403" s="80" t="s">
        <v>2152</v>
      </c>
      <c r="I403" s="177"/>
      <c r="J403" s="81">
        <v>29.331569877252097</v>
      </c>
      <c r="K403" s="81">
        <v>0.85225137717629074</v>
      </c>
      <c r="L403" s="81">
        <v>1.9160980047418992</v>
      </c>
      <c r="M403" s="81">
        <v>17.801787738083306</v>
      </c>
      <c r="N403" s="81">
        <v>8.0299926765171676</v>
      </c>
      <c r="O403" s="81">
        <v>11.466529783941555</v>
      </c>
      <c r="P403" s="81">
        <v>11.772857169774818</v>
      </c>
      <c r="Q403" s="81">
        <v>0.59741577567676707</v>
      </c>
      <c r="R403" s="81">
        <v>0</v>
      </c>
      <c r="S403" s="81">
        <v>1.3159588420859458</v>
      </c>
      <c r="T403" s="82"/>
      <c r="U403" s="81">
        <v>3597735</v>
      </c>
      <c r="V403" s="81">
        <v>448</v>
      </c>
      <c r="W403" s="81">
        <v>56</v>
      </c>
      <c r="X403" s="81">
        <v>5831</v>
      </c>
      <c r="Y403" s="81">
        <v>3563</v>
      </c>
      <c r="Z403" s="81">
        <v>6987</v>
      </c>
      <c r="AA403" s="81">
        <v>2463</v>
      </c>
      <c r="AB403" s="81">
        <v>9426</v>
      </c>
      <c r="AC403" s="81">
        <v>0</v>
      </c>
      <c r="AD403" s="81">
        <v>1.315958842085946</v>
      </c>
      <c r="AE403" s="82"/>
      <c r="AF403" s="81">
        <v>42379447.956883967</v>
      </c>
      <c r="AG403" s="81">
        <v>660782.31998493453</v>
      </c>
      <c r="AH403" s="81">
        <v>462995.59428087162</v>
      </c>
      <c r="AI403" s="81">
        <v>32176962.26306849</v>
      </c>
      <c r="AJ403" s="81">
        <v>17239923.285400759</v>
      </c>
      <c r="AK403" s="81">
        <v>0</v>
      </c>
      <c r="AL403" s="81">
        <v>0</v>
      </c>
      <c r="AM403" s="81">
        <v>1297499.3695680019</v>
      </c>
      <c r="AN403" s="81">
        <v>0</v>
      </c>
      <c r="AO403" s="81">
        <v>0</v>
      </c>
      <c r="AP403" s="82"/>
      <c r="AQ403" s="81">
        <v>505</v>
      </c>
      <c r="AR403" s="81">
        <v>81</v>
      </c>
      <c r="AS403" s="81">
        <v>0</v>
      </c>
      <c r="AT403" s="81">
        <v>0</v>
      </c>
      <c r="AU403" s="81">
        <v>0</v>
      </c>
      <c r="AV403" s="81">
        <v>0</v>
      </c>
      <c r="AW403" s="81" t="s">
        <v>564</v>
      </c>
      <c r="AX403" s="82"/>
      <c r="AY403" s="81">
        <v>2449.286000000001</v>
      </c>
      <c r="AZ403" s="81">
        <v>3077.44</v>
      </c>
      <c r="BA403" s="81">
        <v>0</v>
      </c>
      <c r="BB403" s="81">
        <v>0</v>
      </c>
      <c r="BC403" s="81">
        <v>0</v>
      </c>
      <c r="BD403" s="81">
        <v>0</v>
      </c>
      <c r="BE403" s="81" t="s">
        <v>564</v>
      </c>
      <c r="BF403" s="82"/>
      <c r="BG403" s="81">
        <v>0</v>
      </c>
      <c r="BH403" s="81">
        <v>0</v>
      </c>
      <c r="BI403" s="81">
        <v>10.525</v>
      </c>
      <c r="BJ403" s="81">
        <v>0</v>
      </c>
      <c r="BK403" s="81">
        <v>6.6109999999999998</v>
      </c>
      <c r="BL403" s="81">
        <v>0</v>
      </c>
      <c r="BM403" s="82"/>
      <c r="BN403" s="81">
        <v>0</v>
      </c>
      <c r="BO403" s="81">
        <v>0</v>
      </c>
      <c r="BP403" s="81">
        <v>1</v>
      </c>
      <c r="BQ403" s="81">
        <v>0</v>
      </c>
      <c r="BR403" s="81">
        <v>2</v>
      </c>
      <c r="BS403" s="81">
        <v>0</v>
      </c>
      <c r="BT403"/>
      <c r="BU403" s="80">
        <v>17.135999999999999</v>
      </c>
      <c r="BV403" s="80">
        <v>0</v>
      </c>
      <c r="BW403" s="80">
        <v>0</v>
      </c>
      <c r="BX403" s="80">
        <v>0</v>
      </c>
      <c r="BY403" s="80">
        <v>0</v>
      </c>
      <c r="BZ403" s="80">
        <v>0</v>
      </c>
      <c r="CA403" s="80">
        <v>0</v>
      </c>
      <c r="CB403" s="80">
        <v>0</v>
      </c>
      <c r="CC403" s="80">
        <v>0</v>
      </c>
    </row>
    <row r="404" spans="1:81">
      <c r="A404" s="80" t="s">
        <v>2167</v>
      </c>
      <c r="B404" s="80">
        <v>67</v>
      </c>
      <c r="C404" s="80">
        <v>16</v>
      </c>
      <c r="D404" s="80">
        <v>4</v>
      </c>
      <c r="E404" s="80">
        <v>2019</v>
      </c>
      <c r="F404" s="80" t="s">
        <v>73</v>
      </c>
      <c r="G404" s="80" t="s">
        <v>2151</v>
      </c>
      <c r="H404" s="80" t="s">
        <v>2152</v>
      </c>
      <c r="I404" s="177"/>
      <c r="J404" s="81">
        <v>31.179055184785394</v>
      </c>
      <c r="K404" s="81">
        <v>0.80157793608463179</v>
      </c>
      <c r="L404" s="81">
        <v>1.9529165376577464</v>
      </c>
      <c r="M404" s="81">
        <v>19.891730083341304</v>
      </c>
      <c r="N404" s="81">
        <v>7.8411553891217789</v>
      </c>
      <c r="O404" s="81">
        <v>10.901362643657903</v>
      </c>
      <c r="P404" s="81">
        <v>11.808659737299299</v>
      </c>
      <c r="Q404" s="81">
        <v>0.58851672947458988</v>
      </c>
      <c r="R404" s="81">
        <v>0</v>
      </c>
      <c r="S404" s="81">
        <v>1.4450066360056038</v>
      </c>
      <c r="T404" s="82"/>
      <c r="U404" s="81">
        <v>3753705</v>
      </c>
      <c r="V404" s="81">
        <v>448</v>
      </c>
      <c r="W404" s="81">
        <v>56</v>
      </c>
      <c r="X404" s="81">
        <v>5831</v>
      </c>
      <c r="Y404" s="81">
        <v>3667</v>
      </c>
      <c r="Z404" s="81">
        <v>6825</v>
      </c>
      <c r="AA404" s="81">
        <v>2452</v>
      </c>
      <c r="AB404" s="81">
        <v>9537</v>
      </c>
      <c r="AC404" s="81">
        <v>0</v>
      </c>
      <c r="AD404" s="81">
        <v>1.445006636005604</v>
      </c>
      <c r="AE404" s="82"/>
      <c r="AF404" s="81">
        <v>43989272.054827727</v>
      </c>
      <c r="AG404" s="81">
        <v>640265.09572378977</v>
      </c>
      <c r="AH404" s="81">
        <v>514788.12823167368</v>
      </c>
      <c r="AI404" s="81">
        <v>32434109.475290239</v>
      </c>
      <c r="AJ404" s="81">
        <v>16044469.348848633</v>
      </c>
      <c r="AK404" s="81">
        <v>0</v>
      </c>
      <c r="AL404" s="81">
        <v>0</v>
      </c>
      <c r="AM404" s="81">
        <v>1298867.6055024387</v>
      </c>
      <c r="AN404" s="81">
        <v>0</v>
      </c>
      <c r="AO404" s="81">
        <v>0</v>
      </c>
      <c r="AP404" s="82"/>
      <c r="AQ404" s="81">
        <v>587</v>
      </c>
      <c r="AR404" s="81">
        <v>88</v>
      </c>
      <c r="AS404" s="81">
        <v>0</v>
      </c>
      <c r="AT404" s="81">
        <v>0</v>
      </c>
      <c r="AU404" s="81">
        <v>0</v>
      </c>
      <c r="AV404" s="81">
        <v>0</v>
      </c>
      <c r="AW404" s="81" t="s">
        <v>564</v>
      </c>
      <c r="AX404" s="82"/>
      <c r="AY404" s="81">
        <v>2952.886</v>
      </c>
      <c r="AZ404" s="81">
        <v>3164.34</v>
      </c>
      <c r="BA404" s="81">
        <v>0</v>
      </c>
      <c r="BB404" s="81">
        <v>0</v>
      </c>
      <c r="BC404" s="81">
        <v>0</v>
      </c>
      <c r="BD404" s="81">
        <v>0</v>
      </c>
      <c r="BE404" s="81" t="s">
        <v>564</v>
      </c>
      <c r="BF404" s="82"/>
      <c r="BG404" s="81">
        <v>0</v>
      </c>
      <c r="BH404" s="81">
        <v>0</v>
      </c>
      <c r="BI404" s="81">
        <v>17.414999999999999</v>
      </c>
      <c r="BJ404" s="81">
        <v>0</v>
      </c>
      <c r="BK404" s="81">
        <v>4.0670000000000002</v>
      </c>
      <c r="BL404" s="81">
        <v>0</v>
      </c>
      <c r="BM404" s="82"/>
      <c r="BN404" s="81">
        <v>0</v>
      </c>
      <c r="BO404" s="81">
        <v>0</v>
      </c>
      <c r="BP404" s="81">
        <v>2</v>
      </c>
      <c r="BQ404" s="81">
        <v>0</v>
      </c>
      <c r="BR404" s="81">
        <v>2</v>
      </c>
      <c r="BS404" s="81">
        <v>0</v>
      </c>
      <c r="BT404"/>
      <c r="BU404" s="80">
        <v>21.481999999999999</v>
      </c>
      <c r="BV404" s="80">
        <v>0</v>
      </c>
      <c r="BW404" s="80">
        <v>0</v>
      </c>
      <c r="BX404" s="80">
        <v>0</v>
      </c>
      <c r="BY404" s="80">
        <v>0</v>
      </c>
      <c r="BZ404" s="80">
        <v>0</v>
      </c>
      <c r="CA404" s="80">
        <v>0</v>
      </c>
      <c r="CB404" s="80">
        <v>0</v>
      </c>
      <c r="CC404" s="80">
        <v>0</v>
      </c>
    </row>
    <row r="405" spans="1:81">
      <c r="A405" s="80" t="s">
        <v>2168</v>
      </c>
      <c r="B405" s="80">
        <v>68</v>
      </c>
      <c r="C405" s="80">
        <v>17</v>
      </c>
      <c r="D405" s="80">
        <v>4</v>
      </c>
      <c r="E405" s="80">
        <v>2020</v>
      </c>
      <c r="F405" s="80" t="s">
        <v>218</v>
      </c>
      <c r="G405" s="80" t="s">
        <v>2151</v>
      </c>
      <c r="H405" s="80" t="s">
        <v>2152</v>
      </c>
      <c r="I405" s="177"/>
      <c r="J405" s="81">
        <v>28.020713411986609</v>
      </c>
      <c r="K405" s="81">
        <v>0.87554652078885487</v>
      </c>
      <c r="L405" s="81">
        <v>2.7001150684405677</v>
      </c>
      <c r="M405" s="81">
        <v>21.43483216437939</v>
      </c>
      <c r="N405" s="81">
        <v>8.5309311875714808</v>
      </c>
      <c r="O405" s="81">
        <v>9.6812835860732367</v>
      </c>
      <c r="P405" s="81">
        <v>11.249903337179697</v>
      </c>
      <c r="Q405" s="81">
        <v>0.57583432849576621</v>
      </c>
      <c r="R405" s="81">
        <v>0</v>
      </c>
      <c r="S405" s="81">
        <v>1.5460088858443179</v>
      </c>
      <c r="T405" s="82"/>
      <c r="U405" s="81">
        <v>3375295</v>
      </c>
      <c r="V405" s="81">
        <v>449</v>
      </c>
      <c r="W405" s="81">
        <v>87</v>
      </c>
      <c r="X405" s="81">
        <v>6641</v>
      </c>
      <c r="Y405" s="81">
        <v>3799</v>
      </c>
      <c r="Z405" s="81">
        <v>6918</v>
      </c>
      <c r="AA405" s="81">
        <v>2538</v>
      </c>
      <c r="AB405" s="81">
        <v>9766</v>
      </c>
      <c r="AC405" s="81">
        <v>0</v>
      </c>
      <c r="AD405" s="81">
        <v>1.5460088858443179</v>
      </c>
      <c r="AE405" s="82"/>
      <c r="AF405" s="81">
        <v>38933544.447259121</v>
      </c>
      <c r="AG405" s="81">
        <v>643858.61654100055</v>
      </c>
      <c r="AH405" s="81">
        <v>828140.25183768803</v>
      </c>
      <c r="AI405" s="81">
        <v>34069015.940037265</v>
      </c>
      <c r="AJ405" s="81">
        <v>17658501.164589792</v>
      </c>
      <c r="AK405" s="81"/>
      <c r="AL405" s="81"/>
      <c r="AM405" s="81">
        <v>1274571.5025230423</v>
      </c>
      <c r="AN405" s="81"/>
      <c r="AO405" s="81"/>
      <c r="AP405" s="82"/>
      <c r="AQ405" s="81">
        <v>644</v>
      </c>
      <c r="AR405" s="81">
        <v>91</v>
      </c>
      <c r="AS405" s="81">
        <v>0</v>
      </c>
      <c r="AT405" s="81">
        <v>0</v>
      </c>
      <c r="AU405" s="81">
        <v>0</v>
      </c>
      <c r="AV405" s="81">
        <v>0</v>
      </c>
      <c r="AW405" s="81">
        <v>0</v>
      </c>
      <c r="AX405" s="82"/>
      <c r="AY405" s="81">
        <v>3314.686000000002</v>
      </c>
      <c r="AZ405" s="81">
        <v>3235.8400000000011</v>
      </c>
      <c r="BA405" s="81">
        <v>0</v>
      </c>
      <c r="BB405" s="81">
        <v>0</v>
      </c>
      <c r="BC405" s="81">
        <v>0</v>
      </c>
      <c r="BD405" s="81">
        <v>0</v>
      </c>
      <c r="BE405" s="81">
        <v>0</v>
      </c>
      <c r="BF405" s="82"/>
      <c r="BG405" s="81">
        <v>0</v>
      </c>
      <c r="BH405" s="81">
        <v>0</v>
      </c>
      <c r="BI405" s="81">
        <v>16.812999999999999</v>
      </c>
      <c r="BJ405" s="81">
        <v>0</v>
      </c>
      <c r="BK405" s="81">
        <v>3.9870000000000001</v>
      </c>
      <c r="BL405" s="81">
        <v>0</v>
      </c>
      <c r="BM405" s="82"/>
      <c r="BN405" s="81">
        <v>0</v>
      </c>
      <c r="BO405" s="81">
        <v>0</v>
      </c>
      <c r="BP405" s="81">
        <v>2</v>
      </c>
      <c r="BQ405" s="81">
        <v>0</v>
      </c>
      <c r="BR405" s="81">
        <v>2</v>
      </c>
      <c r="BS405" s="81">
        <v>0</v>
      </c>
      <c r="BT405"/>
      <c r="BU405" s="80">
        <v>20.8</v>
      </c>
      <c r="BV405" s="80">
        <v>0</v>
      </c>
      <c r="BW405" s="80">
        <v>0</v>
      </c>
      <c r="BX405" s="80">
        <v>0</v>
      </c>
      <c r="BY405" s="80">
        <v>0</v>
      </c>
      <c r="BZ405" s="80">
        <v>0</v>
      </c>
      <c r="CA405" s="80">
        <v>0</v>
      </c>
      <c r="CB405" s="80">
        <v>0</v>
      </c>
      <c r="CC405" s="80">
        <v>0</v>
      </c>
    </row>
    <row r="406" spans="1:81">
      <c r="A406" s="80" t="s">
        <v>2169</v>
      </c>
      <c r="B406" s="80">
        <v>68</v>
      </c>
      <c r="C406" s="80">
        <v>18</v>
      </c>
      <c r="D406" s="80">
        <v>4</v>
      </c>
      <c r="E406" s="80">
        <v>2021</v>
      </c>
      <c r="F406" s="80" t="s">
        <v>75</v>
      </c>
      <c r="G406" s="174" t="s">
        <v>2151</v>
      </c>
      <c r="H406" s="80" t="s">
        <v>2152</v>
      </c>
      <c r="I406" s="177"/>
      <c r="J406" s="81">
        <v>21.406068934791985</v>
      </c>
      <c r="K406" s="81">
        <v>0.89631448088626231</v>
      </c>
      <c r="L406" s="81">
        <v>2.4123376121900497</v>
      </c>
      <c r="M406" s="81">
        <v>19.669868810265889</v>
      </c>
      <c r="N406" s="81">
        <v>6.5958320204692145</v>
      </c>
      <c r="O406" s="81">
        <v>9.302963673053652</v>
      </c>
      <c r="P406" s="81">
        <v>11.549586747834544</v>
      </c>
      <c r="Q406" s="81">
        <v>0.59020365449519985</v>
      </c>
      <c r="R406" s="81">
        <v>0</v>
      </c>
      <c r="S406" s="81">
        <v>1.2152165151990251</v>
      </c>
      <c r="T406" s="82"/>
      <c r="U406" s="81">
        <v>3294975</v>
      </c>
      <c r="V406" s="81">
        <v>449</v>
      </c>
      <c r="W406" s="81">
        <v>87</v>
      </c>
      <c r="X406" s="81">
        <v>6641</v>
      </c>
      <c r="Y406" s="81">
        <v>3892</v>
      </c>
      <c r="Z406" s="81">
        <v>6845</v>
      </c>
      <c r="AA406" s="81">
        <v>2541</v>
      </c>
      <c r="AB406" s="81">
        <v>9891</v>
      </c>
      <c r="AC406" s="81">
        <v>0</v>
      </c>
      <c r="AD406" s="81">
        <v>1.2152165151990251</v>
      </c>
      <c r="AE406" s="82"/>
      <c r="AF406" s="81">
        <v>33131253.162302271</v>
      </c>
      <c r="AG406" s="81">
        <v>689203.30236695649</v>
      </c>
      <c r="AH406" s="81">
        <v>766162.66755318688</v>
      </c>
      <c r="AI406" s="81">
        <v>37454397.667870484</v>
      </c>
      <c r="AJ406" s="81">
        <v>16258578.123330267</v>
      </c>
      <c r="AK406" s="81">
        <v>0</v>
      </c>
      <c r="AL406" s="81">
        <v>0</v>
      </c>
      <c r="AM406" s="81">
        <v>1298331.1143069786</v>
      </c>
      <c r="AN406" s="81">
        <v>0</v>
      </c>
      <c r="AO406" s="81">
        <v>0</v>
      </c>
      <c r="AP406" s="82"/>
      <c r="AQ406" s="81">
        <v>680</v>
      </c>
      <c r="AR406" s="81">
        <v>93</v>
      </c>
      <c r="AS406" s="81">
        <v>0</v>
      </c>
      <c r="AT406" s="81">
        <v>0</v>
      </c>
      <c r="AU406" s="81">
        <v>0</v>
      </c>
      <c r="AV406" s="81">
        <v>0</v>
      </c>
      <c r="AW406" s="81"/>
      <c r="AX406" s="82"/>
      <c r="AY406" s="81">
        <v>3533.3860000000032</v>
      </c>
      <c r="AZ406" s="81">
        <v>3257.440000000001</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2170</v>
      </c>
      <c r="B407" s="80">
        <v>68</v>
      </c>
      <c r="C407" s="80">
        <v>19</v>
      </c>
      <c r="D407" s="80">
        <v>4</v>
      </c>
      <c r="E407" s="80">
        <v>2022</v>
      </c>
      <c r="F407" s="80" t="s">
        <v>568</v>
      </c>
      <c r="G407" s="174" t="s">
        <v>2151</v>
      </c>
      <c r="H407" s="80" t="s">
        <v>2152</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741</v>
      </c>
      <c r="AR407" s="81">
        <v>94</v>
      </c>
      <c r="AS407" s="81">
        <v>0</v>
      </c>
      <c r="AT407" s="81">
        <v>0</v>
      </c>
      <c r="AU407" s="81">
        <v>0</v>
      </c>
      <c r="AV407" s="81">
        <v>0</v>
      </c>
      <c r="AW407" s="81"/>
      <c r="AX407" s="82"/>
      <c r="AY407" s="81">
        <v>3897.6860000000047</v>
      </c>
      <c r="AZ407" s="81">
        <v>3268.4400000000014</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2171</v>
      </c>
      <c r="B408" s="80">
        <v>443</v>
      </c>
      <c r="C408" s="80">
        <v>1</v>
      </c>
      <c r="D408" s="80">
        <v>27</v>
      </c>
      <c r="E408" s="80">
        <v>1990</v>
      </c>
      <c r="F408" s="80" t="s">
        <v>562</v>
      </c>
      <c r="G408" s="80" t="s">
        <v>2172</v>
      </c>
      <c r="H408" s="80" t="s">
        <v>2173</v>
      </c>
      <c r="I408" s="177"/>
      <c r="J408" s="81">
        <v>6.4133220706450027</v>
      </c>
      <c r="K408" s="81">
        <v>6.7808198727760081</v>
      </c>
      <c r="L408" s="81">
        <v>6.996527776249521</v>
      </c>
      <c r="M408" s="81">
        <v>12.106271913700699</v>
      </c>
      <c r="N408" s="81">
        <v>8.4183395476704064</v>
      </c>
      <c r="O408" s="81">
        <v>8.3124308207614845</v>
      </c>
      <c r="P408" s="81">
        <v>10.1766355286174</v>
      </c>
      <c r="Q408" s="81">
        <v>0.63461549645009918</v>
      </c>
      <c r="R408" s="81">
        <v>0</v>
      </c>
      <c r="S408" s="81">
        <v>0.6251996116456866</v>
      </c>
      <c r="T408" s="82"/>
      <c r="U408" s="81">
        <v>666879</v>
      </c>
      <c r="V408" s="81">
        <v>2086</v>
      </c>
      <c r="W408" s="81">
        <v>79</v>
      </c>
      <c r="X408" s="81">
        <v>4175</v>
      </c>
      <c r="Y408" s="81">
        <v>2884</v>
      </c>
      <c r="Z408" s="81">
        <v>3419</v>
      </c>
      <c r="AA408" s="81">
        <v>2471</v>
      </c>
      <c r="AB408" s="81">
        <v>10304</v>
      </c>
      <c r="AC408" s="81">
        <v>0</v>
      </c>
      <c r="AD408" s="81">
        <v>0.6251996116456866</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2174</v>
      </c>
      <c r="B409" s="80">
        <v>444</v>
      </c>
      <c r="C409" s="80">
        <v>2</v>
      </c>
      <c r="D409" s="80">
        <v>27</v>
      </c>
      <c r="E409" s="80">
        <v>2005</v>
      </c>
      <c r="F409" s="80" t="s">
        <v>565</v>
      </c>
      <c r="G409" s="80" t="s">
        <v>2172</v>
      </c>
      <c r="H409" s="80" t="s">
        <v>2173</v>
      </c>
      <c r="I409" s="177"/>
      <c r="J409" s="81">
        <v>17.349598367428726</v>
      </c>
      <c r="K409" s="81">
        <v>5.2085351079164166</v>
      </c>
      <c r="L409" s="81">
        <v>8.543336175685571</v>
      </c>
      <c r="M409" s="81">
        <v>26.152623909635992</v>
      </c>
      <c r="N409" s="81">
        <v>17.130461849166526</v>
      </c>
      <c r="O409" s="81">
        <v>13.280358840012612</v>
      </c>
      <c r="P409" s="81">
        <v>12.86834991705957</v>
      </c>
      <c r="Q409" s="81">
        <v>0.64676670616556187</v>
      </c>
      <c r="R409" s="81">
        <v>0</v>
      </c>
      <c r="S409" s="81">
        <v>0.87082399197626559</v>
      </c>
      <c r="T409" s="82"/>
      <c r="U409" s="81">
        <v>1877847</v>
      </c>
      <c r="V409" s="81">
        <v>1985</v>
      </c>
      <c r="W409" s="81">
        <v>102</v>
      </c>
      <c r="X409" s="81">
        <v>4232</v>
      </c>
      <c r="Y409" s="81">
        <v>3780</v>
      </c>
      <c r="Z409" s="81">
        <v>6321</v>
      </c>
      <c r="AA409" s="81">
        <v>2559</v>
      </c>
      <c r="AB409" s="81">
        <v>10978</v>
      </c>
      <c r="AC409" s="81">
        <v>0</v>
      </c>
      <c r="AD409" s="81">
        <v>0.87082399197626559</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2175</v>
      </c>
      <c r="B410" s="80">
        <v>445</v>
      </c>
      <c r="C410" s="80">
        <v>3</v>
      </c>
      <c r="D410" s="80">
        <v>27</v>
      </c>
      <c r="E410" s="80">
        <v>2006</v>
      </c>
      <c r="F410" s="80" t="s">
        <v>566</v>
      </c>
      <c r="G410" s="80" t="s">
        <v>2172</v>
      </c>
      <c r="H410" s="80" t="s">
        <v>2173</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2176</v>
      </c>
      <c r="B411" s="80">
        <v>446</v>
      </c>
      <c r="C411" s="80">
        <v>4</v>
      </c>
      <c r="D411" s="80">
        <v>27</v>
      </c>
      <c r="E411" s="80">
        <v>2007</v>
      </c>
      <c r="F411" s="80" t="s">
        <v>567</v>
      </c>
      <c r="G411" s="80" t="s">
        <v>2172</v>
      </c>
      <c r="H411" s="80" t="s">
        <v>2173</v>
      </c>
      <c r="I411" s="177"/>
      <c r="J411" s="81">
        <v>17.097897537478961</v>
      </c>
      <c r="K411" s="81">
        <v>5.0728108455569343</v>
      </c>
      <c r="L411" s="81">
        <v>5.4129882187937808</v>
      </c>
      <c r="M411" s="81">
        <v>21.977342462781586</v>
      </c>
      <c r="N411" s="81">
        <v>18.216268893076911</v>
      </c>
      <c r="O411" s="81">
        <v>13.120683939689426</v>
      </c>
      <c r="P411" s="81">
        <v>13.052217604951178</v>
      </c>
      <c r="Q411" s="81">
        <v>0.68928813816891232</v>
      </c>
      <c r="R411" s="81">
        <v>0</v>
      </c>
      <c r="S411" s="81">
        <v>1.1694209484746658</v>
      </c>
      <c r="T411" s="82"/>
      <c r="U411" s="81">
        <v>2183601</v>
      </c>
      <c r="V411" s="81">
        <v>2021</v>
      </c>
      <c r="W411" s="81">
        <v>81</v>
      </c>
      <c r="X411" s="81">
        <v>4789</v>
      </c>
      <c r="Y411" s="81">
        <v>3942</v>
      </c>
      <c r="Z411" s="81">
        <v>6492</v>
      </c>
      <c r="AA411" s="81">
        <v>2556</v>
      </c>
      <c r="AB411" s="81">
        <v>11081</v>
      </c>
      <c r="AC411" s="81">
        <v>0</v>
      </c>
      <c r="AD411" s="81">
        <v>1.1694209484746658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2177</v>
      </c>
      <c r="B412" s="80">
        <v>447</v>
      </c>
      <c r="C412" s="80">
        <v>5</v>
      </c>
      <c r="D412" s="80">
        <v>27</v>
      </c>
      <c r="E412" s="80">
        <v>2008</v>
      </c>
      <c r="F412" s="80" t="s">
        <v>84</v>
      </c>
      <c r="G412" s="80" t="s">
        <v>2172</v>
      </c>
      <c r="H412" s="80" t="s">
        <v>2173</v>
      </c>
      <c r="I412" s="177"/>
      <c r="J412" s="81">
        <v>17.795767641251274</v>
      </c>
      <c r="K412" s="81">
        <v>4.0189043341117605</v>
      </c>
      <c r="L412" s="81">
        <v>5.2880690850782113</v>
      </c>
      <c r="M412" s="81">
        <v>24.627975692003574</v>
      </c>
      <c r="N412" s="81">
        <v>17.721117181605202</v>
      </c>
      <c r="O412" s="81">
        <v>13.031145438120451</v>
      </c>
      <c r="P412" s="81">
        <v>12.996537216619744</v>
      </c>
      <c r="Q412" s="81">
        <v>0.6826122698347693</v>
      </c>
      <c r="R412" s="81">
        <v>0</v>
      </c>
      <c r="S412" s="81">
        <v>0.88841450458391802</v>
      </c>
      <c r="T412" s="82"/>
      <c r="U412" s="81">
        <v>2368407</v>
      </c>
      <c r="V412" s="81">
        <v>2021</v>
      </c>
      <c r="W412" s="81">
        <v>81</v>
      </c>
      <c r="X412" s="81">
        <v>4789</v>
      </c>
      <c r="Y412" s="81">
        <v>4019</v>
      </c>
      <c r="Z412" s="81">
        <v>6674</v>
      </c>
      <c r="AA412" s="81">
        <v>2548</v>
      </c>
      <c r="AB412" s="81">
        <v>11154</v>
      </c>
      <c r="AC412" s="81">
        <v>0</v>
      </c>
      <c r="AD412" s="81">
        <v>0.88841450458391802</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2178</v>
      </c>
      <c r="B413" s="80">
        <v>448</v>
      </c>
      <c r="C413" s="80">
        <v>6</v>
      </c>
      <c r="D413" s="80">
        <v>27</v>
      </c>
      <c r="E413" s="80">
        <v>2009</v>
      </c>
      <c r="F413" s="80" t="s">
        <v>85</v>
      </c>
      <c r="G413" s="80" t="s">
        <v>2172</v>
      </c>
      <c r="H413" s="80" t="s">
        <v>2173</v>
      </c>
      <c r="I413" s="177"/>
      <c r="J413" s="81">
        <v>17.505113153412722</v>
      </c>
      <c r="K413" s="81">
        <v>4.1682999034708974</v>
      </c>
      <c r="L413" s="81">
        <v>5.3545171606516568</v>
      </c>
      <c r="M413" s="81">
        <v>31.042664831382872</v>
      </c>
      <c r="N413" s="81">
        <v>16.751348711936917</v>
      </c>
      <c r="O413" s="81">
        <v>13.465224775798694</v>
      </c>
      <c r="P413" s="81">
        <v>12.590069729812317</v>
      </c>
      <c r="Q413" s="81">
        <v>0.66489117238657391</v>
      </c>
      <c r="R413" s="81">
        <v>0</v>
      </c>
      <c r="S413" s="81">
        <v>0.93475940997214413</v>
      </c>
      <c r="T413" s="82"/>
      <c r="U413" s="81">
        <v>2016701</v>
      </c>
      <c r="V413" s="81">
        <v>2138</v>
      </c>
      <c r="W413" s="81">
        <v>113</v>
      </c>
      <c r="X413" s="81">
        <v>5980</v>
      </c>
      <c r="Y413" s="81">
        <v>4150</v>
      </c>
      <c r="Z413" s="81">
        <v>6807</v>
      </c>
      <c r="AA413" s="81">
        <v>2534</v>
      </c>
      <c r="AB413" s="81">
        <v>11405</v>
      </c>
      <c r="AC413" s="81">
        <v>0</v>
      </c>
      <c r="AD413" s="81">
        <v>0.93475940997214413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7.75</v>
      </c>
      <c r="BJ413" s="81">
        <v>44.9</v>
      </c>
      <c r="BK413" s="81">
        <v>0</v>
      </c>
      <c r="BL413" s="81">
        <v>0</v>
      </c>
      <c r="BM413" s="82"/>
      <c r="BN413" s="81">
        <v>0</v>
      </c>
      <c r="BO413" s="81">
        <v>0</v>
      </c>
      <c r="BP413" s="81">
        <v>2</v>
      </c>
      <c r="BQ413" s="81">
        <v>1</v>
      </c>
      <c r="BR413" s="81">
        <v>0</v>
      </c>
      <c r="BS413" s="81">
        <v>0</v>
      </c>
      <c r="BT413"/>
      <c r="BU413" s="80"/>
      <c r="BV413" s="80"/>
      <c r="BW413" s="80"/>
      <c r="BX413" s="80"/>
      <c r="BY413" s="80"/>
      <c r="BZ413" s="80"/>
      <c r="CA413" s="80"/>
      <c r="CB413" s="80"/>
      <c r="CC413" s="80"/>
    </row>
    <row r="414" spans="1:81">
      <c r="A414" s="80" t="s">
        <v>2179</v>
      </c>
      <c r="B414" s="80">
        <v>449</v>
      </c>
      <c r="C414" s="80">
        <v>7</v>
      </c>
      <c r="D414" s="80">
        <v>27</v>
      </c>
      <c r="E414" s="80">
        <v>2010</v>
      </c>
      <c r="F414" s="80" t="s">
        <v>86</v>
      </c>
      <c r="G414" s="80" t="s">
        <v>2172</v>
      </c>
      <c r="H414" s="80" t="s">
        <v>2173</v>
      </c>
      <c r="I414" s="177"/>
      <c r="J414" s="81">
        <v>19.70616045162004</v>
      </c>
      <c r="K414" s="81">
        <v>4.2485671876727373</v>
      </c>
      <c r="L414" s="81">
        <v>5.0693202376172461</v>
      </c>
      <c r="M414" s="81">
        <v>30.274983291808869</v>
      </c>
      <c r="N414" s="81">
        <v>17.124178195141482</v>
      </c>
      <c r="O414" s="81">
        <v>13.723890047639605</v>
      </c>
      <c r="P414" s="81">
        <v>13.024649329411281</v>
      </c>
      <c r="Q414" s="81">
        <v>0.69997885254368675</v>
      </c>
      <c r="R414" s="81">
        <v>0</v>
      </c>
      <c r="S414" s="81">
        <v>1.0372624189565061</v>
      </c>
      <c r="T414" s="82"/>
      <c r="U414" s="81">
        <v>2428743</v>
      </c>
      <c r="V414" s="81">
        <v>2138</v>
      </c>
      <c r="W414" s="81">
        <v>113</v>
      </c>
      <c r="X414" s="81">
        <v>5980</v>
      </c>
      <c r="Y414" s="81">
        <v>4235</v>
      </c>
      <c r="Z414" s="81">
        <v>6970</v>
      </c>
      <c r="AA414" s="81">
        <v>2556</v>
      </c>
      <c r="AB414" s="81">
        <v>11505</v>
      </c>
      <c r="AC414" s="81">
        <v>0</v>
      </c>
      <c r="AD414" s="81">
        <v>1.0372624189565061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2.75</v>
      </c>
      <c r="BJ414" s="81">
        <v>0</v>
      </c>
      <c r="BK414" s="81">
        <v>0</v>
      </c>
      <c r="BL414" s="81">
        <v>0</v>
      </c>
      <c r="BM414" s="82"/>
      <c r="BN414" s="81">
        <v>0</v>
      </c>
      <c r="BO414" s="81">
        <v>0</v>
      </c>
      <c r="BP414" s="81">
        <v>1</v>
      </c>
      <c r="BQ414" s="81">
        <v>0</v>
      </c>
      <c r="BR414" s="81">
        <v>0</v>
      </c>
      <c r="BS414" s="81">
        <v>0</v>
      </c>
      <c r="BT414"/>
      <c r="BU414" s="80">
        <v>2.75</v>
      </c>
      <c r="BV414" s="80">
        <v>0</v>
      </c>
      <c r="BW414" s="80">
        <v>0</v>
      </c>
      <c r="BX414" s="80">
        <v>0</v>
      </c>
      <c r="BY414" s="80">
        <v>0</v>
      </c>
      <c r="BZ414" s="80">
        <v>0</v>
      </c>
      <c r="CA414" s="80">
        <v>0</v>
      </c>
      <c r="CB414" s="80">
        <v>0</v>
      </c>
      <c r="CC414" s="80">
        <v>0</v>
      </c>
    </row>
    <row r="415" spans="1:81">
      <c r="A415" s="80" t="s">
        <v>2180</v>
      </c>
      <c r="B415" s="80">
        <v>450</v>
      </c>
      <c r="C415" s="80">
        <v>8</v>
      </c>
      <c r="D415" s="80">
        <v>27</v>
      </c>
      <c r="E415" s="80">
        <v>2011</v>
      </c>
      <c r="F415" s="80" t="s">
        <v>87</v>
      </c>
      <c r="G415" s="80" t="s">
        <v>2172</v>
      </c>
      <c r="H415" s="80" t="s">
        <v>2173</v>
      </c>
      <c r="I415" s="177"/>
      <c r="J415" s="81">
        <v>0</v>
      </c>
      <c r="K415" s="81">
        <v>5.7069485215070106</v>
      </c>
      <c r="L415" s="81">
        <v>4.7324627455278927</v>
      </c>
      <c r="M415" s="81">
        <v>35.234123590950652</v>
      </c>
      <c r="N415" s="81">
        <v>19.229737648185456</v>
      </c>
      <c r="O415" s="81">
        <v>12.171736768291968</v>
      </c>
      <c r="P415" s="81">
        <v>10.213616245896469</v>
      </c>
      <c r="Q415" s="81">
        <v>0.7692946974827215</v>
      </c>
      <c r="R415" s="81">
        <v>0</v>
      </c>
      <c r="S415" s="81">
        <v>9.2364698691933853E-2</v>
      </c>
      <c r="T415" s="82"/>
      <c r="U415" s="81">
        <v>0</v>
      </c>
      <c r="V415" s="81">
        <v>2138</v>
      </c>
      <c r="W415" s="81">
        <v>113</v>
      </c>
      <c r="X415" s="81">
        <v>5980</v>
      </c>
      <c r="Y415" s="81">
        <v>4063</v>
      </c>
      <c r="Z415" s="81">
        <v>6316</v>
      </c>
      <c r="AA415" s="81">
        <v>2064</v>
      </c>
      <c r="AB415" s="81">
        <v>10962</v>
      </c>
      <c r="AC415" s="81">
        <v>0</v>
      </c>
      <c r="AD415" s="81">
        <v>9.2364698691933853E-2</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24.2</v>
      </c>
      <c r="BK415" s="81">
        <v>0</v>
      </c>
      <c r="BL415" s="81">
        <v>0</v>
      </c>
      <c r="BM415" s="82"/>
      <c r="BN415" s="81">
        <v>0</v>
      </c>
      <c r="BO415" s="81">
        <v>0</v>
      </c>
      <c r="BP415" s="81">
        <v>0</v>
      </c>
      <c r="BQ415" s="81">
        <v>1</v>
      </c>
      <c r="BR415" s="81">
        <v>0</v>
      </c>
      <c r="BS415" s="81">
        <v>0</v>
      </c>
      <c r="BT415"/>
      <c r="BU415" s="80">
        <v>24.2</v>
      </c>
      <c r="BV415" s="80">
        <v>0</v>
      </c>
      <c r="BW415" s="80">
        <v>0</v>
      </c>
      <c r="BX415" s="80">
        <v>0</v>
      </c>
      <c r="BY415" s="80">
        <v>0</v>
      </c>
      <c r="BZ415" s="80">
        <v>0</v>
      </c>
      <c r="CA415" s="80">
        <v>0</v>
      </c>
      <c r="CB415" s="80">
        <v>0</v>
      </c>
      <c r="CC415" s="80">
        <v>0</v>
      </c>
    </row>
    <row r="416" spans="1:81">
      <c r="A416" s="80" t="s">
        <v>2181</v>
      </c>
      <c r="B416" s="80">
        <v>451</v>
      </c>
      <c r="C416" s="80">
        <v>9</v>
      </c>
      <c r="D416" s="80">
        <v>27</v>
      </c>
      <c r="E416" s="80">
        <v>2012</v>
      </c>
      <c r="F416" s="80" t="s">
        <v>88</v>
      </c>
      <c r="G416" s="80" t="s">
        <v>2172</v>
      </c>
      <c r="H416" s="80" t="s">
        <v>2173</v>
      </c>
      <c r="I416" s="177"/>
      <c r="J416" s="81">
        <v>0</v>
      </c>
      <c r="K416" s="81">
        <v>5.3575129195353668</v>
      </c>
      <c r="L416" s="81">
        <v>4.7465968311870226</v>
      </c>
      <c r="M416" s="81">
        <v>39.642647982331297</v>
      </c>
      <c r="N416" s="81">
        <v>20.17041372576233</v>
      </c>
      <c r="O416" s="81">
        <v>11.160125004584792</v>
      </c>
      <c r="P416" s="81">
        <v>7.8929071872411081</v>
      </c>
      <c r="Q416" s="81">
        <v>0.83429535995417015</v>
      </c>
      <c r="R416" s="81">
        <v>0</v>
      </c>
      <c r="S416" s="81">
        <v>0.16539249500012076</v>
      </c>
      <c r="T416" s="82"/>
      <c r="U416" s="81">
        <v>0</v>
      </c>
      <c r="V416" s="81">
        <v>2138</v>
      </c>
      <c r="W416" s="81">
        <v>113</v>
      </c>
      <c r="X416" s="81">
        <v>5980</v>
      </c>
      <c r="Y416" s="81">
        <v>4008</v>
      </c>
      <c r="Z416" s="81">
        <v>5837</v>
      </c>
      <c r="AA416" s="81">
        <v>1586</v>
      </c>
      <c r="AB416" s="81">
        <v>10942</v>
      </c>
      <c r="AC416" s="81">
        <v>0</v>
      </c>
      <c r="AD416" s="81">
        <v>0.16539249500012076</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36.26</v>
      </c>
      <c r="BK416" s="81">
        <v>0</v>
      </c>
      <c r="BL416" s="81">
        <v>0</v>
      </c>
      <c r="BM416" s="82"/>
      <c r="BN416" s="81">
        <v>0</v>
      </c>
      <c r="BO416" s="81">
        <v>0</v>
      </c>
      <c r="BP416" s="81">
        <v>0</v>
      </c>
      <c r="BQ416" s="81">
        <v>1</v>
      </c>
      <c r="BR416" s="81">
        <v>0</v>
      </c>
      <c r="BS416" s="81">
        <v>0</v>
      </c>
      <c r="BT416"/>
      <c r="BU416" s="80">
        <v>36.26</v>
      </c>
      <c r="BV416" s="80">
        <v>0</v>
      </c>
      <c r="BW416" s="80">
        <v>0</v>
      </c>
      <c r="BX416" s="80">
        <v>0</v>
      </c>
      <c r="BY416" s="80">
        <v>0</v>
      </c>
      <c r="BZ416" s="80">
        <v>0</v>
      </c>
      <c r="CA416" s="80">
        <v>0</v>
      </c>
      <c r="CB416" s="80">
        <v>0</v>
      </c>
      <c r="CC416" s="80">
        <v>0</v>
      </c>
    </row>
    <row r="417" spans="1:81">
      <c r="A417" s="80" t="s">
        <v>2182</v>
      </c>
      <c r="B417" s="80">
        <v>452</v>
      </c>
      <c r="C417" s="80">
        <v>10</v>
      </c>
      <c r="D417" s="80">
        <v>27</v>
      </c>
      <c r="E417" s="80">
        <v>2013</v>
      </c>
      <c r="F417" s="80" t="s">
        <v>89</v>
      </c>
      <c r="G417" s="80" t="s">
        <v>2172</v>
      </c>
      <c r="H417" s="80" t="s">
        <v>2173</v>
      </c>
      <c r="I417" s="177"/>
      <c r="J417" s="81">
        <v>0</v>
      </c>
      <c r="K417" s="81">
        <v>4.5483913939195961</v>
      </c>
      <c r="L417" s="81">
        <v>3.4434052355885059</v>
      </c>
      <c r="M417" s="81">
        <v>34.214106384211938</v>
      </c>
      <c r="N417" s="81">
        <v>19.74034874362858</v>
      </c>
      <c r="O417" s="81">
        <v>10.124917501747897</v>
      </c>
      <c r="P417" s="81">
        <v>7.7028508102153008</v>
      </c>
      <c r="Q417" s="81">
        <v>0.84766941088265868</v>
      </c>
      <c r="R417" s="81">
        <v>0</v>
      </c>
      <c r="S417" s="81">
        <v>0.26448366582590543</v>
      </c>
      <c r="T417" s="82"/>
      <c r="U417" s="81">
        <v>0</v>
      </c>
      <c r="V417" s="81">
        <v>2138</v>
      </c>
      <c r="W417" s="81">
        <v>113</v>
      </c>
      <c r="X417" s="81">
        <v>5980</v>
      </c>
      <c r="Y417" s="81">
        <v>3988</v>
      </c>
      <c r="Z417" s="81">
        <v>5532</v>
      </c>
      <c r="AA417" s="81">
        <v>1542</v>
      </c>
      <c r="AB417" s="81">
        <v>10958</v>
      </c>
      <c r="AC417" s="81">
        <v>0</v>
      </c>
      <c r="AD417" s="81">
        <v>0.26448366582590543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33.880000000000003</v>
      </c>
      <c r="BK417" s="81">
        <v>0</v>
      </c>
      <c r="BL417" s="81">
        <v>0</v>
      </c>
      <c r="BM417" s="82"/>
      <c r="BN417" s="81">
        <v>0</v>
      </c>
      <c r="BO417" s="81">
        <v>0</v>
      </c>
      <c r="BP417" s="81">
        <v>0</v>
      </c>
      <c r="BQ417" s="81">
        <v>1</v>
      </c>
      <c r="BR417" s="81">
        <v>0</v>
      </c>
      <c r="BS417" s="81">
        <v>0</v>
      </c>
      <c r="BT417"/>
      <c r="BU417" s="80">
        <v>33.880000000000003</v>
      </c>
      <c r="BV417" s="80">
        <v>0</v>
      </c>
      <c r="BW417" s="80">
        <v>0</v>
      </c>
      <c r="BX417" s="80">
        <v>0</v>
      </c>
      <c r="BY417" s="80">
        <v>0</v>
      </c>
      <c r="BZ417" s="80">
        <v>0</v>
      </c>
      <c r="CA417" s="80">
        <v>0</v>
      </c>
      <c r="CB417" s="80">
        <v>0</v>
      </c>
      <c r="CC417" s="80">
        <v>0</v>
      </c>
    </row>
    <row r="418" spans="1:81">
      <c r="A418" s="80" t="s">
        <v>2183</v>
      </c>
      <c r="B418" s="80">
        <v>453</v>
      </c>
      <c r="C418" s="80">
        <v>11</v>
      </c>
      <c r="D418" s="80">
        <v>27</v>
      </c>
      <c r="E418" s="80">
        <v>2014</v>
      </c>
      <c r="F418" s="80" t="s">
        <v>90</v>
      </c>
      <c r="G418" s="80" t="s">
        <v>2172</v>
      </c>
      <c r="H418" s="80" t="s">
        <v>2173</v>
      </c>
      <c r="I418" s="177"/>
      <c r="J418" s="81">
        <v>0</v>
      </c>
      <c r="K418" s="81">
        <v>0</v>
      </c>
      <c r="L418" s="81">
        <v>0</v>
      </c>
      <c r="M418" s="81">
        <v>0</v>
      </c>
      <c r="N418" s="81">
        <v>19.067517185479677</v>
      </c>
      <c r="O418" s="81">
        <v>8.2301080717919337</v>
      </c>
      <c r="P418" s="81">
        <v>7.0750751059243422</v>
      </c>
      <c r="Q418" s="81">
        <v>0.80521056483507369</v>
      </c>
      <c r="R418" s="81">
        <v>0</v>
      </c>
      <c r="S418" s="81">
        <v>0.23229824835814153</v>
      </c>
      <c r="T418" s="82"/>
      <c r="U418" s="81">
        <v>0</v>
      </c>
      <c r="V418" s="81">
        <v>0</v>
      </c>
      <c r="W418" s="81">
        <v>0</v>
      </c>
      <c r="X418" s="81">
        <v>0</v>
      </c>
      <c r="Y418" s="81">
        <v>3944</v>
      </c>
      <c r="Z418" s="81">
        <v>4736</v>
      </c>
      <c r="AA418" s="81">
        <v>1409</v>
      </c>
      <c r="AB418" s="81">
        <v>10849</v>
      </c>
      <c r="AC418" s="81">
        <v>0</v>
      </c>
      <c r="AD418" s="81">
        <v>0.23229824835814153</v>
      </c>
      <c r="AE418" s="82"/>
      <c r="AF418" s="81">
        <v>0</v>
      </c>
      <c r="AG418" s="81">
        <v>0</v>
      </c>
      <c r="AH418" s="81">
        <v>0</v>
      </c>
      <c r="AI418" s="81">
        <v>0</v>
      </c>
      <c r="AJ418" s="81">
        <v>23642789.643446822</v>
      </c>
      <c r="AK418" s="81">
        <v>0</v>
      </c>
      <c r="AL418" s="81">
        <v>0</v>
      </c>
      <c r="AM418" s="81">
        <v>1489405.5810608172</v>
      </c>
      <c r="AN418" s="81">
        <v>0</v>
      </c>
      <c r="AO418" s="81">
        <v>0</v>
      </c>
      <c r="AP418" s="82"/>
      <c r="AQ418" s="81">
        <v>127</v>
      </c>
      <c r="AR418" s="81">
        <v>0</v>
      </c>
      <c r="AS418" s="81">
        <v>0</v>
      </c>
      <c r="AT418" s="81">
        <v>0</v>
      </c>
      <c r="AU418" s="81">
        <v>0</v>
      </c>
      <c r="AV418" s="81">
        <v>0</v>
      </c>
      <c r="AW418" s="81" t="s">
        <v>564</v>
      </c>
      <c r="AX418" s="82"/>
      <c r="AY418" s="81">
        <v>474.2</v>
      </c>
      <c r="AZ418" s="81">
        <v>0</v>
      </c>
      <c r="BA418" s="81">
        <v>0</v>
      </c>
      <c r="BB418" s="81">
        <v>0</v>
      </c>
      <c r="BC418" s="81">
        <v>0</v>
      </c>
      <c r="BD418" s="81">
        <v>0</v>
      </c>
      <c r="BE418" s="81" t="s">
        <v>564</v>
      </c>
      <c r="BF418" s="82"/>
      <c r="BG418" s="81">
        <v>0</v>
      </c>
      <c r="BH418" s="81">
        <v>0</v>
      </c>
      <c r="BI418" s="81">
        <v>0</v>
      </c>
      <c r="BJ418" s="81">
        <v>66.323999999999998</v>
      </c>
      <c r="BK418" s="81">
        <v>0</v>
      </c>
      <c r="BL418" s="81">
        <v>0</v>
      </c>
      <c r="BM418" s="82"/>
      <c r="BN418" s="81">
        <v>0</v>
      </c>
      <c r="BO418" s="81">
        <v>0</v>
      </c>
      <c r="BP418" s="81">
        <v>0</v>
      </c>
      <c r="BQ418" s="81">
        <v>1</v>
      </c>
      <c r="BR418" s="81">
        <v>0</v>
      </c>
      <c r="BS418" s="81">
        <v>0</v>
      </c>
      <c r="BT418"/>
      <c r="BU418" s="80">
        <v>66.323999999999998</v>
      </c>
      <c r="BV418" s="80">
        <v>0</v>
      </c>
      <c r="BW418" s="80">
        <v>0</v>
      </c>
      <c r="BX418" s="80">
        <v>0</v>
      </c>
      <c r="BY418" s="80">
        <v>0</v>
      </c>
      <c r="BZ418" s="80">
        <v>0</v>
      </c>
      <c r="CA418" s="80">
        <v>0</v>
      </c>
      <c r="CB418" s="80">
        <v>0</v>
      </c>
      <c r="CC418" s="80">
        <v>0</v>
      </c>
    </row>
    <row r="419" spans="1:81">
      <c r="A419" s="80" t="s">
        <v>2184</v>
      </c>
      <c r="B419" s="80">
        <v>454</v>
      </c>
      <c r="C419" s="80">
        <v>12</v>
      </c>
      <c r="D419" s="80">
        <v>27</v>
      </c>
      <c r="E419" s="80">
        <v>2015</v>
      </c>
      <c r="F419" s="80" t="s">
        <v>91</v>
      </c>
      <c r="G419" s="80" t="s">
        <v>2172</v>
      </c>
      <c r="H419" s="80" t="s">
        <v>2173</v>
      </c>
      <c r="I419" s="177"/>
      <c r="J419" s="81">
        <v>0</v>
      </c>
      <c r="K419" s="81">
        <v>0</v>
      </c>
      <c r="L419" s="81">
        <v>0</v>
      </c>
      <c r="M419" s="81">
        <v>0</v>
      </c>
      <c r="N419" s="81">
        <v>16.974896836035338</v>
      </c>
      <c r="O419" s="81">
        <v>6.955340572310476</v>
      </c>
      <c r="P419" s="81">
        <v>6.3519739912713407</v>
      </c>
      <c r="Q419" s="81">
        <v>0.78244856989245937</v>
      </c>
      <c r="R419" s="81">
        <v>0</v>
      </c>
      <c r="S419" s="81">
        <v>0.34282679864291704</v>
      </c>
      <c r="T419" s="82"/>
      <c r="U419" s="81">
        <v>0</v>
      </c>
      <c r="V419" s="81">
        <v>0</v>
      </c>
      <c r="W419" s="81">
        <v>0</v>
      </c>
      <c r="X419" s="81">
        <v>0</v>
      </c>
      <c r="Y419" s="81">
        <v>3916</v>
      </c>
      <c r="Z419" s="81">
        <v>4041</v>
      </c>
      <c r="AA419" s="81">
        <v>1264</v>
      </c>
      <c r="AB419" s="81">
        <v>10769</v>
      </c>
      <c r="AC419" s="81">
        <v>0</v>
      </c>
      <c r="AD419" s="81">
        <v>0.34282679864291704</v>
      </c>
      <c r="AE419" s="82"/>
      <c r="AF419" s="81">
        <v>0</v>
      </c>
      <c r="AG419" s="81">
        <v>0</v>
      </c>
      <c r="AH419" s="81">
        <v>0</v>
      </c>
      <c r="AI419" s="81">
        <v>0</v>
      </c>
      <c r="AJ419" s="81">
        <v>21459852.144081365</v>
      </c>
      <c r="AK419" s="81">
        <v>0</v>
      </c>
      <c r="AL419" s="81">
        <v>0</v>
      </c>
      <c r="AM419" s="81">
        <v>1475846.2757440361</v>
      </c>
      <c r="AN419" s="81">
        <v>0</v>
      </c>
      <c r="AO419" s="81">
        <v>0</v>
      </c>
      <c r="AP419" s="82"/>
      <c r="AQ419" s="81">
        <v>127</v>
      </c>
      <c r="AR419" s="81">
        <v>1</v>
      </c>
      <c r="AS419" s="81">
        <v>0</v>
      </c>
      <c r="AT419" s="81">
        <v>0</v>
      </c>
      <c r="AU419" s="81">
        <v>0</v>
      </c>
      <c r="AV419" s="81">
        <v>0</v>
      </c>
      <c r="AW419" s="81" t="s">
        <v>564</v>
      </c>
      <c r="AX419" s="82"/>
      <c r="AY419" s="81">
        <v>474.2</v>
      </c>
      <c r="AZ419" s="81">
        <v>1890</v>
      </c>
      <c r="BA419" s="81">
        <v>0</v>
      </c>
      <c r="BB419" s="81">
        <v>0</v>
      </c>
      <c r="BC419" s="81">
        <v>0</v>
      </c>
      <c r="BD419" s="81">
        <v>0</v>
      </c>
      <c r="BE419" s="81" t="s">
        <v>564</v>
      </c>
      <c r="BF419" s="82"/>
      <c r="BG419" s="81">
        <v>0</v>
      </c>
      <c r="BH419" s="81">
        <v>0</v>
      </c>
      <c r="BI419" s="81">
        <v>0</v>
      </c>
      <c r="BJ419" s="81">
        <v>64.001000000000005</v>
      </c>
      <c r="BK419" s="81">
        <v>0</v>
      </c>
      <c r="BL419" s="81">
        <v>0</v>
      </c>
      <c r="BM419" s="82"/>
      <c r="BN419" s="81">
        <v>0</v>
      </c>
      <c r="BO419" s="81">
        <v>0</v>
      </c>
      <c r="BP419" s="81">
        <v>0</v>
      </c>
      <c r="BQ419" s="81">
        <v>1</v>
      </c>
      <c r="BR419" s="81">
        <v>0</v>
      </c>
      <c r="BS419" s="81">
        <v>0</v>
      </c>
      <c r="BT419"/>
      <c r="BU419" s="80">
        <v>64.001000000000005</v>
      </c>
      <c r="BV419" s="80">
        <v>0</v>
      </c>
      <c r="BW419" s="80">
        <v>0</v>
      </c>
      <c r="BX419" s="80">
        <v>0</v>
      </c>
      <c r="BY419" s="80">
        <v>0</v>
      </c>
      <c r="BZ419" s="80">
        <v>0</v>
      </c>
      <c r="CA419" s="80">
        <v>0</v>
      </c>
      <c r="CB419" s="80">
        <v>0</v>
      </c>
      <c r="CC419" s="80">
        <v>0</v>
      </c>
    </row>
    <row r="420" spans="1:81">
      <c r="A420" s="80" t="s">
        <v>2185</v>
      </c>
      <c r="B420" s="80">
        <v>455</v>
      </c>
      <c r="C420" s="80">
        <v>13</v>
      </c>
      <c r="D420" s="80">
        <v>27</v>
      </c>
      <c r="E420" s="80">
        <v>2016</v>
      </c>
      <c r="F420" s="80" t="s">
        <v>92</v>
      </c>
      <c r="G420" s="80" t="s">
        <v>2172</v>
      </c>
      <c r="H420" s="80" t="s">
        <v>2173</v>
      </c>
      <c r="I420" s="177"/>
      <c r="J420" s="81">
        <v>0</v>
      </c>
      <c r="K420" s="81">
        <v>0</v>
      </c>
      <c r="L420" s="81">
        <v>0</v>
      </c>
      <c r="M420" s="81">
        <v>0</v>
      </c>
      <c r="N420" s="81">
        <v>15.624163021421067</v>
      </c>
      <c r="O420" s="81">
        <v>6.0190326219580275</v>
      </c>
      <c r="P420" s="81">
        <v>5.9616518130925016</v>
      </c>
      <c r="Q420" s="81">
        <v>0.75329057703417934</v>
      </c>
      <c r="R420" s="81">
        <v>0</v>
      </c>
      <c r="S420" s="81">
        <v>0.35822340250815315</v>
      </c>
      <c r="T420" s="82"/>
      <c r="U420" s="81">
        <v>0</v>
      </c>
      <c r="V420" s="81">
        <v>0</v>
      </c>
      <c r="W420" s="81">
        <v>0</v>
      </c>
      <c r="X420" s="81">
        <v>0</v>
      </c>
      <c r="Y420" s="81">
        <v>3874</v>
      </c>
      <c r="Z420" s="81">
        <v>3540</v>
      </c>
      <c r="AA420" s="81">
        <v>1227</v>
      </c>
      <c r="AB420" s="81">
        <v>10665</v>
      </c>
      <c r="AC420" s="81">
        <v>0</v>
      </c>
      <c r="AD420" s="81">
        <v>0.35822340250815321</v>
      </c>
      <c r="AE420" s="82"/>
      <c r="AF420" s="81">
        <v>0</v>
      </c>
      <c r="AG420" s="81">
        <v>0</v>
      </c>
      <c r="AH420" s="81">
        <v>0</v>
      </c>
      <c r="AI420" s="81">
        <v>0</v>
      </c>
      <c r="AJ420" s="81">
        <v>19779784.459312011</v>
      </c>
      <c r="AK420" s="81">
        <v>0</v>
      </c>
      <c r="AL420" s="81">
        <v>0</v>
      </c>
      <c r="AM420" s="81">
        <v>1462729.0267561879</v>
      </c>
      <c r="AN420" s="81">
        <v>0</v>
      </c>
      <c r="AO420" s="81">
        <v>0</v>
      </c>
      <c r="AP420" s="82"/>
      <c r="AQ420" s="81">
        <v>127</v>
      </c>
      <c r="AR420" s="81">
        <v>2</v>
      </c>
      <c r="AS420" s="81">
        <v>0</v>
      </c>
      <c r="AT420" s="81">
        <v>0</v>
      </c>
      <c r="AU420" s="81">
        <v>0</v>
      </c>
      <c r="AV420" s="81">
        <v>0</v>
      </c>
      <c r="AW420" s="81" t="s">
        <v>564</v>
      </c>
      <c r="AX420" s="82"/>
      <c r="AY420" s="81">
        <v>474.2</v>
      </c>
      <c r="AZ420" s="81">
        <v>1938.6</v>
      </c>
      <c r="BA420" s="81">
        <v>0</v>
      </c>
      <c r="BB420" s="81">
        <v>0</v>
      </c>
      <c r="BC420" s="81">
        <v>0</v>
      </c>
      <c r="BD420" s="81">
        <v>0</v>
      </c>
      <c r="BE420" s="81" t="s">
        <v>564</v>
      </c>
      <c r="BF420" s="82"/>
      <c r="BG420" s="81">
        <v>0</v>
      </c>
      <c r="BH420" s="81">
        <v>0</v>
      </c>
      <c r="BI420" s="81">
        <v>0</v>
      </c>
      <c r="BJ420" s="81">
        <v>0</v>
      </c>
      <c r="BK420" s="81">
        <v>74.481999999999999</v>
      </c>
      <c r="BL420" s="81">
        <v>0</v>
      </c>
      <c r="BM420" s="82"/>
      <c r="BN420" s="81">
        <v>0</v>
      </c>
      <c r="BO420" s="81">
        <v>0</v>
      </c>
      <c r="BP420" s="81">
        <v>0</v>
      </c>
      <c r="BQ420" s="81">
        <v>0</v>
      </c>
      <c r="BR420" s="81">
        <v>1</v>
      </c>
      <c r="BS420" s="81">
        <v>0</v>
      </c>
      <c r="BT420"/>
      <c r="BU420" s="80">
        <v>74.481999999999999</v>
      </c>
      <c r="BV420" s="80">
        <v>0</v>
      </c>
      <c r="BW420" s="80">
        <v>0</v>
      </c>
      <c r="BX420" s="80">
        <v>0</v>
      </c>
      <c r="BY420" s="80">
        <v>0</v>
      </c>
      <c r="BZ420" s="80">
        <v>0</v>
      </c>
      <c r="CA420" s="80">
        <v>0</v>
      </c>
      <c r="CB420" s="80">
        <v>0</v>
      </c>
      <c r="CC420" s="80">
        <v>0</v>
      </c>
    </row>
    <row r="421" spans="1:81">
      <c r="A421" s="80" t="s">
        <v>2186</v>
      </c>
      <c r="B421" s="80">
        <v>456</v>
      </c>
      <c r="C421" s="80">
        <v>14</v>
      </c>
      <c r="D421" s="80">
        <v>27</v>
      </c>
      <c r="E421" s="80">
        <v>2017</v>
      </c>
      <c r="F421" s="80" t="s">
        <v>71</v>
      </c>
      <c r="G421" s="80" t="s">
        <v>2172</v>
      </c>
      <c r="H421" s="80" t="s">
        <v>2173</v>
      </c>
      <c r="I421" s="177"/>
      <c r="J421" s="81">
        <v>0</v>
      </c>
      <c r="K421" s="81">
        <v>0</v>
      </c>
      <c r="L421" s="81">
        <v>0</v>
      </c>
      <c r="M421" s="81">
        <v>0</v>
      </c>
      <c r="N421" s="81">
        <v>16.421583831319499</v>
      </c>
      <c r="O421" s="81">
        <v>5.1129761542853389</v>
      </c>
      <c r="P421" s="81">
        <v>5.2624585954989271</v>
      </c>
      <c r="Q421" s="81">
        <v>0.7194108398297816</v>
      </c>
      <c r="R421" s="81">
        <v>0</v>
      </c>
      <c r="S421" s="81">
        <v>0.43470471002521649</v>
      </c>
      <c r="T421" s="82"/>
      <c r="U421" s="81">
        <v>0</v>
      </c>
      <c r="V421" s="81">
        <v>0</v>
      </c>
      <c r="W421" s="81">
        <v>0</v>
      </c>
      <c r="X421" s="81">
        <v>0</v>
      </c>
      <c r="Y421" s="81">
        <v>3837</v>
      </c>
      <c r="Z421" s="81">
        <v>3057</v>
      </c>
      <c r="AA421" s="81">
        <v>1090</v>
      </c>
      <c r="AB421" s="81">
        <v>10533</v>
      </c>
      <c r="AC421" s="81">
        <v>0</v>
      </c>
      <c r="AD421" s="81">
        <v>0.43470471002521649</v>
      </c>
      <c r="AE421" s="82"/>
      <c r="AF421" s="81">
        <v>0</v>
      </c>
      <c r="AG421" s="81">
        <v>0</v>
      </c>
      <c r="AH421" s="81">
        <v>0</v>
      </c>
      <c r="AI421" s="81">
        <v>0</v>
      </c>
      <c r="AJ421" s="81">
        <v>20918139.787436038</v>
      </c>
      <c r="AK421" s="81">
        <v>0</v>
      </c>
      <c r="AL421" s="81">
        <v>0</v>
      </c>
      <c r="AM421" s="81">
        <v>1446885.3699537951</v>
      </c>
      <c r="AN421" s="81">
        <v>0</v>
      </c>
      <c r="AO421" s="81">
        <v>0</v>
      </c>
      <c r="AP421" s="82"/>
      <c r="AQ421" s="81">
        <v>128</v>
      </c>
      <c r="AR421" s="81">
        <v>4</v>
      </c>
      <c r="AS421" s="81">
        <v>0</v>
      </c>
      <c r="AT421" s="81">
        <v>0</v>
      </c>
      <c r="AU421" s="81">
        <v>0</v>
      </c>
      <c r="AV421" s="81">
        <v>0</v>
      </c>
      <c r="AW421" s="81" t="s">
        <v>564</v>
      </c>
      <c r="AX421" s="82"/>
      <c r="AY421" s="81">
        <v>481.7</v>
      </c>
      <c r="AZ421" s="81">
        <v>10523.7</v>
      </c>
      <c r="BA421" s="81">
        <v>0</v>
      </c>
      <c r="BB421" s="81">
        <v>0</v>
      </c>
      <c r="BC421" s="81">
        <v>0</v>
      </c>
      <c r="BD421" s="81">
        <v>0</v>
      </c>
      <c r="BE421" s="81" t="s">
        <v>564</v>
      </c>
      <c r="BF421" s="82"/>
      <c r="BG421" s="81">
        <v>0</v>
      </c>
      <c r="BH421" s="81">
        <v>0</v>
      </c>
      <c r="BI421" s="81">
        <v>0</v>
      </c>
      <c r="BJ421" s="81">
        <v>0</v>
      </c>
      <c r="BK421" s="81">
        <v>75.859000000000009</v>
      </c>
      <c r="BL421" s="81">
        <v>0</v>
      </c>
      <c r="BM421" s="82"/>
      <c r="BN421" s="81">
        <v>0</v>
      </c>
      <c r="BO421" s="81">
        <v>0</v>
      </c>
      <c r="BP421" s="81">
        <v>0</v>
      </c>
      <c r="BQ421" s="81">
        <v>0</v>
      </c>
      <c r="BR421" s="81">
        <v>2</v>
      </c>
      <c r="BS421" s="81">
        <v>0</v>
      </c>
      <c r="BT421"/>
      <c r="BU421" s="80">
        <v>72.043000000000006</v>
      </c>
      <c r="BV421" s="80">
        <v>3.8159999999999998</v>
      </c>
      <c r="BW421" s="80">
        <v>0</v>
      </c>
      <c r="BX421" s="80">
        <v>0</v>
      </c>
      <c r="BY421" s="80">
        <v>0</v>
      </c>
      <c r="BZ421" s="80">
        <v>0</v>
      </c>
      <c r="CA421" s="80">
        <v>0</v>
      </c>
      <c r="CB421" s="80">
        <v>0</v>
      </c>
      <c r="CC421" s="80">
        <v>0</v>
      </c>
    </row>
    <row r="422" spans="1:81">
      <c r="A422" s="80" t="s">
        <v>2187</v>
      </c>
      <c r="B422" s="80">
        <v>457</v>
      </c>
      <c r="C422" s="80">
        <v>15</v>
      </c>
      <c r="D422" s="80">
        <v>27</v>
      </c>
      <c r="E422" s="80">
        <v>2018</v>
      </c>
      <c r="F422" s="80" t="s">
        <v>93</v>
      </c>
      <c r="G422" s="80" t="s">
        <v>2172</v>
      </c>
      <c r="H422" s="80" t="s">
        <v>2173</v>
      </c>
      <c r="I422" s="177"/>
      <c r="J422" s="81">
        <v>0</v>
      </c>
      <c r="K422" s="81">
        <v>0</v>
      </c>
      <c r="L422" s="81">
        <v>0</v>
      </c>
      <c r="M422" s="81">
        <v>0</v>
      </c>
      <c r="N422" s="81">
        <v>14.955361388440291</v>
      </c>
      <c r="O422" s="81">
        <v>4.5114484580013361</v>
      </c>
      <c r="P422" s="81">
        <v>5.1001374746852344</v>
      </c>
      <c r="Q422" s="81">
        <v>0.65895733287835212</v>
      </c>
      <c r="R422" s="81">
        <v>0</v>
      </c>
      <c r="S422" s="81">
        <v>0.61701100253533414</v>
      </c>
      <c r="T422" s="82"/>
      <c r="U422" s="81">
        <v>0</v>
      </c>
      <c r="V422" s="81">
        <v>0</v>
      </c>
      <c r="W422" s="81">
        <v>0</v>
      </c>
      <c r="X422" s="81">
        <v>0</v>
      </c>
      <c r="Y422" s="81">
        <v>3807</v>
      </c>
      <c r="Z422" s="81">
        <v>2749</v>
      </c>
      <c r="AA422" s="81">
        <v>1067</v>
      </c>
      <c r="AB422" s="81">
        <v>10397</v>
      </c>
      <c r="AC422" s="81">
        <v>0</v>
      </c>
      <c r="AD422" s="81">
        <v>0.61701100253533414</v>
      </c>
      <c r="AE422" s="82"/>
      <c r="AF422" s="81">
        <v>0</v>
      </c>
      <c r="AG422" s="81">
        <v>0</v>
      </c>
      <c r="AH422" s="81">
        <v>0</v>
      </c>
      <c r="AI422" s="81">
        <v>0</v>
      </c>
      <c r="AJ422" s="81">
        <v>18982815.501267061</v>
      </c>
      <c r="AK422" s="81">
        <v>0</v>
      </c>
      <c r="AL422" s="81">
        <v>0</v>
      </c>
      <c r="AM422" s="81">
        <v>1431158.5980690131</v>
      </c>
      <c r="AN422" s="81">
        <v>0</v>
      </c>
      <c r="AO422" s="81">
        <v>0</v>
      </c>
      <c r="AP422" s="82"/>
      <c r="AQ422" s="81">
        <v>128</v>
      </c>
      <c r="AR422" s="81">
        <v>4</v>
      </c>
      <c r="AS422" s="81">
        <v>0</v>
      </c>
      <c r="AT422" s="81">
        <v>0</v>
      </c>
      <c r="AU422" s="81">
        <v>0</v>
      </c>
      <c r="AV422" s="81">
        <v>0</v>
      </c>
      <c r="AW422" s="81" t="s">
        <v>564</v>
      </c>
      <c r="AX422" s="82"/>
      <c r="AY422" s="81">
        <v>482.19999999999982</v>
      </c>
      <c r="AZ422" s="81">
        <v>10524</v>
      </c>
      <c r="BA422" s="81">
        <v>0</v>
      </c>
      <c r="BB422" s="81">
        <v>0</v>
      </c>
      <c r="BC422" s="81">
        <v>0</v>
      </c>
      <c r="BD422" s="81">
        <v>0</v>
      </c>
      <c r="BE422" s="81" t="s">
        <v>564</v>
      </c>
      <c r="BF422" s="82"/>
      <c r="BG422" s="81">
        <v>0</v>
      </c>
      <c r="BH422" s="81">
        <v>0</v>
      </c>
      <c r="BI422" s="81">
        <v>0</v>
      </c>
      <c r="BJ422" s="81">
        <v>0</v>
      </c>
      <c r="BK422" s="81">
        <v>171.18600000000001</v>
      </c>
      <c r="BL422" s="81">
        <v>0</v>
      </c>
      <c r="BM422" s="82"/>
      <c r="BN422" s="81">
        <v>0</v>
      </c>
      <c r="BO422" s="81">
        <v>0</v>
      </c>
      <c r="BP422" s="81">
        <v>0</v>
      </c>
      <c r="BQ422" s="81">
        <v>0</v>
      </c>
      <c r="BR422" s="81">
        <v>2</v>
      </c>
      <c r="BS422" s="81">
        <v>0</v>
      </c>
      <c r="BT422"/>
      <c r="BU422" s="80">
        <v>171.18600000000001</v>
      </c>
      <c r="BV422" s="80">
        <v>0</v>
      </c>
      <c r="BW422" s="80">
        <v>0</v>
      </c>
      <c r="BX422" s="80">
        <v>0</v>
      </c>
      <c r="BY422" s="80">
        <v>0</v>
      </c>
      <c r="BZ422" s="80">
        <v>0</v>
      </c>
      <c r="CA422" s="80">
        <v>0</v>
      </c>
      <c r="CB422" s="80">
        <v>0</v>
      </c>
      <c r="CC422" s="80">
        <v>0</v>
      </c>
    </row>
    <row r="423" spans="1:81">
      <c r="A423" s="80" t="s">
        <v>2188</v>
      </c>
      <c r="B423" s="80">
        <v>458</v>
      </c>
      <c r="C423" s="80">
        <v>16</v>
      </c>
      <c r="D423" s="80">
        <v>27</v>
      </c>
      <c r="E423" s="80">
        <v>2019</v>
      </c>
      <c r="F423" s="80" t="s">
        <v>73</v>
      </c>
      <c r="G423" s="80" t="s">
        <v>2172</v>
      </c>
      <c r="H423" s="80" t="s">
        <v>2173</v>
      </c>
      <c r="I423" s="177"/>
      <c r="J423" s="81">
        <v>0</v>
      </c>
      <c r="K423" s="81">
        <v>0</v>
      </c>
      <c r="L423" s="81">
        <v>0</v>
      </c>
      <c r="M423" s="81">
        <v>0</v>
      </c>
      <c r="N423" s="81">
        <v>14.63035417972908</v>
      </c>
      <c r="O423" s="81">
        <v>3.9532413982495695</v>
      </c>
      <c r="P423" s="81">
        <v>5.0519103035999029</v>
      </c>
      <c r="Q423" s="81">
        <v>0.63640275045312433</v>
      </c>
      <c r="R423" s="81">
        <v>0</v>
      </c>
      <c r="S423" s="81">
        <v>0.70872812483294945</v>
      </c>
      <c r="T423" s="82"/>
      <c r="U423" s="81">
        <v>0</v>
      </c>
      <c r="V423" s="81">
        <v>0</v>
      </c>
      <c r="W423" s="81">
        <v>0</v>
      </c>
      <c r="X423" s="81">
        <v>0</v>
      </c>
      <c r="Y423" s="81">
        <v>3825</v>
      </c>
      <c r="Z423" s="81">
        <v>2475</v>
      </c>
      <c r="AA423" s="81">
        <v>1049</v>
      </c>
      <c r="AB423" s="81">
        <v>10313</v>
      </c>
      <c r="AC423" s="81">
        <v>0</v>
      </c>
      <c r="AD423" s="81">
        <v>0.70872812483294945</v>
      </c>
      <c r="AE423" s="82"/>
      <c r="AF423" s="81">
        <v>0</v>
      </c>
      <c r="AG423" s="81">
        <v>0</v>
      </c>
      <c r="AH423" s="81">
        <v>0</v>
      </c>
      <c r="AI423" s="81">
        <v>0</v>
      </c>
      <c r="AJ423" s="81">
        <v>19473284.274562191</v>
      </c>
      <c r="AK423" s="81">
        <v>0</v>
      </c>
      <c r="AL423" s="81">
        <v>0</v>
      </c>
      <c r="AM423" s="81">
        <v>1404552.9637775663</v>
      </c>
      <c r="AN423" s="81">
        <v>0</v>
      </c>
      <c r="AO423" s="81">
        <v>0</v>
      </c>
      <c r="AP423" s="82"/>
      <c r="AQ423" s="81">
        <v>129</v>
      </c>
      <c r="AR423" s="81">
        <v>5</v>
      </c>
      <c r="AS423" s="81">
        <v>0</v>
      </c>
      <c r="AT423" s="81">
        <v>0</v>
      </c>
      <c r="AU423" s="81">
        <v>0</v>
      </c>
      <c r="AV423" s="81">
        <v>0</v>
      </c>
      <c r="AW423" s="81" t="s">
        <v>564</v>
      </c>
      <c r="AX423" s="82"/>
      <c r="AY423" s="81">
        <v>484.7</v>
      </c>
      <c r="AZ423" s="81">
        <v>10534.7</v>
      </c>
      <c r="BA423" s="81">
        <v>0</v>
      </c>
      <c r="BB423" s="81">
        <v>0</v>
      </c>
      <c r="BC423" s="81">
        <v>0</v>
      </c>
      <c r="BD423" s="81">
        <v>0</v>
      </c>
      <c r="BE423" s="81" t="s">
        <v>564</v>
      </c>
      <c r="BF423" s="82"/>
      <c r="BG423" s="81">
        <v>0</v>
      </c>
      <c r="BH423" s="81">
        <v>0</v>
      </c>
      <c r="BI423" s="81">
        <v>0</v>
      </c>
      <c r="BJ423" s="81">
        <v>63.256</v>
      </c>
      <c r="BK423" s="81">
        <v>4.9480000000000004</v>
      </c>
      <c r="BL423" s="81">
        <v>0</v>
      </c>
      <c r="BM423" s="82"/>
      <c r="BN423" s="81">
        <v>0</v>
      </c>
      <c r="BO423" s="81">
        <v>0</v>
      </c>
      <c r="BP423" s="81">
        <v>0</v>
      </c>
      <c r="BQ423" s="81">
        <v>1</v>
      </c>
      <c r="BR423" s="81">
        <v>1</v>
      </c>
      <c r="BS423" s="81">
        <v>0</v>
      </c>
      <c r="BT423"/>
      <c r="BU423" s="80">
        <v>68.203999999999994</v>
      </c>
      <c r="BV423" s="80">
        <v>0</v>
      </c>
      <c r="BW423" s="80">
        <v>0</v>
      </c>
      <c r="BX423" s="80">
        <v>0</v>
      </c>
      <c r="BY423" s="80">
        <v>0</v>
      </c>
      <c r="BZ423" s="80">
        <v>0</v>
      </c>
      <c r="CA423" s="80">
        <v>0</v>
      </c>
      <c r="CB423" s="80">
        <v>0</v>
      </c>
      <c r="CC423" s="80">
        <v>0</v>
      </c>
    </row>
    <row r="424" spans="1:81">
      <c r="A424" s="80" t="s">
        <v>2189</v>
      </c>
      <c r="B424" s="80">
        <v>459</v>
      </c>
      <c r="C424" s="80">
        <v>17</v>
      </c>
      <c r="D424" s="80">
        <v>27</v>
      </c>
      <c r="E424" s="80">
        <v>2020</v>
      </c>
      <c r="F424" s="80" t="s">
        <v>218</v>
      </c>
      <c r="G424" s="80" t="s">
        <v>2172</v>
      </c>
      <c r="H424" s="80" t="s">
        <v>2173</v>
      </c>
      <c r="I424" s="177"/>
      <c r="J424" s="81">
        <v>0</v>
      </c>
      <c r="K424" s="81">
        <v>0.28008262152275643</v>
      </c>
      <c r="L424" s="81">
        <v>0.99262107801304278</v>
      </c>
      <c r="M424" s="81">
        <v>1.1983292759044761</v>
      </c>
      <c r="N424" s="81">
        <v>13.270018799983992</v>
      </c>
      <c r="O424" s="81">
        <v>3.2270945286910786</v>
      </c>
      <c r="P424" s="81">
        <v>4.8049232535471997</v>
      </c>
      <c r="Q424" s="81">
        <v>0.60525695085081299</v>
      </c>
      <c r="R424" s="81">
        <v>0</v>
      </c>
      <c r="S424" s="81">
        <v>0.68591647860032345</v>
      </c>
      <c r="T424" s="82"/>
      <c r="U424" s="81">
        <v>0</v>
      </c>
      <c r="V424" s="81">
        <v>128</v>
      </c>
      <c r="W424" s="81">
        <v>25</v>
      </c>
      <c r="X424" s="81">
        <v>317</v>
      </c>
      <c r="Y424" s="81">
        <v>3890</v>
      </c>
      <c r="Z424" s="81">
        <v>2306</v>
      </c>
      <c r="AA424" s="81">
        <v>1084</v>
      </c>
      <c r="AB424" s="81">
        <v>10265</v>
      </c>
      <c r="AC424" s="81">
        <v>0</v>
      </c>
      <c r="AD424" s="81">
        <v>0.68591647860032345</v>
      </c>
      <c r="AE424" s="82"/>
      <c r="AF424" s="81"/>
      <c r="AG424" s="81">
        <v>191649.9645949032</v>
      </c>
      <c r="AH424" s="81">
        <v>205092.28122778112</v>
      </c>
      <c r="AI424" s="81">
        <v>1779373.1149068801</v>
      </c>
      <c r="AJ424" s="81">
        <v>18812930.949967921</v>
      </c>
      <c r="AK424" s="81"/>
      <c r="AL424" s="81"/>
      <c r="AM424" s="81">
        <v>1339696.5465286737</v>
      </c>
      <c r="AN424" s="81"/>
      <c r="AO424" s="81"/>
      <c r="AP424" s="82"/>
      <c r="AQ424" s="81">
        <v>127</v>
      </c>
      <c r="AR424" s="81">
        <v>7</v>
      </c>
      <c r="AS424" s="81">
        <v>0</v>
      </c>
      <c r="AT424" s="81">
        <v>0</v>
      </c>
      <c r="AU424" s="81">
        <v>0</v>
      </c>
      <c r="AV424" s="81">
        <v>0</v>
      </c>
      <c r="AW424" s="81">
        <v>0</v>
      </c>
      <c r="AX424" s="82"/>
      <c r="AY424" s="81">
        <v>477.49999999999989</v>
      </c>
      <c r="AZ424" s="81">
        <v>10569.2</v>
      </c>
      <c r="BA424" s="81">
        <v>0</v>
      </c>
      <c r="BB424" s="81">
        <v>0</v>
      </c>
      <c r="BC424" s="81">
        <v>0</v>
      </c>
      <c r="BD424" s="81">
        <v>0</v>
      </c>
      <c r="BE424" s="81">
        <v>0</v>
      </c>
      <c r="BF424" s="82"/>
      <c r="BG424" s="81">
        <v>0</v>
      </c>
      <c r="BH424" s="81">
        <v>0</v>
      </c>
      <c r="BI424" s="81">
        <v>0</v>
      </c>
      <c r="BJ424" s="81">
        <v>0</v>
      </c>
      <c r="BK424" s="81">
        <v>68.003</v>
      </c>
      <c r="BL424" s="81">
        <v>0</v>
      </c>
      <c r="BM424" s="82"/>
      <c r="BN424" s="81">
        <v>0</v>
      </c>
      <c r="BO424" s="81">
        <v>0</v>
      </c>
      <c r="BP424" s="81">
        <v>0</v>
      </c>
      <c r="BQ424" s="81">
        <v>0</v>
      </c>
      <c r="BR424" s="81">
        <v>2</v>
      </c>
      <c r="BS424" s="81">
        <v>0</v>
      </c>
      <c r="BT424"/>
      <c r="BU424" s="80">
        <v>68.003</v>
      </c>
      <c r="BV424" s="80">
        <v>0</v>
      </c>
      <c r="BW424" s="80">
        <v>0</v>
      </c>
      <c r="BX424" s="80">
        <v>0</v>
      </c>
      <c r="BY424" s="80">
        <v>0</v>
      </c>
      <c r="BZ424" s="80">
        <v>0</v>
      </c>
      <c r="CA424" s="80">
        <v>0</v>
      </c>
      <c r="CB424" s="80">
        <v>0</v>
      </c>
      <c r="CC424" s="80">
        <v>0</v>
      </c>
    </row>
    <row r="425" spans="1:81">
      <c r="A425" s="80" t="s">
        <v>2190</v>
      </c>
      <c r="B425" s="80">
        <v>459</v>
      </c>
      <c r="C425" s="80">
        <v>18</v>
      </c>
      <c r="D425" s="80">
        <v>27</v>
      </c>
      <c r="E425" s="80">
        <v>2021</v>
      </c>
      <c r="F425" s="80" t="s">
        <v>75</v>
      </c>
      <c r="G425" s="174" t="s">
        <v>2172</v>
      </c>
      <c r="H425" s="80" t="s">
        <v>2173</v>
      </c>
      <c r="I425" s="177"/>
      <c r="J425" s="81">
        <v>0</v>
      </c>
      <c r="K425" s="81">
        <v>0.30673568572618953</v>
      </c>
      <c r="L425" s="81">
        <v>0.8174272211724698</v>
      </c>
      <c r="M425" s="81">
        <v>1.3074271081515048</v>
      </c>
      <c r="N425" s="81">
        <v>14.149886138196443</v>
      </c>
      <c r="O425" s="81">
        <v>2.9573774948962379</v>
      </c>
      <c r="P425" s="81">
        <v>4.6543789176633501</v>
      </c>
      <c r="Q425" s="81">
        <v>0.60625509348612172</v>
      </c>
      <c r="R425" s="81">
        <v>0</v>
      </c>
      <c r="S425" s="81">
        <v>0.49459616248970872</v>
      </c>
      <c r="T425" s="82"/>
      <c r="U425" s="81"/>
      <c r="V425" s="81">
        <v>128</v>
      </c>
      <c r="W425" s="81">
        <v>25</v>
      </c>
      <c r="X425" s="81">
        <v>317</v>
      </c>
      <c r="Y425" s="81">
        <v>3892</v>
      </c>
      <c r="Z425" s="81">
        <v>2176</v>
      </c>
      <c r="AA425" s="81">
        <v>1024</v>
      </c>
      <c r="AB425" s="81">
        <v>10160</v>
      </c>
      <c r="AC425" s="81">
        <v>0</v>
      </c>
      <c r="AD425" s="81">
        <v>0.49459616248970872</v>
      </c>
      <c r="AE425" s="82"/>
      <c r="AF425" s="81">
        <v>0</v>
      </c>
      <c r="AG425" s="81">
        <v>205220.0359532389</v>
      </c>
      <c r="AH425" s="81">
        <v>163767.70324799843</v>
      </c>
      <c r="AI425" s="81">
        <v>1960201.0300011097</v>
      </c>
      <c r="AJ425" s="81">
        <v>19000719.013506003</v>
      </c>
      <c r="AK425" s="81">
        <v>0</v>
      </c>
      <c r="AL425" s="81">
        <v>0</v>
      </c>
      <c r="AM425" s="81">
        <v>1333641.1001272777</v>
      </c>
      <c r="AN425" s="81">
        <v>0</v>
      </c>
      <c r="AO425" s="81">
        <v>0</v>
      </c>
      <c r="AP425" s="82"/>
      <c r="AQ425" s="81">
        <v>131</v>
      </c>
      <c r="AR425" s="81">
        <v>7</v>
      </c>
      <c r="AS425" s="81">
        <v>0</v>
      </c>
      <c r="AT425" s="81">
        <v>0</v>
      </c>
      <c r="AU425" s="81">
        <v>0</v>
      </c>
      <c r="AV425" s="81">
        <v>0</v>
      </c>
      <c r="AW425" s="81"/>
      <c r="AX425" s="82"/>
      <c r="AY425" s="81">
        <v>493.69999999999987</v>
      </c>
      <c r="AZ425" s="81">
        <v>10569.2</v>
      </c>
      <c r="BA425" s="81">
        <v>0</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2191</v>
      </c>
      <c r="B426" s="80">
        <v>459</v>
      </c>
      <c r="C426" s="80">
        <v>19</v>
      </c>
      <c r="D426" s="80">
        <v>27</v>
      </c>
      <c r="E426" s="80">
        <v>2022</v>
      </c>
      <c r="F426" s="80" t="s">
        <v>568</v>
      </c>
      <c r="G426" s="174" t="s">
        <v>2172</v>
      </c>
      <c r="H426" s="80" t="s">
        <v>2173</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134</v>
      </c>
      <c r="AR426" s="81">
        <v>8</v>
      </c>
      <c r="AS426" s="81">
        <v>0</v>
      </c>
      <c r="AT426" s="81">
        <v>0</v>
      </c>
      <c r="AU426" s="81">
        <v>0</v>
      </c>
      <c r="AV426" s="81">
        <v>0</v>
      </c>
      <c r="AW426" s="81"/>
      <c r="AX426" s="82"/>
      <c r="AY426" s="81">
        <v>516.79999999999984</v>
      </c>
      <c r="AZ426" s="81">
        <v>11569.2</v>
      </c>
      <c r="BA426" s="81">
        <v>0</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2192</v>
      </c>
      <c r="B427" s="80">
        <v>477</v>
      </c>
      <c r="C427" s="80">
        <v>1</v>
      </c>
      <c r="D427" s="80">
        <v>29</v>
      </c>
      <c r="E427" s="80">
        <v>1990</v>
      </c>
      <c r="F427" s="80" t="s">
        <v>562</v>
      </c>
      <c r="G427" s="80" t="s">
        <v>1642</v>
      </c>
      <c r="H427" s="80" t="s">
        <v>1643</v>
      </c>
      <c r="I427" s="177"/>
      <c r="J427" s="81">
        <v>27.044215996076357</v>
      </c>
      <c r="K427" s="81">
        <v>3.7313374273875746</v>
      </c>
      <c r="L427" s="81">
        <v>12.910325395579168</v>
      </c>
      <c r="M427" s="81">
        <v>6.192091409479219</v>
      </c>
      <c r="N427" s="81">
        <v>20.947106392922485</v>
      </c>
      <c r="O427" s="81">
        <v>9.3797479106457473</v>
      </c>
      <c r="P427" s="81">
        <v>17.79984571213452</v>
      </c>
      <c r="Q427" s="81">
        <v>1.0688196162068149</v>
      </c>
      <c r="R427" s="81">
        <v>0</v>
      </c>
      <c r="S427" s="81">
        <v>1.2285805958433393</v>
      </c>
      <c r="T427" s="82"/>
      <c r="U427" s="81">
        <v>573859</v>
      </c>
      <c r="V427" s="81">
        <v>1150</v>
      </c>
      <c r="W427" s="81">
        <v>170</v>
      </c>
      <c r="X427" s="81">
        <v>2574</v>
      </c>
      <c r="Y427" s="81">
        <v>4600</v>
      </c>
      <c r="Z427" s="81">
        <v>3858</v>
      </c>
      <c r="AA427" s="81">
        <v>4322</v>
      </c>
      <c r="AB427" s="81">
        <v>17354</v>
      </c>
      <c r="AC427" s="81">
        <v>0</v>
      </c>
      <c r="AD427" s="81">
        <v>1.2285805958433393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2193</v>
      </c>
      <c r="B428" s="80">
        <v>478</v>
      </c>
      <c r="C428" s="80">
        <v>2</v>
      </c>
      <c r="D428" s="80">
        <v>29</v>
      </c>
      <c r="E428" s="80">
        <v>2005</v>
      </c>
      <c r="F428" s="80" t="s">
        <v>565</v>
      </c>
      <c r="G428" s="80" t="s">
        <v>1642</v>
      </c>
      <c r="H428" s="80" t="s">
        <v>1643</v>
      </c>
      <c r="I428" s="177"/>
      <c r="J428" s="81">
        <v>7.7011251925953976</v>
      </c>
      <c r="K428" s="81">
        <v>3.1956863385138492</v>
      </c>
      <c r="L428" s="81">
        <v>8.4007794888418896</v>
      </c>
      <c r="M428" s="81">
        <v>11.224758368631642</v>
      </c>
      <c r="N428" s="81">
        <v>33.701878259696329</v>
      </c>
      <c r="O428" s="81">
        <v>13.574497463268706</v>
      </c>
      <c r="P428" s="81">
        <v>19.85819219322714</v>
      </c>
      <c r="Q428" s="81">
        <v>0.87146776440162055</v>
      </c>
      <c r="R428" s="81">
        <v>0</v>
      </c>
      <c r="S428" s="81">
        <v>0.58265881109148565</v>
      </c>
      <c r="T428" s="82"/>
      <c r="U428" s="81">
        <v>192319</v>
      </c>
      <c r="V428" s="81">
        <v>1077</v>
      </c>
      <c r="W428" s="81">
        <v>86</v>
      </c>
      <c r="X428" s="81">
        <v>1866</v>
      </c>
      <c r="Y428" s="81">
        <v>5142</v>
      </c>
      <c r="Z428" s="81">
        <v>6461</v>
      </c>
      <c r="AA428" s="81">
        <v>3949</v>
      </c>
      <c r="AB428" s="81">
        <v>14792</v>
      </c>
      <c r="AC428" s="81">
        <v>0</v>
      </c>
      <c r="AD428" s="81">
        <v>0.58265881109148565</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2194</v>
      </c>
      <c r="B429" s="80">
        <v>479</v>
      </c>
      <c r="C429" s="80">
        <v>3</v>
      </c>
      <c r="D429" s="80">
        <v>29</v>
      </c>
      <c r="E429" s="80">
        <v>2006</v>
      </c>
      <c r="F429" s="80" t="s">
        <v>566</v>
      </c>
      <c r="G429" s="80" t="s">
        <v>1642</v>
      </c>
      <c r="H429" s="80" t="s">
        <v>1643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2195</v>
      </c>
      <c r="B430" s="80">
        <v>480</v>
      </c>
      <c r="C430" s="80">
        <v>4</v>
      </c>
      <c r="D430" s="80">
        <v>29</v>
      </c>
      <c r="E430" s="80">
        <v>2007</v>
      </c>
      <c r="F430" s="80" t="s">
        <v>567</v>
      </c>
      <c r="G430" s="80" t="s">
        <v>1642</v>
      </c>
      <c r="H430" s="80" t="s">
        <v>1643</v>
      </c>
      <c r="I430" s="177"/>
      <c r="J430" s="81">
        <v>4.5925936623482375</v>
      </c>
      <c r="K430" s="81">
        <v>3.4215746275446604</v>
      </c>
      <c r="L430" s="81">
        <v>4.8035795645821189</v>
      </c>
      <c r="M430" s="81">
        <v>10.576182921819463</v>
      </c>
      <c r="N430" s="81">
        <v>29.099389443061813</v>
      </c>
      <c r="O430" s="81">
        <v>12.853904783799255</v>
      </c>
      <c r="P430" s="81">
        <v>19.190232300237295</v>
      </c>
      <c r="Q430" s="81">
        <v>0.8775811797930706</v>
      </c>
      <c r="R430" s="81">
        <v>0</v>
      </c>
      <c r="S430" s="81">
        <v>0.40639858356173947</v>
      </c>
      <c r="T430" s="82"/>
      <c r="U430" s="81">
        <v>178225</v>
      </c>
      <c r="V430" s="81">
        <v>1076</v>
      </c>
      <c r="W430" s="81">
        <v>57</v>
      </c>
      <c r="X430" s="81">
        <v>2289</v>
      </c>
      <c r="Y430" s="81">
        <v>5157</v>
      </c>
      <c r="Z430" s="81">
        <v>6360</v>
      </c>
      <c r="AA430" s="81">
        <v>3758</v>
      </c>
      <c r="AB430" s="81">
        <v>14108</v>
      </c>
      <c r="AC430" s="81">
        <v>0</v>
      </c>
      <c r="AD430" s="81">
        <v>0.40639858356173947</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2196</v>
      </c>
      <c r="B431" s="80">
        <v>481</v>
      </c>
      <c r="C431" s="80">
        <v>5</v>
      </c>
      <c r="D431" s="80">
        <v>29</v>
      </c>
      <c r="E431" s="80">
        <v>2008</v>
      </c>
      <c r="F431" s="80" t="s">
        <v>84</v>
      </c>
      <c r="G431" s="80" t="s">
        <v>1642</v>
      </c>
      <c r="H431" s="80" t="s">
        <v>1643</v>
      </c>
      <c r="I431" s="177"/>
      <c r="J431" s="81">
        <v>2.9646315722936429</v>
      </c>
      <c r="K431" s="81">
        <v>2.4666048432925236</v>
      </c>
      <c r="L431" s="81">
        <v>4.2721161568108226</v>
      </c>
      <c r="M431" s="81">
        <v>11.147313750193314</v>
      </c>
      <c r="N431" s="81">
        <v>27.599852362088022</v>
      </c>
      <c r="O431" s="81">
        <v>12.334094356099323</v>
      </c>
      <c r="P431" s="81">
        <v>18.750106282690023</v>
      </c>
      <c r="Q431" s="81">
        <v>0.84436090074505221</v>
      </c>
      <c r="R431" s="81">
        <v>0</v>
      </c>
      <c r="S431" s="81">
        <v>0.41143838238816505</v>
      </c>
      <c r="T431" s="82"/>
      <c r="U431" s="81">
        <v>126158</v>
      </c>
      <c r="V431" s="81">
        <v>1076</v>
      </c>
      <c r="W431" s="81">
        <v>57</v>
      </c>
      <c r="X431" s="81">
        <v>2289</v>
      </c>
      <c r="Y431" s="81">
        <v>5143</v>
      </c>
      <c r="Z431" s="81">
        <v>6317</v>
      </c>
      <c r="AA431" s="81">
        <v>3676</v>
      </c>
      <c r="AB431" s="81">
        <v>13797</v>
      </c>
      <c r="AC431" s="81">
        <v>0</v>
      </c>
      <c r="AD431" s="81">
        <v>0.41143838238816505</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2197</v>
      </c>
      <c r="B432" s="80">
        <v>482</v>
      </c>
      <c r="C432" s="80">
        <v>6</v>
      </c>
      <c r="D432" s="80">
        <v>29</v>
      </c>
      <c r="E432" s="80">
        <v>2009</v>
      </c>
      <c r="F432" s="80" t="s">
        <v>85</v>
      </c>
      <c r="G432" s="80" t="s">
        <v>1642</v>
      </c>
      <c r="H432" s="80" t="s">
        <v>1643</v>
      </c>
      <c r="I432" s="177"/>
      <c r="J432" s="81">
        <v>2.0702535989509538</v>
      </c>
      <c r="K432" s="81">
        <v>2.0797889933014018</v>
      </c>
      <c r="L432" s="81">
        <v>6.4498885876740601</v>
      </c>
      <c r="M432" s="81">
        <v>10.442001115914767</v>
      </c>
      <c r="N432" s="81">
        <v>28.272340551040255</v>
      </c>
      <c r="O432" s="81">
        <v>12.402961560784163</v>
      </c>
      <c r="P432" s="81">
        <v>17.946066244704852</v>
      </c>
      <c r="Q432" s="81">
        <v>0.7898242528271201</v>
      </c>
      <c r="R432" s="81">
        <v>0</v>
      </c>
      <c r="S432" s="81">
        <v>0.29203655243460586</v>
      </c>
      <c r="T432" s="82"/>
      <c r="U432" s="81">
        <v>83212</v>
      </c>
      <c r="V432" s="81">
        <v>943</v>
      </c>
      <c r="W432" s="81">
        <v>108</v>
      </c>
      <c r="X432" s="81">
        <v>2193</v>
      </c>
      <c r="Y432" s="81">
        <v>5159</v>
      </c>
      <c r="Z432" s="81">
        <v>6270</v>
      </c>
      <c r="AA432" s="81">
        <v>3612</v>
      </c>
      <c r="AB432" s="81">
        <v>13548</v>
      </c>
      <c r="AC432" s="81">
        <v>0</v>
      </c>
      <c r="AD432" s="81">
        <v>0.29203655243460586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v>
      </c>
      <c r="BK432" s="81">
        <v>0</v>
      </c>
      <c r="BL432" s="81">
        <v>0</v>
      </c>
      <c r="BM432" s="82"/>
      <c r="BN432" s="81">
        <v>0</v>
      </c>
      <c r="BO432" s="81">
        <v>0</v>
      </c>
      <c r="BP432" s="81">
        <v>0</v>
      </c>
      <c r="BQ432" s="81">
        <v>0</v>
      </c>
      <c r="BR432" s="81">
        <v>0</v>
      </c>
      <c r="BS432" s="81">
        <v>0</v>
      </c>
      <c r="BT432"/>
      <c r="BU432" s="80"/>
      <c r="BV432" s="80"/>
      <c r="BW432" s="80"/>
      <c r="BX432" s="80"/>
      <c r="BY432" s="80"/>
      <c r="BZ432" s="80"/>
      <c r="CA432" s="80"/>
      <c r="CB432" s="80"/>
      <c r="CC432" s="80"/>
    </row>
    <row r="433" spans="1:81">
      <c r="A433" s="80" t="s">
        <v>2198</v>
      </c>
      <c r="B433" s="80">
        <v>483</v>
      </c>
      <c r="C433" s="80">
        <v>7</v>
      </c>
      <c r="D433" s="80">
        <v>29</v>
      </c>
      <c r="E433" s="80">
        <v>2010</v>
      </c>
      <c r="F433" s="80" t="s">
        <v>86</v>
      </c>
      <c r="G433" s="80" t="s">
        <v>1642</v>
      </c>
      <c r="H433" s="80" t="s">
        <v>1643</v>
      </c>
      <c r="I433" s="177"/>
      <c r="J433" s="81">
        <v>2.0474152024828047</v>
      </c>
      <c r="K433" s="81">
        <v>2.4162199402929909</v>
      </c>
      <c r="L433" s="81">
        <v>5.9539967806961398</v>
      </c>
      <c r="M433" s="81">
        <v>9.922533181634023</v>
      </c>
      <c r="N433" s="81">
        <v>28.768559930361107</v>
      </c>
      <c r="O433" s="81">
        <v>12.312121157516565</v>
      </c>
      <c r="P433" s="81">
        <v>18.023546431192372</v>
      </c>
      <c r="Q433" s="81">
        <v>0.806451081309567</v>
      </c>
      <c r="R433" s="81">
        <v>0</v>
      </c>
      <c r="S433" s="81">
        <v>0.46276562497461443</v>
      </c>
      <c r="T433" s="82"/>
      <c r="U433" s="81">
        <v>81134</v>
      </c>
      <c r="V433" s="81">
        <v>943</v>
      </c>
      <c r="W433" s="81">
        <v>108</v>
      </c>
      <c r="X433" s="81">
        <v>2193</v>
      </c>
      <c r="Y433" s="81">
        <v>5145</v>
      </c>
      <c r="Z433" s="81">
        <v>6253</v>
      </c>
      <c r="AA433" s="81">
        <v>3537</v>
      </c>
      <c r="AB433" s="81">
        <v>13255</v>
      </c>
      <c r="AC433" s="81">
        <v>0</v>
      </c>
      <c r="AD433" s="81">
        <v>0.46276562497461443</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v>
      </c>
      <c r="BK433" s="81">
        <v>0</v>
      </c>
      <c r="BL433" s="81">
        <v>0</v>
      </c>
      <c r="BM433" s="82"/>
      <c r="BN433" s="81">
        <v>0</v>
      </c>
      <c r="BO433" s="81">
        <v>0</v>
      </c>
      <c r="BP433" s="81">
        <v>0</v>
      </c>
      <c r="BQ433" s="81">
        <v>0</v>
      </c>
      <c r="BR433" s="81">
        <v>0</v>
      </c>
      <c r="BS433" s="81">
        <v>0</v>
      </c>
      <c r="BT433"/>
      <c r="BU433" s="80">
        <v>0</v>
      </c>
      <c r="BV433" s="80">
        <v>0</v>
      </c>
      <c r="BW433" s="80">
        <v>0</v>
      </c>
      <c r="BX433" s="80">
        <v>0</v>
      </c>
      <c r="BY433" s="80">
        <v>0</v>
      </c>
      <c r="BZ433" s="80">
        <v>0</v>
      </c>
      <c r="CA433" s="80">
        <v>0</v>
      </c>
      <c r="CB433" s="80">
        <v>0</v>
      </c>
      <c r="CC433" s="80">
        <v>0</v>
      </c>
    </row>
    <row r="434" spans="1:81">
      <c r="A434" s="80" t="s">
        <v>2199</v>
      </c>
      <c r="B434" s="80">
        <v>484</v>
      </c>
      <c r="C434" s="80">
        <v>8</v>
      </c>
      <c r="D434" s="80">
        <v>29</v>
      </c>
      <c r="E434" s="80">
        <v>2011</v>
      </c>
      <c r="F434" s="80" t="s">
        <v>87</v>
      </c>
      <c r="G434" s="80" t="s">
        <v>1642</v>
      </c>
      <c r="H434" s="80" t="s">
        <v>1643</v>
      </c>
      <c r="I434" s="177"/>
      <c r="J434" s="81">
        <v>4.2273886652329367</v>
      </c>
      <c r="K434" s="81">
        <v>2.8096214307080127</v>
      </c>
      <c r="L434" s="81">
        <v>5.3909383430481439</v>
      </c>
      <c r="M434" s="81">
        <v>11.688481965227778</v>
      </c>
      <c r="N434" s="81">
        <v>32.882842164595985</v>
      </c>
      <c r="O434" s="81">
        <v>12.085016034509014</v>
      </c>
      <c r="P434" s="81">
        <v>17.265168159851154</v>
      </c>
      <c r="Q434" s="81">
        <v>0.91126543028764262</v>
      </c>
      <c r="R434" s="81">
        <v>0</v>
      </c>
      <c r="S434" s="81">
        <v>0.31746392519230582</v>
      </c>
      <c r="T434" s="82"/>
      <c r="U434" s="81">
        <v>158664</v>
      </c>
      <c r="V434" s="81">
        <v>943</v>
      </c>
      <c r="W434" s="81">
        <v>108</v>
      </c>
      <c r="X434" s="81">
        <v>2193</v>
      </c>
      <c r="Y434" s="81">
        <v>5164</v>
      </c>
      <c r="Z434" s="81">
        <v>6271</v>
      </c>
      <c r="AA434" s="81">
        <v>3489</v>
      </c>
      <c r="AB434" s="81">
        <v>12985</v>
      </c>
      <c r="AC434" s="81">
        <v>0</v>
      </c>
      <c r="AD434" s="81">
        <v>0.31746392519230582</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v>
      </c>
      <c r="BK434" s="81">
        <v>0</v>
      </c>
      <c r="BL434" s="81">
        <v>0</v>
      </c>
      <c r="BM434" s="82"/>
      <c r="BN434" s="81">
        <v>0</v>
      </c>
      <c r="BO434" s="81">
        <v>0</v>
      </c>
      <c r="BP434" s="81">
        <v>0</v>
      </c>
      <c r="BQ434" s="81">
        <v>0</v>
      </c>
      <c r="BR434" s="81">
        <v>0</v>
      </c>
      <c r="BS434" s="81">
        <v>0</v>
      </c>
      <c r="BT434"/>
      <c r="BU434" s="80">
        <v>0</v>
      </c>
      <c r="BV434" s="80">
        <v>0</v>
      </c>
      <c r="BW434" s="80">
        <v>0</v>
      </c>
      <c r="BX434" s="80">
        <v>0</v>
      </c>
      <c r="BY434" s="80">
        <v>0</v>
      </c>
      <c r="BZ434" s="80">
        <v>0</v>
      </c>
      <c r="CA434" s="80">
        <v>0</v>
      </c>
      <c r="CB434" s="80">
        <v>0</v>
      </c>
      <c r="CC434" s="80">
        <v>0</v>
      </c>
    </row>
    <row r="435" spans="1:81">
      <c r="A435" s="80" t="s">
        <v>2200</v>
      </c>
      <c r="B435" s="80">
        <v>485</v>
      </c>
      <c r="C435" s="80">
        <v>9</v>
      </c>
      <c r="D435" s="80">
        <v>29</v>
      </c>
      <c r="E435" s="80">
        <v>2012</v>
      </c>
      <c r="F435" s="80" t="s">
        <v>88</v>
      </c>
      <c r="G435" s="80" t="s">
        <v>1642</v>
      </c>
      <c r="H435" s="80" t="s">
        <v>1643</v>
      </c>
      <c r="I435" s="177"/>
      <c r="J435" s="81">
        <v>3.1730977257208588</v>
      </c>
      <c r="K435" s="81">
        <v>3.0899592134446192</v>
      </c>
      <c r="L435" s="81">
        <v>5.2532266893886321</v>
      </c>
      <c r="M435" s="81">
        <v>12.67453866280435</v>
      </c>
      <c r="N435" s="81">
        <v>33.080740968430831</v>
      </c>
      <c r="O435" s="81">
        <v>12.11993017030375</v>
      </c>
      <c r="P435" s="81">
        <v>17.26884485480873</v>
      </c>
      <c r="Q435" s="81">
        <v>0.96772771966170046</v>
      </c>
      <c r="R435" s="81">
        <v>0</v>
      </c>
      <c r="S435" s="81">
        <v>0.34369462060732819</v>
      </c>
      <c r="T435" s="82"/>
      <c r="U435" s="81">
        <v>105437</v>
      </c>
      <c r="V435" s="81">
        <v>943</v>
      </c>
      <c r="W435" s="81">
        <v>108</v>
      </c>
      <c r="X435" s="81">
        <v>2193</v>
      </c>
      <c r="Y435" s="81">
        <v>5186</v>
      </c>
      <c r="Z435" s="81">
        <v>6339</v>
      </c>
      <c r="AA435" s="81">
        <v>3470</v>
      </c>
      <c r="AB435" s="81">
        <v>12692</v>
      </c>
      <c r="AC435" s="81">
        <v>0</v>
      </c>
      <c r="AD435" s="81">
        <v>0.34369462060732819</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v>
      </c>
      <c r="BK435" s="81">
        <v>0</v>
      </c>
      <c r="BL435" s="81">
        <v>0</v>
      </c>
      <c r="BM435" s="82"/>
      <c r="BN435" s="81">
        <v>0</v>
      </c>
      <c r="BO435" s="81">
        <v>0</v>
      </c>
      <c r="BP435" s="81">
        <v>0</v>
      </c>
      <c r="BQ435" s="81">
        <v>0</v>
      </c>
      <c r="BR435" s="81">
        <v>0</v>
      </c>
      <c r="BS435" s="81">
        <v>0</v>
      </c>
      <c r="BT435"/>
      <c r="BU435" s="80">
        <v>0</v>
      </c>
      <c r="BV435" s="80">
        <v>0</v>
      </c>
      <c r="BW435" s="80">
        <v>0</v>
      </c>
      <c r="BX435" s="80">
        <v>0</v>
      </c>
      <c r="BY435" s="80">
        <v>0</v>
      </c>
      <c r="BZ435" s="80">
        <v>0</v>
      </c>
      <c r="CA435" s="80">
        <v>0</v>
      </c>
      <c r="CB435" s="80">
        <v>0</v>
      </c>
      <c r="CC435" s="80">
        <v>0</v>
      </c>
    </row>
    <row r="436" spans="1:81">
      <c r="A436" s="80" t="s">
        <v>2201</v>
      </c>
      <c r="B436" s="80">
        <v>486</v>
      </c>
      <c r="C436" s="80">
        <v>10</v>
      </c>
      <c r="D436" s="80">
        <v>29</v>
      </c>
      <c r="E436" s="80">
        <v>2013</v>
      </c>
      <c r="F436" s="80" t="s">
        <v>89</v>
      </c>
      <c r="G436" s="80" t="s">
        <v>1642</v>
      </c>
      <c r="H436" s="80" t="s">
        <v>1643</v>
      </c>
      <c r="I436" s="177"/>
      <c r="J436" s="81">
        <v>3.1688258759137486</v>
      </c>
      <c r="K436" s="81">
        <v>2.8555827040253194</v>
      </c>
      <c r="L436" s="81">
        <v>4.5340673530073783</v>
      </c>
      <c r="M436" s="81">
        <v>11.813627653873368</v>
      </c>
      <c r="N436" s="81">
        <v>32.537008753428715</v>
      </c>
      <c r="O436" s="81">
        <v>11.656832893823635</v>
      </c>
      <c r="P436" s="81">
        <v>17.2290093673363</v>
      </c>
      <c r="Q436" s="81">
        <v>0.96617913322909343</v>
      </c>
      <c r="R436" s="81">
        <v>0</v>
      </c>
      <c r="S436" s="81">
        <v>0.53340695186751519</v>
      </c>
      <c r="T436" s="82"/>
      <c r="U436" s="81">
        <v>105474</v>
      </c>
      <c r="V436" s="81">
        <v>943</v>
      </c>
      <c r="W436" s="81">
        <v>108</v>
      </c>
      <c r="X436" s="81">
        <v>2193</v>
      </c>
      <c r="Y436" s="81">
        <v>5194</v>
      </c>
      <c r="Z436" s="81">
        <v>6369</v>
      </c>
      <c r="AA436" s="81">
        <v>3449</v>
      </c>
      <c r="AB436" s="81">
        <v>12490</v>
      </c>
      <c r="AC436" s="81">
        <v>0</v>
      </c>
      <c r="AD436" s="81">
        <v>0.53340695186751519</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0</v>
      </c>
      <c r="BK436" s="81">
        <v>0</v>
      </c>
      <c r="BL436" s="81">
        <v>0</v>
      </c>
      <c r="BM436" s="82"/>
      <c r="BN436" s="81">
        <v>0</v>
      </c>
      <c r="BO436" s="81">
        <v>0</v>
      </c>
      <c r="BP436" s="81">
        <v>0</v>
      </c>
      <c r="BQ436" s="81">
        <v>0</v>
      </c>
      <c r="BR436" s="81">
        <v>0</v>
      </c>
      <c r="BS436" s="81">
        <v>0</v>
      </c>
      <c r="BT436"/>
      <c r="BU436" s="80">
        <v>0</v>
      </c>
      <c r="BV436" s="80">
        <v>0</v>
      </c>
      <c r="BW436" s="80">
        <v>0</v>
      </c>
      <c r="BX436" s="80">
        <v>0</v>
      </c>
      <c r="BY436" s="80">
        <v>0</v>
      </c>
      <c r="BZ436" s="80">
        <v>0</v>
      </c>
      <c r="CA436" s="80">
        <v>0</v>
      </c>
      <c r="CB436" s="80">
        <v>0</v>
      </c>
      <c r="CC436" s="80">
        <v>0</v>
      </c>
    </row>
    <row r="437" spans="1:81">
      <c r="A437" s="80" t="s">
        <v>2202</v>
      </c>
      <c r="B437" s="80">
        <v>487</v>
      </c>
      <c r="C437" s="80">
        <v>11</v>
      </c>
      <c r="D437" s="80">
        <v>29</v>
      </c>
      <c r="E437" s="80">
        <v>2014</v>
      </c>
      <c r="F437" s="80" t="s">
        <v>90</v>
      </c>
      <c r="G437" s="80" t="s">
        <v>1642</v>
      </c>
      <c r="H437" s="80" t="s">
        <v>1643</v>
      </c>
      <c r="I437" s="177"/>
      <c r="J437" s="81">
        <v>3.0720019994559444</v>
      </c>
      <c r="K437" s="81">
        <v>3.0596170957582776</v>
      </c>
      <c r="L437" s="81">
        <v>5.2879233229014933</v>
      </c>
      <c r="M437" s="81">
        <v>11.333120402223683</v>
      </c>
      <c r="N437" s="81">
        <v>31.106582456859972</v>
      </c>
      <c r="O437" s="81">
        <v>11.008812211740267</v>
      </c>
      <c r="P437" s="81">
        <v>17.032402242225242</v>
      </c>
      <c r="Q437" s="81">
        <v>0.90496197041515836</v>
      </c>
      <c r="R437" s="81">
        <v>0</v>
      </c>
      <c r="S437" s="81">
        <v>0.77557107272545955</v>
      </c>
      <c r="T437" s="82"/>
      <c r="U437" s="81">
        <v>120510</v>
      </c>
      <c r="V437" s="81">
        <v>918</v>
      </c>
      <c r="W437" s="81">
        <v>104</v>
      </c>
      <c r="X437" s="81">
        <v>2057</v>
      </c>
      <c r="Y437" s="81">
        <v>5174</v>
      </c>
      <c r="Z437" s="81">
        <v>6335</v>
      </c>
      <c r="AA437" s="81">
        <v>3392</v>
      </c>
      <c r="AB437" s="81">
        <v>12193</v>
      </c>
      <c r="AC437" s="81">
        <v>0</v>
      </c>
      <c r="AD437" s="81">
        <v>0.77557107272545955</v>
      </c>
      <c r="AE437" s="82"/>
      <c r="AF437" s="81">
        <v>1689539.6573718968</v>
      </c>
      <c r="AG437" s="81">
        <v>2482853.095127142</v>
      </c>
      <c r="AH437" s="81">
        <v>940461.8931100826</v>
      </c>
      <c r="AI437" s="81">
        <v>13245699.289732283</v>
      </c>
      <c r="AJ437" s="81">
        <v>29333718.733850442</v>
      </c>
      <c r="AK437" s="81">
        <v>0</v>
      </c>
      <c r="AL437" s="81">
        <v>0</v>
      </c>
      <c r="AM437" s="81">
        <v>1673916.6973799008</v>
      </c>
      <c r="AN437" s="81">
        <v>0</v>
      </c>
      <c r="AO437" s="81">
        <v>0</v>
      </c>
      <c r="AP437" s="82"/>
      <c r="AQ437" s="81">
        <v>15</v>
      </c>
      <c r="AR437" s="81">
        <v>2</v>
      </c>
      <c r="AS437" s="81">
        <v>0</v>
      </c>
      <c r="AT437" s="81">
        <v>0</v>
      </c>
      <c r="AU437" s="81">
        <v>0</v>
      </c>
      <c r="AV437" s="81">
        <v>0</v>
      </c>
      <c r="AW437" s="81" t="s">
        <v>564</v>
      </c>
      <c r="AX437" s="82"/>
      <c r="AY437" s="81">
        <v>57.8</v>
      </c>
      <c r="AZ437" s="81">
        <v>57.5</v>
      </c>
      <c r="BA437" s="81">
        <v>0</v>
      </c>
      <c r="BB437" s="81">
        <v>0</v>
      </c>
      <c r="BC437" s="81">
        <v>0</v>
      </c>
      <c r="BD437" s="81">
        <v>0</v>
      </c>
      <c r="BE437" s="81" t="s">
        <v>564</v>
      </c>
      <c r="BF437" s="82"/>
      <c r="BG437" s="81">
        <v>0</v>
      </c>
      <c r="BH437" s="81">
        <v>0</v>
      </c>
      <c r="BI437" s="81">
        <v>0</v>
      </c>
      <c r="BJ437" s="81">
        <v>0</v>
      </c>
      <c r="BK437" s="81">
        <v>0</v>
      </c>
      <c r="BL437" s="81">
        <v>0</v>
      </c>
      <c r="BM437" s="82"/>
      <c r="BN437" s="81">
        <v>0</v>
      </c>
      <c r="BO437" s="81">
        <v>0</v>
      </c>
      <c r="BP437" s="81">
        <v>0</v>
      </c>
      <c r="BQ437" s="81">
        <v>0</v>
      </c>
      <c r="BR437" s="81">
        <v>0</v>
      </c>
      <c r="BS437" s="81">
        <v>0</v>
      </c>
      <c r="BT437"/>
      <c r="BU437" s="80">
        <v>0</v>
      </c>
      <c r="BV437" s="80">
        <v>0</v>
      </c>
      <c r="BW437" s="80">
        <v>0</v>
      </c>
      <c r="BX437" s="80">
        <v>0</v>
      </c>
      <c r="BY437" s="80">
        <v>0</v>
      </c>
      <c r="BZ437" s="80">
        <v>0</v>
      </c>
      <c r="CA437" s="80">
        <v>0</v>
      </c>
      <c r="CB437" s="80">
        <v>0</v>
      </c>
      <c r="CC437" s="80">
        <v>0</v>
      </c>
    </row>
    <row r="438" spans="1:81">
      <c r="A438" s="80" t="s">
        <v>2203</v>
      </c>
      <c r="B438" s="80">
        <v>488</v>
      </c>
      <c r="C438" s="80">
        <v>12</v>
      </c>
      <c r="D438" s="80">
        <v>29</v>
      </c>
      <c r="E438" s="80">
        <v>2015</v>
      </c>
      <c r="F438" s="80" t="s">
        <v>91</v>
      </c>
      <c r="G438" s="80" t="s">
        <v>1642</v>
      </c>
      <c r="H438" s="80" t="s">
        <v>1643</v>
      </c>
      <c r="I438" s="177"/>
      <c r="J438" s="81">
        <v>2.7294566778248326</v>
      </c>
      <c r="K438" s="81">
        <v>2.9478929031334564</v>
      </c>
      <c r="L438" s="81">
        <v>4.6739100439950807</v>
      </c>
      <c r="M438" s="81">
        <v>9.8104438383495296</v>
      </c>
      <c r="N438" s="81">
        <v>28.637186894600468</v>
      </c>
      <c r="O438" s="81">
        <v>10.754013337242229</v>
      </c>
      <c r="P438" s="81">
        <v>16.879968858133253</v>
      </c>
      <c r="Q438" s="81">
        <v>0.86549608733949079</v>
      </c>
      <c r="R438" s="81">
        <v>0</v>
      </c>
      <c r="S438" s="81">
        <v>0.56743385191857942</v>
      </c>
      <c r="T438" s="82"/>
      <c r="U438" s="81">
        <v>106911</v>
      </c>
      <c r="V438" s="81">
        <v>918</v>
      </c>
      <c r="W438" s="81">
        <v>104</v>
      </c>
      <c r="X438" s="81">
        <v>2057</v>
      </c>
      <c r="Y438" s="81">
        <v>5142</v>
      </c>
      <c r="Z438" s="81">
        <v>6248</v>
      </c>
      <c r="AA438" s="81">
        <v>3359</v>
      </c>
      <c r="AB438" s="81">
        <v>11912</v>
      </c>
      <c r="AC438" s="81">
        <v>0</v>
      </c>
      <c r="AD438" s="81">
        <v>0.56743385191857942</v>
      </c>
      <c r="AE438" s="82"/>
      <c r="AF438" s="81">
        <v>1494966.0415979491</v>
      </c>
      <c r="AG438" s="81">
        <v>2298888.027301257</v>
      </c>
      <c r="AH438" s="81">
        <v>703296.33440042753</v>
      </c>
      <c r="AI438" s="81">
        <v>12560694.992785288</v>
      </c>
      <c r="AJ438" s="81">
        <v>26147505.061372023</v>
      </c>
      <c r="AK438" s="81">
        <v>0</v>
      </c>
      <c r="AL438" s="81">
        <v>0</v>
      </c>
      <c r="AM438" s="81">
        <v>1632489.6310393685</v>
      </c>
      <c r="AN438" s="81">
        <v>0</v>
      </c>
      <c r="AO438" s="81">
        <v>0</v>
      </c>
      <c r="AP438" s="82"/>
      <c r="AQ438" s="81">
        <v>18</v>
      </c>
      <c r="AR438" s="81">
        <v>4</v>
      </c>
      <c r="AS438" s="81">
        <v>0</v>
      </c>
      <c r="AT438" s="81">
        <v>0</v>
      </c>
      <c r="AU438" s="81">
        <v>0</v>
      </c>
      <c r="AV438" s="81">
        <v>0</v>
      </c>
      <c r="AW438" s="81" t="s">
        <v>564</v>
      </c>
      <c r="AX438" s="82"/>
      <c r="AY438" s="81">
        <v>69.2</v>
      </c>
      <c r="AZ438" s="81">
        <v>156.5</v>
      </c>
      <c r="BA438" s="81">
        <v>0</v>
      </c>
      <c r="BB438" s="81">
        <v>0</v>
      </c>
      <c r="BC438" s="81">
        <v>0</v>
      </c>
      <c r="BD438" s="81">
        <v>0</v>
      </c>
      <c r="BE438" s="81" t="s">
        <v>564</v>
      </c>
      <c r="BF438" s="82"/>
      <c r="BG438" s="81">
        <v>0</v>
      </c>
      <c r="BH438" s="81">
        <v>0</v>
      </c>
      <c r="BI438" s="81">
        <v>0</v>
      </c>
      <c r="BJ438" s="81">
        <v>0</v>
      </c>
      <c r="BK438" s="81">
        <v>0</v>
      </c>
      <c r="BL438" s="81">
        <v>0</v>
      </c>
      <c r="BM438" s="82"/>
      <c r="BN438" s="81">
        <v>0</v>
      </c>
      <c r="BO438" s="81">
        <v>0</v>
      </c>
      <c r="BP438" s="81">
        <v>0</v>
      </c>
      <c r="BQ438" s="81">
        <v>0</v>
      </c>
      <c r="BR438" s="81">
        <v>0</v>
      </c>
      <c r="BS438" s="81">
        <v>0</v>
      </c>
      <c r="BT438"/>
      <c r="BU438" s="80">
        <v>0</v>
      </c>
      <c r="BV438" s="80">
        <v>0</v>
      </c>
      <c r="BW438" s="80">
        <v>0</v>
      </c>
      <c r="BX438" s="80">
        <v>0</v>
      </c>
      <c r="BY438" s="80">
        <v>0</v>
      </c>
      <c r="BZ438" s="80">
        <v>0</v>
      </c>
      <c r="CA438" s="80">
        <v>0</v>
      </c>
      <c r="CB438" s="80">
        <v>0</v>
      </c>
      <c r="CC438" s="80">
        <v>0</v>
      </c>
    </row>
    <row r="439" spans="1:81">
      <c r="A439" s="80" t="s">
        <v>2204</v>
      </c>
      <c r="B439" s="80">
        <v>489</v>
      </c>
      <c r="C439" s="80">
        <v>13</v>
      </c>
      <c r="D439" s="80">
        <v>29</v>
      </c>
      <c r="E439" s="80">
        <v>2016</v>
      </c>
      <c r="F439" s="80" t="s">
        <v>92</v>
      </c>
      <c r="G439" s="80" t="s">
        <v>1642</v>
      </c>
      <c r="H439" s="80" t="s">
        <v>1643</v>
      </c>
      <c r="I439" s="177"/>
      <c r="J439" s="81">
        <v>2.2728479034707787</v>
      </c>
      <c r="K439" s="81">
        <v>2.7133961958947541</v>
      </c>
      <c r="L439" s="81">
        <v>5.8076313890471205</v>
      </c>
      <c r="M439" s="81">
        <v>9.2312097189748314</v>
      </c>
      <c r="N439" s="81">
        <v>31.07480023046406</v>
      </c>
      <c r="O439" s="81">
        <v>10.601318756471271</v>
      </c>
      <c r="P439" s="81">
        <v>16.98123315954221</v>
      </c>
      <c r="Q439" s="81">
        <v>0.82392260488548541</v>
      </c>
      <c r="R439" s="81">
        <v>0</v>
      </c>
      <c r="S439" s="81">
        <v>0.57677646566471397</v>
      </c>
      <c r="T439" s="82"/>
      <c r="U439" s="81">
        <v>101904</v>
      </c>
      <c r="V439" s="81">
        <v>918</v>
      </c>
      <c r="W439" s="81">
        <v>104</v>
      </c>
      <c r="X439" s="81">
        <v>2057</v>
      </c>
      <c r="Y439" s="81">
        <v>5144</v>
      </c>
      <c r="Z439" s="81">
        <v>6235</v>
      </c>
      <c r="AA439" s="81">
        <v>3495</v>
      </c>
      <c r="AB439" s="81">
        <v>11665</v>
      </c>
      <c r="AC439" s="81">
        <v>0</v>
      </c>
      <c r="AD439" s="81">
        <v>0.57677646566471397</v>
      </c>
      <c r="AE439" s="82"/>
      <c r="AF439" s="81">
        <v>1246154.124507695</v>
      </c>
      <c r="AG439" s="81">
        <v>2154706.5805084831</v>
      </c>
      <c r="AH439" s="81">
        <v>644327.16356950789</v>
      </c>
      <c r="AI439" s="81">
        <v>12824565.92720861</v>
      </c>
      <c r="AJ439" s="81">
        <v>28414675.742904171</v>
      </c>
      <c r="AK439" s="81">
        <v>0</v>
      </c>
      <c r="AL439" s="81">
        <v>0</v>
      </c>
      <c r="AM439" s="81">
        <v>1599881.303057753</v>
      </c>
      <c r="AN439" s="81">
        <v>0</v>
      </c>
      <c r="AO439" s="81">
        <v>0</v>
      </c>
      <c r="AP439" s="82"/>
      <c r="AQ439" s="81">
        <v>22</v>
      </c>
      <c r="AR439" s="81">
        <v>4</v>
      </c>
      <c r="AS439" s="81">
        <v>0</v>
      </c>
      <c r="AT439" s="81">
        <v>0</v>
      </c>
      <c r="AU439" s="81">
        <v>0</v>
      </c>
      <c r="AV439" s="81">
        <v>0</v>
      </c>
      <c r="AW439" s="81" t="s">
        <v>564</v>
      </c>
      <c r="AX439" s="82"/>
      <c r="AY439" s="81">
        <v>84.2</v>
      </c>
      <c r="AZ439" s="81">
        <v>156.5</v>
      </c>
      <c r="BA439" s="81">
        <v>0</v>
      </c>
      <c r="BB439" s="81">
        <v>0</v>
      </c>
      <c r="BC439" s="81">
        <v>0</v>
      </c>
      <c r="BD439" s="81">
        <v>0</v>
      </c>
      <c r="BE439" s="81" t="s">
        <v>564</v>
      </c>
      <c r="BF439" s="82"/>
      <c r="BG439" s="81">
        <v>0</v>
      </c>
      <c r="BH439" s="81">
        <v>0</v>
      </c>
      <c r="BI439" s="81">
        <v>0</v>
      </c>
      <c r="BJ439" s="81">
        <v>0</v>
      </c>
      <c r="BK439" s="81">
        <v>0</v>
      </c>
      <c r="BL439" s="81">
        <v>0</v>
      </c>
      <c r="BM439" s="82"/>
      <c r="BN439" s="81">
        <v>0</v>
      </c>
      <c r="BO439" s="81">
        <v>0</v>
      </c>
      <c r="BP439" s="81">
        <v>0</v>
      </c>
      <c r="BQ439" s="81">
        <v>0</v>
      </c>
      <c r="BR439" s="81">
        <v>0</v>
      </c>
      <c r="BS439" s="81">
        <v>0</v>
      </c>
      <c r="BT439"/>
      <c r="BU439" s="80">
        <v>0</v>
      </c>
      <c r="BV439" s="80">
        <v>0</v>
      </c>
      <c r="BW439" s="80">
        <v>0</v>
      </c>
      <c r="BX439" s="80">
        <v>0</v>
      </c>
      <c r="BY439" s="80">
        <v>0</v>
      </c>
      <c r="BZ439" s="80">
        <v>0</v>
      </c>
      <c r="CA439" s="80">
        <v>0</v>
      </c>
      <c r="CB439" s="80">
        <v>0</v>
      </c>
      <c r="CC439" s="80">
        <v>0</v>
      </c>
    </row>
    <row r="440" spans="1:81">
      <c r="A440" s="80" t="s">
        <v>2205</v>
      </c>
      <c r="B440" s="80">
        <v>490</v>
      </c>
      <c r="C440" s="80">
        <v>14</v>
      </c>
      <c r="D440" s="80">
        <v>29</v>
      </c>
      <c r="E440" s="80">
        <v>2017</v>
      </c>
      <c r="F440" s="80" t="s">
        <v>71</v>
      </c>
      <c r="G440" s="80" t="s">
        <v>1642</v>
      </c>
      <c r="H440" s="80" t="s">
        <v>1643</v>
      </c>
      <c r="I440" s="177"/>
      <c r="J440" s="81">
        <v>2.6090167981827772</v>
      </c>
      <c r="K440" s="81">
        <v>2.9693155096090873</v>
      </c>
      <c r="L440" s="81">
        <v>5.6683192080012184</v>
      </c>
      <c r="M440" s="81">
        <v>8.2315231592199787</v>
      </c>
      <c r="N440" s="81">
        <v>28.021774998781659</v>
      </c>
      <c r="O440" s="81">
        <v>10.358083520931995</v>
      </c>
      <c r="P440" s="81">
        <v>16.627437984310372</v>
      </c>
      <c r="Q440" s="81">
        <v>0.77903731501931917</v>
      </c>
      <c r="R440" s="81">
        <v>0</v>
      </c>
      <c r="S440" s="81">
        <v>0.75340533663867826</v>
      </c>
      <c r="T440" s="82"/>
      <c r="U440" s="81">
        <v>119380</v>
      </c>
      <c r="V440" s="81">
        <v>918</v>
      </c>
      <c r="W440" s="81">
        <v>104</v>
      </c>
      <c r="X440" s="81">
        <v>2057</v>
      </c>
      <c r="Y440" s="81">
        <v>5125</v>
      </c>
      <c r="Z440" s="81">
        <v>6193</v>
      </c>
      <c r="AA440" s="81">
        <v>3444</v>
      </c>
      <c r="AB440" s="81">
        <v>11406</v>
      </c>
      <c r="AC440" s="81">
        <v>0</v>
      </c>
      <c r="AD440" s="81">
        <v>0.75340533663867826</v>
      </c>
      <c r="AE440" s="82"/>
      <c r="AF440" s="81">
        <v>1519894.99250122</v>
      </c>
      <c r="AG440" s="81">
        <v>2309250.5512521989</v>
      </c>
      <c r="AH440" s="81">
        <v>871194.39118369948</v>
      </c>
      <c r="AI440" s="81">
        <v>11933121.39520313</v>
      </c>
      <c r="AJ440" s="81">
        <v>26910148.234248221</v>
      </c>
      <c r="AK440" s="81">
        <v>0</v>
      </c>
      <c r="AL440" s="81">
        <v>0</v>
      </c>
      <c r="AM440" s="81">
        <v>1566806.658092944</v>
      </c>
      <c r="AN440" s="81">
        <v>0</v>
      </c>
      <c r="AO440" s="81">
        <v>0</v>
      </c>
      <c r="AP440" s="82"/>
      <c r="AQ440" s="81">
        <v>24</v>
      </c>
      <c r="AR440" s="81">
        <v>6</v>
      </c>
      <c r="AS440" s="81">
        <v>2</v>
      </c>
      <c r="AT440" s="81">
        <v>0</v>
      </c>
      <c r="AU440" s="81">
        <v>0</v>
      </c>
      <c r="AV440" s="81">
        <v>0</v>
      </c>
      <c r="AW440" s="81" t="s">
        <v>564</v>
      </c>
      <c r="AX440" s="82"/>
      <c r="AY440" s="81">
        <v>95.1</v>
      </c>
      <c r="AZ440" s="81">
        <v>255.5</v>
      </c>
      <c r="BA440" s="81">
        <v>38.5</v>
      </c>
      <c r="BB440" s="81">
        <v>0</v>
      </c>
      <c r="BC440" s="81">
        <v>0</v>
      </c>
      <c r="BD440" s="81">
        <v>0</v>
      </c>
      <c r="BE440" s="81" t="s">
        <v>564</v>
      </c>
      <c r="BF440" s="82"/>
      <c r="BG440" s="81">
        <v>0</v>
      </c>
      <c r="BH440" s="81">
        <v>0</v>
      </c>
      <c r="BI440" s="81">
        <v>0</v>
      </c>
      <c r="BJ440" s="81">
        <v>0</v>
      </c>
      <c r="BK440" s="81">
        <v>0</v>
      </c>
      <c r="BL440" s="81">
        <v>0</v>
      </c>
      <c r="BM440" s="82"/>
      <c r="BN440" s="81">
        <v>0</v>
      </c>
      <c r="BO440" s="81">
        <v>0</v>
      </c>
      <c r="BP440" s="81">
        <v>0</v>
      </c>
      <c r="BQ440" s="81">
        <v>0</v>
      </c>
      <c r="BR440" s="81">
        <v>0</v>
      </c>
      <c r="BS440" s="81">
        <v>0</v>
      </c>
      <c r="BT440"/>
      <c r="BU440" s="80">
        <v>0</v>
      </c>
      <c r="BV440" s="80">
        <v>0</v>
      </c>
      <c r="BW440" s="80">
        <v>0</v>
      </c>
      <c r="BX440" s="80">
        <v>0</v>
      </c>
      <c r="BY440" s="80">
        <v>0</v>
      </c>
      <c r="BZ440" s="80">
        <v>0</v>
      </c>
      <c r="CA440" s="80">
        <v>0</v>
      </c>
      <c r="CB440" s="80">
        <v>0</v>
      </c>
      <c r="CC440" s="80">
        <v>0</v>
      </c>
    </row>
    <row r="441" spans="1:81">
      <c r="A441" s="80" t="s">
        <v>2206</v>
      </c>
      <c r="B441" s="80">
        <v>491</v>
      </c>
      <c r="C441" s="80">
        <v>15</v>
      </c>
      <c r="D441" s="80">
        <v>29</v>
      </c>
      <c r="E441" s="80">
        <v>2018</v>
      </c>
      <c r="F441" s="80" t="s">
        <v>93</v>
      </c>
      <c r="G441" s="80" t="s">
        <v>1642</v>
      </c>
      <c r="H441" s="80" t="s">
        <v>1643</v>
      </c>
      <c r="I441" s="177"/>
      <c r="J441" s="81">
        <v>2.8759572864761767</v>
      </c>
      <c r="K441" s="81">
        <v>2.7708746069115184</v>
      </c>
      <c r="L441" s="81">
        <v>5.2309559236117549</v>
      </c>
      <c r="M441" s="81">
        <v>8.9237035258181869</v>
      </c>
      <c r="N441" s="81">
        <v>27.230330836287369</v>
      </c>
      <c r="O441" s="81">
        <v>10.025623364834546</v>
      </c>
      <c r="P441" s="81">
        <v>16.199030835715334</v>
      </c>
      <c r="Q441" s="81">
        <v>0.70845677281083197</v>
      </c>
      <c r="R441" s="81">
        <v>0</v>
      </c>
      <c r="S441" s="81">
        <v>0.80074103613116943</v>
      </c>
      <c r="T441" s="82"/>
      <c r="U441" s="81">
        <v>122260</v>
      </c>
      <c r="V441" s="81">
        <v>918</v>
      </c>
      <c r="W441" s="81">
        <v>104</v>
      </c>
      <c r="X441" s="81">
        <v>2057</v>
      </c>
      <c r="Y441" s="81">
        <v>5145</v>
      </c>
      <c r="Z441" s="81">
        <v>6109</v>
      </c>
      <c r="AA441" s="81">
        <v>3389</v>
      </c>
      <c r="AB441" s="81">
        <v>11178</v>
      </c>
      <c r="AC441" s="81">
        <v>0</v>
      </c>
      <c r="AD441" s="81">
        <v>0.80074103613116943</v>
      </c>
      <c r="AE441" s="82"/>
      <c r="AF441" s="81">
        <v>1664809.4184619461</v>
      </c>
      <c r="AG441" s="81">
        <v>2117058.4374677548</v>
      </c>
      <c r="AH441" s="81">
        <v>829107.31783561362</v>
      </c>
      <c r="AI441" s="81">
        <v>12626475.69080954</v>
      </c>
      <c r="AJ441" s="81">
        <v>25594434.009228289</v>
      </c>
      <c r="AK441" s="81">
        <v>0</v>
      </c>
      <c r="AL441" s="81">
        <v>0</v>
      </c>
      <c r="AM441" s="81">
        <v>1538664.115534811</v>
      </c>
      <c r="AN441" s="81">
        <v>0</v>
      </c>
      <c r="AO441" s="81">
        <v>0</v>
      </c>
      <c r="AP441" s="82"/>
      <c r="AQ441" s="81">
        <v>24</v>
      </c>
      <c r="AR441" s="81">
        <v>7</v>
      </c>
      <c r="AS441" s="81">
        <v>3</v>
      </c>
      <c r="AT441" s="81">
        <v>0</v>
      </c>
      <c r="AU441" s="81">
        <v>0</v>
      </c>
      <c r="AV441" s="81">
        <v>0</v>
      </c>
      <c r="AW441" s="81" t="s">
        <v>564</v>
      </c>
      <c r="AX441" s="82"/>
      <c r="AY441" s="81">
        <v>95.5</v>
      </c>
      <c r="AZ441" s="81">
        <v>305</v>
      </c>
      <c r="BA441" s="81">
        <v>58</v>
      </c>
      <c r="BB441" s="81">
        <v>0</v>
      </c>
      <c r="BC441" s="81">
        <v>0</v>
      </c>
      <c r="BD441" s="81">
        <v>0</v>
      </c>
      <c r="BE441" s="81" t="s">
        <v>564</v>
      </c>
      <c r="BF441" s="82"/>
      <c r="BG441" s="81">
        <v>0</v>
      </c>
      <c r="BH441" s="81">
        <v>0</v>
      </c>
      <c r="BI441" s="81">
        <v>0</v>
      </c>
      <c r="BJ441" s="81">
        <v>0</v>
      </c>
      <c r="BK441" s="81">
        <v>0</v>
      </c>
      <c r="BL441" s="81">
        <v>0</v>
      </c>
      <c r="BM441" s="82"/>
      <c r="BN441" s="81">
        <v>0</v>
      </c>
      <c r="BO441" s="81">
        <v>0</v>
      </c>
      <c r="BP441" s="81">
        <v>0</v>
      </c>
      <c r="BQ441" s="81">
        <v>0</v>
      </c>
      <c r="BR441" s="81">
        <v>0</v>
      </c>
      <c r="BS441" s="81">
        <v>0</v>
      </c>
      <c r="BT441"/>
      <c r="BU441" s="80">
        <v>0</v>
      </c>
      <c r="BV441" s="80">
        <v>0</v>
      </c>
      <c r="BW441" s="80">
        <v>0</v>
      </c>
      <c r="BX441" s="80">
        <v>0</v>
      </c>
      <c r="BY441" s="80">
        <v>0</v>
      </c>
      <c r="BZ441" s="80">
        <v>0</v>
      </c>
      <c r="CA441" s="80">
        <v>0</v>
      </c>
      <c r="CB441" s="80">
        <v>0</v>
      </c>
      <c r="CC441" s="80">
        <v>0</v>
      </c>
    </row>
    <row r="442" spans="1:81">
      <c r="A442" s="80" t="s">
        <v>2207</v>
      </c>
      <c r="B442" s="80">
        <v>492</v>
      </c>
      <c r="C442" s="80">
        <v>16</v>
      </c>
      <c r="D442" s="80">
        <v>29</v>
      </c>
      <c r="E442" s="80">
        <v>2019</v>
      </c>
      <c r="F442" s="80" t="s">
        <v>73</v>
      </c>
      <c r="G442" s="80" t="s">
        <v>1642</v>
      </c>
      <c r="H442" s="80" t="s">
        <v>1643</v>
      </c>
      <c r="I442" s="177"/>
      <c r="J442" s="81">
        <v>2.6421221351048945</v>
      </c>
      <c r="K442" s="81">
        <v>2.4588301827793821</v>
      </c>
      <c r="L442" s="81">
        <v>5.2855932849453797</v>
      </c>
      <c r="M442" s="81">
        <v>8.2636686990221353</v>
      </c>
      <c r="N442" s="81">
        <v>26.573358976304092</v>
      </c>
      <c r="O442" s="81">
        <v>9.615560895944407</v>
      </c>
      <c r="P442" s="81">
        <v>15.386895538609812</v>
      </c>
      <c r="Q442" s="81">
        <v>0.67207043102734187</v>
      </c>
      <c r="R442" s="81">
        <v>0</v>
      </c>
      <c r="S442" s="81">
        <v>0.55663214572193265</v>
      </c>
      <c r="T442" s="82"/>
      <c r="U442" s="81">
        <v>112832</v>
      </c>
      <c r="V442" s="81">
        <v>918</v>
      </c>
      <c r="W442" s="81">
        <v>104</v>
      </c>
      <c r="X442" s="81">
        <v>2057</v>
      </c>
      <c r="Y442" s="81">
        <v>5111</v>
      </c>
      <c r="Z442" s="81">
        <v>6020</v>
      </c>
      <c r="AA442" s="81">
        <v>3195</v>
      </c>
      <c r="AB442" s="81">
        <v>10891</v>
      </c>
      <c r="AC442" s="81">
        <v>0</v>
      </c>
      <c r="AD442" s="81">
        <v>0.55663214572193265</v>
      </c>
      <c r="AE442" s="82"/>
      <c r="AF442" s="81">
        <v>1489937.463229802</v>
      </c>
      <c r="AG442" s="81">
        <v>1854406.4668319351</v>
      </c>
      <c r="AH442" s="81">
        <v>880259.98726617557</v>
      </c>
      <c r="AI442" s="81">
        <v>12062933.39380873</v>
      </c>
      <c r="AJ442" s="81">
        <v>24739831.463565543</v>
      </c>
      <c r="AK442" s="81">
        <v>0</v>
      </c>
      <c r="AL442" s="81">
        <v>0</v>
      </c>
      <c r="AM442" s="81">
        <v>1483272.2125958956</v>
      </c>
      <c r="AN442" s="81">
        <v>0</v>
      </c>
      <c r="AO442" s="81">
        <v>0</v>
      </c>
      <c r="AP442" s="82"/>
      <c r="AQ442" s="81">
        <v>24</v>
      </c>
      <c r="AR442" s="81">
        <v>7</v>
      </c>
      <c r="AS442" s="81">
        <v>4</v>
      </c>
      <c r="AT442" s="81">
        <v>0</v>
      </c>
      <c r="AU442" s="81">
        <v>0</v>
      </c>
      <c r="AV442" s="81">
        <v>0</v>
      </c>
      <c r="AW442" s="81" t="s">
        <v>564</v>
      </c>
      <c r="AX442" s="82"/>
      <c r="AY442" s="81">
        <v>95.1</v>
      </c>
      <c r="AZ442" s="81">
        <v>305</v>
      </c>
      <c r="BA442" s="81">
        <v>77.900000000000006</v>
      </c>
      <c r="BB442" s="81">
        <v>0</v>
      </c>
      <c r="BC442" s="81">
        <v>0</v>
      </c>
      <c r="BD442" s="81">
        <v>0</v>
      </c>
      <c r="BE442" s="81" t="s">
        <v>564</v>
      </c>
      <c r="BF442" s="82"/>
      <c r="BG442" s="81">
        <v>0</v>
      </c>
      <c r="BH442" s="81">
        <v>0</v>
      </c>
      <c r="BI442" s="81">
        <v>0</v>
      </c>
      <c r="BJ442" s="81">
        <v>0</v>
      </c>
      <c r="BK442" s="81">
        <v>0</v>
      </c>
      <c r="BL442" s="81">
        <v>0</v>
      </c>
      <c r="BM442" s="82"/>
      <c r="BN442" s="81">
        <v>0</v>
      </c>
      <c r="BO442" s="81">
        <v>0</v>
      </c>
      <c r="BP442" s="81">
        <v>0</v>
      </c>
      <c r="BQ442" s="81">
        <v>0</v>
      </c>
      <c r="BR442" s="81">
        <v>0</v>
      </c>
      <c r="BS442" s="81">
        <v>0</v>
      </c>
      <c r="BT442"/>
      <c r="BU442" s="80">
        <v>0</v>
      </c>
      <c r="BV442" s="80">
        <v>0</v>
      </c>
      <c r="BW442" s="80">
        <v>0</v>
      </c>
      <c r="BX442" s="80">
        <v>0</v>
      </c>
      <c r="BY442" s="80">
        <v>0</v>
      </c>
      <c r="BZ442" s="80">
        <v>0</v>
      </c>
      <c r="CA442" s="80">
        <v>0</v>
      </c>
      <c r="CB442" s="80">
        <v>0</v>
      </c>
      <c r="CC442" s="80">
        <v>0</v>
      </c>
    </row>
    <row r="443" spans="1:81">
      <c r="A443" s="80" t="s">
        <v>2208</v>
      </c>
      <c r="B443" s="80">
        <v>493</v>
      </c>
      <c r="C443" s="80">
        <v>17</v>
      </c>
      <c r="D443" s="80">
        <v>29</v>
      </c>
      <c r="E443" s="80">
        <v>2020</v>
      </c>
      <c r="F443" s="80" t="s">
        <v>218</v>
      </c>
      <c r="G443" s="80" t="s">
        <v>1642</v>
      </c>
      <c r="H443" s="80" t="s">
        <v>1643</v>
      </c>
      <c r="I443" s="177"/>
      <c r="J443" s="81">
        <v>2.0628469873257829</v>
      </c>
      <c r="K443" s="81">
        <v>2.3936077156455728</v>
      </c>
      <c r="L443" s="81">
        <v>13.077501252973992</v>
      </c>
      <c r="M443" s="81">
        <v>7.7690160304595279</v>
      </c>
      <c r="N443" s="81">
        <v>23.093169828478139</v>
      </c>
      <c r="O443" s="81">
        <v>8.3798100771041533</v>
      </c>
      <c r="P443" s="81">
        <v>14.964410428021536</v>
      </c>
      <c r="Q443" s="81">
        <v>0.62312279167962892</v>
      </c>
      <c r="R443" s="81">
        <v>0</v>
      </c>
      <c r="S443" s="81">
        <v>0.71764282593156103</v>
      </c>
      <c r="T443" s="82"/>
      <c r="U443" s="81">
        <v>103875</v>
      </c>
      <c r="V443" s="81">
        <v>798</v>
      </c>
      <c r="W443" s="81">
        <v>278</v>
      </c>
      <c r="X443" s="81">
        <v>2099</v>
      </c>
      <c r="Y443" s="81">
        <v>5076</v>
      </c>
      <c r="Z443" s="81">
        <v>5988</v>
      </c>
      <c r="AA443" s="81">
        <v>3376</v>
      </c>
      <c r="AB443" s="81">
        <v>10568</v>
      </c>
      <c r="AC443" s="81">
        <v>0</v>
      </c>
      <c r="AD443" s="81">
        <v>0.71764282593156103</v>
      </c>
      <c r="AE443" s="82"/>
      <c r="AF443" s="81">
        <v>1215512.6891549439</v>
      </c>
      <c r="AG443" s="81">
        <v>1844061.6115734698</v>
      </c>
      <c r="AH443" s="81">
        <v>2280327.2700659307</v>
      </c>
      <c r="AI443" s="81">
        <v>11861965.594307842</v>
      </c>
      <c r="AJ443" s="81">
        <v>22455911.735899672</v>
      </c>
      <c r="AK443" s="81"/>
      <c r="AL443" s="81"/>
      <c r="AM443" s="81">
        <v>1379241.4129288867</v>
      </c>
      <c r="AN443" s="81"/>
      <c r="AO443" s="81"/>
      <c r="AP443" s="82"/>
      <c r="AQ443" s="81">
        <v>27</v>
      </c>
      <c r="AR443" s="81">
        <v>7</v>
      </c>
      <c r="AS443" s="81">
        <v>4</v>
      </c>
      <c r="AT443" s="81">
        <v>0</v>
      </c>
      <c r="AU443" s="81">
        <v>0</v>
      </c>
      <c r="AV443" s="81">
        <v>0</v>
      </c>
      <c r="AW443" s="81">
        <v>4</v>
      </c>
      <c r="AX443" s="82"/>
      <c r="AY443" s="81">
        <v>110.6</v>
      </c>
      <c r="AZ443" s="81">
        <v>305</v>
      </c>
      <c r="BA443" s="81">
        <v>77.900000000000006</v>
      </c>
      <c r="BB443" s="81">
        <v>0</v>
      </c>
      <c r="BC443" s="81">
        <v>0</v>
      </c>
      <c r="BD443" s="81">
        <v>0</v>
      </c>
      <c r="BE443" s="81">
        <v>77.900000000000006</v>
      </c>
      <c r="BF443" s="82"/>
      <c r="BG443" s="81">
        <v>0</v>
      </c>
      <c r="BH443" s="81">
        <v>0</v>
      </c>
      <c r="BI443" s="81">
        <v>0</v>
      </c>
      <c r="BJ443" s="81">
        <v>0</v>
      </c>
      <c r="BK443" s="81">
        <v>0</v>
      </c>
      <c r="BL443" s="81">
        <v>0</v>
      </c>
      <c r="BM443" s="82"/>
      <c r="BN443" s="81">
        <v>0</v>
      </c>
      <c r="BO443" s="81">
        <v>0</v>
      </c>
      <c r="BP443" s="81">
        <v>0</v>
      </c>
      <c r="BQ443" s="81">
        <v>0</v>
      </c>
      <c r="BR443" s="81">
        <v>0</v>
      </c>
      <c r="BS443" s="81">
        <v>0</v>
      </c>
      <c r="BT443"/>
      <c r="BU443" s="80">
        <v>0</v>
      </c>
      <c r="BV443" s="80">
        <v>0</v>
      </c>
      <c r="BW443" s="80">
        <v>0</v>
      </c>
      <c r="BX443" s="80">
        <v>0</v>
      </c>
      <c r="BY443" s="80">
        <v>0</v>
      </c>
      <c r="BZ443" s="80">
        <v>0</v>
      </c>
      <c r="CA443" s="80">
        <v>0</v>
      </c>
      <c r="CB443" s="80">
        <v>0</v>
      </c>
      <c r="CC443" s="80">
        <v>0</v>
      </c>
    </row>
    <row r="444" spans="1:81">
      <c r="A444" s="80" t="s">
        <v>1644</v>
      </c>
      <c r="B444" s="80">
        <v>493</v>
      </c>
      <c r="C444" s="80">
        <v>18</v>
      </c>
      <c r="D444" s="80">
        <v>29</v>
      </c>
      <c r="E444" s="80">
        <v>2021</v>
      </c>
      <c r="F444" s="80" t="s">
        <v>75</v>
      </c>
      <c r="G444" s="174" t="s">
        <v>1642</v>
      </c>
      <c r="H444" s="80" t="s">
        <v>1643</v>
      </c>
      <c r="I444" s="177"/>
      <c r="J444" s="81">
        <v>2.5018013860973798</v>
      </c>
      <c r="K444" s="81">
        <v>2.8371013043154343</v>
      </c>
      <c r="L444" s="81">
        <v>10.431292482526175</v>
      </c>
      <c r="M444" s="81">
        <v>8.7910326844300997</v>
      </c>
      <c r="N444" s="81">
        <v>22.278858124002767</v>
      </c>
      <c r="O444" s="81">
        <v>8.0920154432960469</v>
      </c>
      <c r="P444" s="81">
        <v>15.072187979464521</v>
      </c>
      <c r="Q444" s="81">
        <v>0.61329624516243697</v>
      </c>
      <c r="R444" s="81">
        <v>0</v>
      </c>
      <c r="S444" s="81">
        <v>0.93161775792225521</v>
      </c>
      <c r="T444" s="82"/>
      <c r="U444" s="81">
        <v>116281</v>
      </c>
      <c r="V444" s="81">
        <v>798</v>
      </c>
      <c r="W444" s="81">
        <v>278</v>
      </c>
      <c r="X444" s="81">
        <v>2099</v>
      </c>
      <c r="Y444" s="81">
        <v>5010</v>
      </c>
      <c r="Z444" s="81">
        <v>5954</v>
      </c>
      <c r="AA444" s="81">
        <v>3316</v>
      </c>
      <c r="AB444" s="81">
        <v>10278</v>
      </c>
      <c r="AC444" s="81">
        <v>0</v>
      </c>
      <c r="AD444" s="81">
        <v>0.93161775792225521</v>
      </c>
      <c r="AE444" s="82"/>
      <c r="AF444" s="81">
        <v>1475286.3116024151</v>
      </c>
      <c r="AG444" s="81">
        <v>2041780.8515249053</v>
      </c>
      <c r="AH444" s="81">
        <v>1750027.2815532938</v>
      </c>
      <c r="AI444" s="81">
        <v>13237865.687981624</v>
      </c>
      <c r="AJ444" s="81">
        <v>23373019.898849681</v>
      </c>
      <c r="AK444" s="81">
        <v>0</v>
      </c>
      <c r="AL444" s="81">
        <v>0</v>
      </c>
      <c r="AM444" s="81">
        <v>1349130.2388885985</v>
      </c>
      <c r="AN444" s="81">
        <v>0</v>
      </c>
      <c r="AO444" s="81">
        <v>0</v>
      </c>
      <c r="AP444" s="82"/>
      <c r="AQ444" s="81">
        <v>27</v>
      </c>
      <c r="AR444" s="81">
        <v>8</v>
      </c>
      <c r="AS444" s="81">
        <v>4</v>
      </c>
      <c r="AT444" s="81">
        <v>0</v>
      </c>
      <c r="AU444" s="81">
        <v>0</v>
      </c>
      <c r="AV444" s="81">
        <v>0</v>
      </c>
      <c r="AW444" s="81"/>
      <c r="AX444" s="82"/>
      <c r="AY444" s="81">
        <v>110.6</v>
      </c>
      <c r="AZ444" s="81">
        <v>354.5</v>
      </c>
      <c r="BA444" s="81">
        <v>77.900000000000006</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1645</v>
      </c>
      <c r="B445" s="80">
        <v>493</v>
      </c>
      <c r="C445" s="80">
        <v>19</v>
      </c>
      <c r="D445" s="80">
        <v>29</v>
      </c>
      <c r="E445" s="80">
        <v>2022</v>
      </c>
      <c r="F445" s="80" t="s">
        <v>568</v>
      </c>
      <c r="G445" s="174" t="s">
        <v>1642</v>
      </c>
      <c r="H445" s="80" t="s">
        <v>1643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29</v>
      </c>
      <c r="AR445" s="81">
        <v>8</v>
      </c>
      <c r="AS445" s="81">
        <v>5</v>
      </c>
      <c r="AT445" s="81">
        <v>0</v>
      </c>
      <c r="AU445" s="81">
        <v>0</v>
      </c>
      <c r="AV445" s="81">
        <v>0</v>
      </c>
      <c r="AW445" s="81"/>
      <c r="AX445" s="82"/>
      <c r="AY445" s="81">
        <v>119.3</v>
      </c>
      <c r="AZ445" s="81">
        <v>354.5</v>
      </c>
      <c r="BA445" s="81">
        <v>36077.9</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2209</v>
      </c>
      <c r="B446" s="80">
        <v>35</v>
      </c>
      <c r="C446" s="80">
        <v>1</v>
      </c>
      <c r="D446" s="80">
        <v>3</v>
      </c>
      <c r="E446" s="80">
        <v>1990</v>
      </c>
      <c r="F446" s="80" t="s">
        <v>562</v>
      </c>
      <c r="G446" s="80" t="s">
        <v>2210</v>
      </c>
      <c r="H446" s="80" t="s">
        <v>2211</v>
      </c>
      <c r="I446" s="177"/>
      <c r="J446" s="81">
        <v>49.33708993507399</v>
      </c>
      <c r="K446" s="81">
        <v>1.9446242032308951</v>
      </c>
      <c r="L446" s="81">
        <v>0</v>
      </c>
      <c r="M446" s="81">
        <v>5.1353327662606549</v>
      </c>
      <c r="N446" s="81">
        <v>10.104587254751776</v>
      </c>
      <c r="O446" s="81">
        <v>9.5134664526585802</v>
      </c>
      <c r="P446" s="81">
        <v>10.596715182166154</v>
      </c>
      <c r="Q446" s="81">
        <v>0.65592537239844284</v>
      </c>
      <c r="R446" s="81">
        <v>0</v>
      </c>
      <c r="S446" s="81">
        <v>0.64931176576364924</v>
      </c>
      <c r="T446" s="82"/>
      <c r="U446" s="81">
        <v>4125676</v>
      </c>
      <c r="V446" s="81">
        <v>522</v>
      </c>
      <c r="W446" s="81">
        <v>0</v>
      </c>
      <c r="X446" s="81">
        <v>1807</v>
      </c>
      <c r="Y446" s="81">
        <v>2914</v>
      </c>
      <c r="Z446" s="81">
        <v>3913</v>
      </c>
      <c r="AA446" s="81">
        <v>2573</v>
      </c>
      <c r="AB446" s="81">
        <v>10650</v>
      </c>
      <c r="AC446" s="81">
        <v>0</v>
      </c>
      <c r="AD446" s="81">
        <v>0.64931176576364924</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2212</v>
      </c>
      <c r="B447" s="80">
        <v>36</v>
      </c>
      <c r="C447" s="80">
        <v>2</v>
      </c>
      <c r="D447" s="80">
        <v>3</v>
      </c>
      <c r="E447" s="80">
        <v>2005</v>
      </c>
      <c r="F447" s="80" t="s">
        <v>565</v>
      </c>
      <c r="G447" s="80" t="s">
        <v>2210</v>
      </c>
      <c r="H447" s="80" t="s">
        <v>2211</v>
      </c>
      <c r="I447" s="177"/>
      <c r="J447" s="81">
        <v>49.971715737575174</v>
      </c>
      <c r="K447" s="81">
        <v>1.0530155231306597</v>
      </c>
      <c r="L447" s="81">
        <v>0.21625525141004726</v>
      </c>
      <c r="M447" s="81">
        <v>9.8347392926717259</v>
      </c>
      <c r="N447" s="81">
        <v>13.916918933449475</v>
      </c>
      <c r="O447" s="81">
        <v>14.028311339149536</v>
      </c>
      <c r="P447" s="81">
        <v>10.695967281588787</v>
      </c>
      <c r="Q447" s="81">
        <v>0.6435263920064157</v>
      </c>
      <c r="R447" s="81">
        <v>0</v>
      </c>
      <c r="S447" s="81">
        <v>0.86346127290867691</v>
      </c>
      <c r="T447" s="82"/>
      <c r="U447" s="81">
        <v>4365358</v>
      </c>
      <c r="V447" s="81">
        <v>383</v>
      </c>
      <c r="W447" s="81">
        <v>3</v>
      </c>
      <c r="X447" s="81">
        <v>1835</v>
      </c>
      <c r="Y447" s="81">
        <v>3432</v>
      </c>
      <c r="Z447" s="81">
        <v>6677</v>
      </c>
      <c r="AA447" s="81">
        <v>2127</v>
      </c>
      <c r="AB447" s="81">
        <v>10923</v>
      </c>
      <c r="AC447" s="81">
        <v>0</v>
      </c>
      <c r="AD447" s="81">
        <v>0.86346127290867691</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2213</v>
      </c>
      <c r="B448" s="80">
        <v>37</v>
      </c>
      <c r="C448" s="80">
        <v>3</v>
      </c>
      <c r="D448" s="80">
        <v>3</v>
      </c>
      <c r="E448" s="80">
        <v>2006</v>
      </c>
      <c r="F448" s="80" t="s">
        <v>566</v>
      </c>
      <c r="G448" s="80" t="s">
        <v>2210</v>
      </c>
      <c r="H448" s="80" t="s">
        <v>2211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2214</v>
      </c>
      <c r="B449" s="80">
        <v>38</v>
      </c>
      <c r="C449" s="80">
        <v>4</v>
      </c>
      <c r="D449" s="80">
        <v>3</v>
      </c>
      <c r="E449" s="80">
        <v>2007</v>
      </c>
      <c r="F449" s="80" t="s">
        <v>567</v>
      </c>
      <c r="G449" s="80" t="s">
        <v>2210</v>
      </c>
      <c r="H449" s="80" t="s">
        <v>2211</v>
      </c>
      <c r="I449" s="177"/>
      <c r="J449" s="81">
        <v>45.699384794183402</v>
      </c>
      <c r="K449" s="81">
        <v>1.1098886365403802</v>
      </c>
      <c r="L449" s="81">
        <v>3.2716526867943294</v>
      </c>
      <c r="M449" s="81">
        <v>9.3294104836156961</v>
      </c>
      <c r="N449" s="81">
        <v>15.047937038617034</v>
      </c>
      <c r="O449" s="81">
        <v>13.547126378271447</v>
      </c>
      <c r="P449" s="81">
        <v>11.076001559131104</v>
      </c>
      <c r="Q449" s="81">
        <v>0.67348819348026479</v>
      </c>
      <c r="R449" s="81">
        <v>0</v>
      </c>
      <c r="S449" s="81">
        <v>0.82156103199287511</v>
      </c>
      <c r="T449" s="82"/>
      <c r="U449" s="81">
        <v>4904266</v>
      </c>
      <c r="V449" s="81">
        <v>398</v>
      </c>
      <c r="W449" s="81">
        <v>55</v>
      </c>
      <c r="X449" s="81">
        <v>2090</v>
      </c>
      <c r="Y449" s="81">
        <v>3507</v>
      </c>
      <c r="Z449" s="81">
        <v>6703</v>
      </c>
      <c r="AA449" s="81">
        <v>2169</v>
      </c>
      <c r="AB449" s="81">
        <v>10827</v>
      </c>
      <c r="AC449" s="81">
        <v>0</v>
      </c>
      <c r="AD449" s="81">
        <v>0.82156103199287511</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2215</v>
      </c>
      <c r="B450" s="80">
        <v>39</v>
      </c>
      <c r="C450" s="80">
        <v>5</v>
      </c>
      <c r="D450" s="80">
        <v>3</v>
      </c>
      <c r="E450" s="80">
        <v>2008</v>
      </c>
      <c r="F450" s="80" t="s">
        <v>84</v>
      </c>
      <c r="G450" s="80" t="s">
        <v>2210</v>
      </c>
      <c r="H450" s="80" t="s">
        <v>2211</v>
      </c>
      <c r="I450" s="177"/>
      <c r="J450" s="81">
        <v>44.968383815214715</v>
      </c>
      <c r="K450" s="81">
        <v>0.82595877203642898</v>
      </c>
      <c r="L450" s="81">
        <v>2.8309655980839454</v>
      </c>
      <c r="M450" s="81">
        <v>9.8850878695180882</v>
      </c>
      <c r="N450" s="81">
        <v>15.720281507642937</v>
      </c>
      <c r="O450" s="81">
        <v>13.060433298709572</v>
      </c>
      <c r="P450" s="81">
        <v>10.991969270728237</v>
      </c>
      <c r="Q450" s="81">
        <v>0.65935669671864838</v>
      </c>
      <c r="R450" s="81">
        <v>0</v>
      </c>
      <c r="S450" s="81">
        <v>0.85651727570556968</v>
      </c>
      <c r="T450" s="82"/>
      <c r="U450" s="81">
        <v>5239275</v>
      </c>
      <c r="V450" s="81">
        <v>398</v>
      </c>
      <c r="W450" s="81">
        <v>55</v>
      </c>
      <c r="X450" s="81">
        <v>2090</v>
      </c>
      <c r="Y450" s="81">
        <v>3544</v>
      </c>
      <c r="Z450" s="81">
        <v>6689</v>
      </c>
      <c r="AA450" s="81">
        <v>2155</v>
      </c>
      <c r="AB450" s="81">
        <v>10774</v>
      </c>
      <c r="AC450" s="81">
        <v>0</v>
      </c>
      <c r="AD450" s="81">
        <v>0.85651727570556968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2216</v>
      </c>
      <c r="B451" s="80">
        <v>40</v>
      </c>
      <c r="C451" s="80">
        <v>6</v>
      </c>
      <c r="D451" s="80">
        <v>3</v>
      </c>
      <c r="E451" s="80">
        <v>2009</v>
      </c>
      <c r="F451" s="80" t="s">
        <v>85</v>
      </c>
      <c r="G451" s="80" t="s">
        <v>2210</v>
      </c>
      <c r="H451" s="80" t="s">
        <v>2211</v>
      </c>
      <c r="I451" s="177"/>
      <c r="J451" s="81">
        <v>40.627269403888008</v>
      </c>
      <c r="K451" s="81">
        <v>0.899759297438536</v>
      </c>
      <c r="L451" s="81">
        <v>5.4293742142307053</v>
      </c>
      <c r="M451" s="81">
        <v>10.424468607058339</v>
      </c>
      <c r="N451" s="81">
        <v>14.626151624906143</v>
      </c>
      <c r="O451" s="81">
        <v>13.247628958942832</v>
      </c>
      <c r="P451" s="81">
        <v>10.379106418933674</v>
      </c>
      <c r="Q451" s="81">
        <v>0.62606455942651629</v>
      </c>
      <c r="R451" s="81">
        <v>0</v>
      </c>
      <c r="S451" s="81">
        <v>0.77786564994145202</v>
      </c>
      <c r="T451" s="82"/>
      <c r="U451" s="81">
        <v>4111541</v>
      </c>
      <c r="V451" s="81">
        <v>425</v>
      </c>
      <c r="W451" s="81">
        <v>140</v>
      </c>
      <c r="X451" s="81">
        <v>2259</v>
      </c>
      <c r="Y451" s="81">
        <v>3584</v>
      </c>
      <c r="Z451" s="81">
        <v>6697</v>
      </c>
      <c r="AA451" s="81">
        <v>2089</v>
      </c>
      <c r="AB451" s="81">
        <v>10739</v>
      </c>
      <c r="AC451" s="81">
        <v>0</v>
      </c>
      <c r="AD451" s="81">
        <v>0.77786564994145202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20.010999999999999</v>
      </c>
      <c r="BJ451" s="81">
        <v>0</v>
      </c>
      <c r="BK451" s="81">
        <v>0</v>
      </c>
      <c r="BL451" s="81">
        <v>0</v>
      </c>
      <c r="BM451" s="82"/>
      <c r="BN451" s="81">
        <v>0</v>
      </c>
      <c r="BO451" s="81">
        <v>0</v>
      </c>
      <c r="BP451" s="81">
        <v>2</v>
      </c>
      <c r="BQ451" s="81">
        <v>0</v>
      </c>
      <c r="BR451" s="81">
        <v>0</v>
      </c>
      <c r="BS451" s="81">
        <v>0</v>
      </c>
      <c r="BT451"/>
      <c r="BU451" s="80"/>
      <c r="BV451" s="80"/>
      <c r="BW451" s="80"/>
      <c r="BX451" s="80"/>
      <c r="BY451" s="80"/>
      <c r="BZ451" s="80"/>
      <c r="CA451" s="80"/>
      <c r="CB451" s="80"/>
      <c r="CC451" s="80"/>
    </row>
    <row r="452" spans="1:81">
      <c r="A452" s="80" t="s">
        <v>2217</v>
      </c>
      <c r="B452" s="80">
        <v>41</v>
      </c>
      <c r="C452" s="80">
        <v>7</v>
      </c>
      <c r="D452" s="80">
        <v>3</v>
      </c>
      <c r="E452" s="80">
        <v>2010</v>
      </c>
      <c r="F452" s="80" t="s">
        <v>86</v>
      </c>
      <c r="G452" s="80" t="s">
        <v>2210</v>
      </c>
      <c r="H452" s="80" t="s">
        <v>2211</v>
      </c>
      <c r="I452" s="177"/>
      <c r="J452" s="81">
        <v>41.88617774115437</v>
      </c>
      <c r="K452" s="81">
        <v>0.9523365189254559</v>
      </c>
      <c r="L452" s="81">
        <v>6.4660890631525536</v>
      </c>
      <c r="M452" s="81">
        <v>10.658408230764881</v>
      </c>
      <c r="N452" s="81">
        <v>16.516011760999824</v>
      </c>
      <c r="O452" s="81">
        <v>13.233610474919052</v>
      </c>
      <c r="P452" s="81">
        <v>10.721385832973917</v>
      </c>
      <c r="Q452" s="81">
        <v>0.64990648438693277</v>
      </c>
      <c r="R452" s="81">
        <v>0</v>
      </c>
      <c r="S452" s="81">
        <v>0.97586597930791041</v>
      </c>
      <c r="T452" s="82"/>
      <c r="U452" s="81">
        <v>3976788</v>
      </c>
      <c r="V452" s="81">
        <v>425</v>
      </c>
      <c r="W452" s="81">
        <v>140</v>
      </c>
      <c r="X452" s="81">
        <v>2259</v>
      </c>
      <c r="Y452" s="81">
        <v>3614</v>
      </c>
      <c r="Z452" s="81">
        <v>6721</v>
      </c>
      <c r="AA452" s="81">
        <v>2104</v>
      </c>
      <c r="AB452" s="81">
        <v>10682</v>
      </c>
      <c r="AC452" s="81">
        <v>0</v>
      </c>
      <c r="AD452" s="81">
        <v>0.97586597930791041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19.916</v>
      </c>
      <c r="BJ452" s="81">
        <v>0</v>
      </c>
      <c r="BK452" s="81">
        <v>0</v>
      </c>
      <c r="BL452" s="81">
        <v>0</v>
      </c>
      <c r="BM452" s="82"/>
      <c r="BN452" s="81">
        <v>0</v>
      </c>
      <c r="BO452" s="81">
        <v>0</v>
      </c>
      <c r="BP452" s="81">
        <v>2</v>
      </c>
      <c r="BQ452" s="81">
        <v>0</v>
      </c>
      <c r="BR452" s="81">
        <v>0</v>
      </c>
      <c r="BS452" s="81">
        <v>0</v>
      </c>
      <c r="BT452"/>
      <c r="BU452" s="80">
        <v>19.916</v>
      </c>
      <c r="BV452" s="80">
        <v>0</v>
      </c>
      <c r="BW452" s="80">
        <v>0</v>
      </c>
      <c r="BX452" s="80">
        <v>0</v>
      </c>
      <c r="BY452" s="80">
        <v>0</v>
      </c>
      <c r="BZ452" s="80">
        <v>0</v>
      </c>
      <c r="CA452" s="80">
        <v>0</v>
      </c>
      <c r="CB452" s="80">
        <v>0</v>
      </c>
      <c r="CC452" s="80">
        <v>0</v>
      </c>
    </row>
    <row r="453" spans="1:81">
      <c r="A453" s="80" t="s">
        <v>2218</v>
      </c>
      <c r="B453" s="80">
        <v>42</v>
      </c>
      <c r="C453" s="80">
        <v>8</v>
      </c>
      <c r="D453" s="80">
        <v>3</v>
      </c>
      <c r="E453" s="80">
        <v>2011</v>
      </c>
      <c r="F453" s="80" t="s">
        <v>87</v>
      </c>
      <c r="G453" s="80" t="s">
        <v>2210</v>
      </c>
      <c r="H453" s="80" t="s">
        <v>2211</v>
      </c>
      <c r="I453" s="177"/>
      <c r="J453" s="81">
        <v>31.477362661708732</v>
      </c>
      <c r="K453" s="81">
        <v>1.241481330430986</v>
      </c>
      <c r="L453" s="81">
        <v>5.4501720320733877</v>
      </c>
      <c r="M453" s="81">
        <v>12.201003446545869</v>
      </c>
      <c r="N453" s="81">
        <v>16.472686866222098</v>
      </c>
      <c r="O453" s="81">
        <v>13.087122291556485</v>
      </c>
      <c r="P453" s="81">
        <v>10.337327682983393</v>
      </c>
      <c r="Q453" s="81">
        <v>0.74466210864706794</v>
      </c>
      <c r="R453" s="81">
        <v>0</v>
      </c>
      <c r="S453" s="81">
        <v>1.11777805783057</v>
      </c>
      <c r="T453" s="82"/>
      <c r="U453" s="81">
        <v>2970864</v>
      </c>
      <c r="V453" s="81">
        <v>425</v>
      </c>
      <c r="W453" s="81">
        <v>140</v>
      </c>
      <c r="X453" s="81">
        <v>2259</v>
      </c>
      <c r="Y453" s="81">
        <v>3645</v>
      </c>
      <c r="Z453" s="81">
        <v>6791</v>
      </c>
      <c r="AA453" s="81">
        <v>2089</v>
      </c>
      <c r="AB453" s="81">
        <v>10611</v>
      </c>
      <c r="AC453" s="81">
        <v>0</v>
      </c>
      <c r="AD453" s="81">
        <v>1.11777805783057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20.018000000000001</v>
      </c>
      <c r="BJ453" s="81">
        <v>0</v>
      </c>
      <c r="BK453" s="81">
        <v>0</v>
      </c>
      <c r="BL453" s="81">
        <v>0</v>
      </c>
      <c r="BM453" s="82"/>
      <c r="BN453" s="81">
        <v>0</v>
      </c>
      <c r="BO453" s="81">
        <v>0</v>
      </c>
      <c r="BP453" s="81">
        <v>2</v>
      </c>
      <c r="BQ453" s="81">
        <v>0</v>
      </c>
      <c r="BR453" s="81">
        <v>0</v>
      </c>
      <c r="BS453" s="81">
        <v>0</v>
      </c>
      <c r="BT453"/>
      <c r="BU453" s="80">
        <v>19.584</v>
      </c>
      <c r="BV453" s="80">
        <v>0</v>
      </c>
      <c r="BW453" s="80">
        <v>0</v>
      </c>
      <c r="BX453" s="80">
        <v>0.38600000000000001</v>
      </c>
      <c r="BY453" s="80">
        <v>4.8000000000000001E-2</v>
      </c>
      <c r="BZ453" s="80">
        <v>0</v>
      </c>
      <c r="CA453" s="80">
        <v>0</v>
      </c>
      <c r="CB453" s="80">
        <v>0</v>
      </c>
      <c r="CC453" s="80">
        <v>0</v>
      </c>
    </row>
    <row r="454" spans="1:81">
      <c r="A454" s="80" t="s">
        <v>2219</v>
      </c>
      <c r="B454" s="80">
        <v>43</v>
      </c>
      <c r="C454" s="80">
        <v>9</v>
      </c>
      <c r="D454" s="80">
        <v>3</v>
      </c>
      <c r="E454" s="80">
        <v>2012</v>
      </c>
      <c r="F454" s="80" t="s">
        <v>88</v>
      </c>
      <c r="G454" s="80" t="s">
        <v>2210</v>
      </c>
      <c r="H454" s="80" t="s">
        <v>2211</v>
      </c>
      <c r="I454" s="177"/>
      <c r="J454" s="81">
        <v>30.753541304048419</v>
      </c>
      <c r="K454" s="81">
        <v>1.1205655914085859</v>
      </c>
      <c r="L454" s="81">
        <v>5.2952677893644413</v>
      </c>
      <c r="M454" s="81">
        <v>11.859619359949638</v>
      </c>
      <c r="N454" s="81">
        <v>16.208475629117395</v>
      </c>
      <c r="O454" s="81">
        <v>13.056791786244567</v>
      </c>
      <c r="P454" s="81">
        <v>10.216985154732656</v>
      </c>
      <c r="Q454" s="81">
        <v>0.81561482959511578</v>
      </c>
      <c r="R454" s="81">
        <v>0</v>
      </c>
      <c r="S454" s="81">
        <v>1.099408700899865</v>
      </c>
      <c r="T454" s="82"/>
      <c r="U454" s="81">
        <v>3138539</v>
      </c>
      <c r="V454" s="81">
        <v>425</v>
      </c>
      <c r="W454" s="81">
        <v>140</v>
      </c>
      <c r="X454" s="81">
        <v>2259</v>
      </c>
      <c r="Y454" s="81">
        <v>3730</v>
      </c>
      <c r="Z454" s="81">
        <v>6829</v>
      </c>
      <c r="AA454" s="81">
        <v>2053</v>
      </c>
      <c r="AB454" s="81">
        <v>10697</v>
      </c>
      <c r="AC454" s="81">
        <v>0</v>
      </c>
      <c r="AD454" s="81">
        <v>1.099408700899865</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20.722999999999999</v>
      </c>
      <c r="BJ454" s="81">
        <v>0</v>
      </c>
      <c r="BK454" s="81">
        <v>0</v>
      </c>
      <c r="BL454" s="81">
        <v>0</v>
      </c>
      <c r="BM454" s="82"/>
      <c r="BN454" s="81">
        <v>0</v>
      </c>
      <c r="BO454" s="81">
        <v>0</v>
      </c>
      <c r="BP454" s="81">
        <v>2</v>
      </c>
      <c r="BQ454" s="81">
        <v>0</v>
      </c>
      <c r="BR454" s="81">
        <v>0</v>
      </c>
      <c r="BS454" s="81">
        <v>0</v>
      </c>
      <c r="BT454"/>
      <c r="BU454" s="80">
        <v>20.722999999999999</v>
      </c>
      <c r="BV454" s="80">
        <v>0</v>
      </c>
      <c r="BW454" s="80">
        <v>0</v>
      </c>
      <c r="BX454" s="80">
        <v>0</v>
      </c>
      <c r="BY454" s="80">
        <v>0</v>
      </c>
      <c r="BZ454" s="80">
        <v>0</v>
      </c>
      <c r="CA454" s="80">
        <v>0</v>
      </c>
      <c r="CB454" s="80">
        <v>0</v>
      </c>
      <c r="CC454" s="80">
        <v>0</v>
      </c>
    </row>
    <row r="455" spans="1:81">
      <c r="A455" s="80" t="s">
        <v>2220</v>
      </c>
      <c r="B455" s="80">
        <v>44</v>
      </c>
      <c r="C455" s="80">
        <v>10</v>
      </c>
      <c r="D455" s="80">
        <v>3</v>
      </c>
      <c r="E455" s="80">
        <v>2013</v>
      </c>
      <c r="F455" s="80" t="s">
        <v>89</v>
      </c>
      <c r="G455" s="80" t="s">
        <v>2210</v>
      </c>
      <c r="H455" s="80" t="s">
        <v>2211</v>
      </c>
      <c r="I455" s="177"/>
      <c r="J455" s="81">
        <v>34.153671948950709</v>
      </c>
      <c r="K455" s="81">
        <v>0.90467400238723095</v>
      </c>
      <c r="L455" s="81">
        <v>5.1336220745718286</v>
      </c>
      <c r="M455" s="81">
        <v>12.089585227993043</v>
      </c>
      <c r="N455" s="81">
        <v>15.292461021946121</v>
      </c>
      <c r="O455" s="81">
        <v>12.560974116864752</v>
      </c>
      <c r="P455" s="81">
        <v>10.150579018390072</v>
      </c>
      <c r="Q455" s="81">
        <v>0.82778886346553482</v>
      </c>
      <c r="R455" s="81">
        <v>0</v>
      </c>
      <c r="S455" s="81">
        <v>1.2529645757725572</v>
      </c>
      <c r="T455" s="82"/>
      <c r="U455" s="81">
        <v>3059861</v>
      </c>
      <c r="V455" s="81">
        <v>425</v>
      </c>
      <c r="W455" s="81">
        <v>140</v>
      </c>
      <c r="X455" s="81">
        <v>2259</v>
      </c>
      <c r="Y455" s="81">
        <v>3759</v>
      </c>
      <c r="Z455" s="81">
        <v>6863</v>
      </c>
      <c r="AA455" s="81">
        <v>2032</v>
      </c>
      <c r="AB455" s="81">
        <v>10701</v>
      </c>
      <c r="AC455" s="81">
        <v>0</v>
      </c>
      <c r="AD455" s="81">
        <v>1.2529645757725572</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21.143999999999998</v>
      </c>
      <c r="BJ455" s="81">
        <v>0</v>
      </c>
      <c r="BK455" s="81">
        <v>0</v>
      </c>
      <c r="BL455" s="81">
        <v>0</v>
      </c>
      <c r="BM455" s="82"/>
      <c r="BN455" s="81">
        <v>0</v>
      </c>
      <c r="BO455" s="81">
        <v>0</v>
      </c>
      <c r="BP455" s="81">
        <v>2</v>
      </c>
      <c r="BQ455" s="81">
        <v>0</v>
      </c>
      <c r="BR455" s="81">
        <v>0</v>
      </c>
      <c r="BS455" s="81">
        <v>0</v>
      </c>
      <c r="BT455"/>
      <c r="BU455" s="80">
        <v>20.817</v>
      </c>
      <c r="BV455" s="80">
        <v>0</v>
      </c>
      <c r="BW455" s="80">
        <v>0</v>
      </c>
      <c r="BX455" s="80">
        <v>0.29099999999999998</v>
      </c>
      <c r="BY455" s="80">
        <v>3.5999999999999997E-2</v>
      </c>
      <c r="BZ455" s="80">
        <v>0</v>
      </c>
      <c r="CA455" s="80">
        <v>0</v>
      </c>
      <c r="CB455" s="80">
        <v>0</v>
      </c>
      <c r="CC455" s="80">
        <v>0</v>
      </c>
    </row>
    <row r="456" spans="1:81">
      <c r="A456" s="80" t="s">
        <v>2221</v>
      </c>
      <c r="B456" s="80">
        <v>45</v>
      </c>
      <c r="C456" s="80">
        <v>11</v>
      </c>
      <c r="D456" s="80">
        <v>3</v>
      </c>
      <c r="E456" s="80">
        <v>2014</v>
      </c>
      <c r="F456" s="80" t="s">
        <v>90</v>
      </c>
      <c r="G456" s="80" t="s">
        <v>2210</v>
      </c>
      <c r="H456" s="80" t="s">
        <v>2211</v>
      </c>
      <c r="I456" s="177"/>
      <c r="J456" s="81">
        <v>31.013029768819262</v>
      </c>
      <c r="K456" s="81">
        <v>0.87776666178886131</v>
      </c>
      <c r="L456" s="81">
        <v>4.9464842400929383</v>
      </c>
      <c r="M456" s="81">
        <v>10.091357054676518</v>
      </c>
      <c r="N456" s="81">
        <v>15.124456694057299</v>
      </c>
      <c r="O456" s="81">
        <v>11.992393539576888</v>
      </c>
      <c r="P456" s="81">
        <v>10.067796726315333</v>
      </c>
      <c r="Q456" s="81">
        <v>0.78428058241425236</v>
      </c>
      <c r="R456" s="81">
        <v>0</v>
      </c>
      <c r="S456" s="81">
        <v>1.2246617445901768</v>
      </c>
      <c r="T456" s="82"/>
      <c r="U456" s="81">
        <v>3368635</v>
      </c>
      <c r="V456" s="81">
        <v>354</v>
      </c>
      <c r="W456" s="81">
        <v>170</v>
      </c>
      <c r="X456" s="81">
        <v>2018</v>
      </c>
      <c r="Y456" s="81">
        <v>3768</v>
      </c>
      <c r="Z456" s="81">
        <v>6901</v>
      </c>
      <c r="AA456" s="81">
        <v>2005</v>
      </c>
      <c r="AB456" s="81">
        <v>10567</v>
      </c>
      <c r="AC456" s="81">
        <v>0</v>
      </c>
      <c r="AD456" s="81">
        <v>1.2246617445901768</v>
      </c>
      <c r="AE456" s="82"/>
      <c r="AF456" s="81">
        <v>33924362.78602834</v>
      </c>
      <c r="AG456" s="81">
        <v>717138.71427743637</v>
      </c>
      <c r="AH456" s="81">
        <v>1195642.4033292925</v>
      </c>
      <c r="AI456" s="81">
        <v>13205065.491157819</v>
      </c>
      <c r="AJ456" s="81">
        <v>20752720.872783102</v>
      </c>
      <c r="AK456" s="81">
        <v>0</v>
      </c>
      <c r="AL456" s="81">
        <v>0</v>
      </c>
      <c r="AM456" s="81">
        <v>1450691.1950474381</v>
      </c>
      <c r="AN456" s="81">
        <v>0</v>
      </c>
      <c r="AO456" s="81">
        <v>0</v>
      </c>
      <c r="AP456" s="82"/>
      <c r="AQ456" s="81">
        <v>267</v>
      </c>
      <c r="AR456" s="81">
        <v>77</v>
      </c>
      <c r="AS456" s="81">
        <v>0</v>
      </c>
      <c r="AT456" s="81">
        <v>0</v>
      </c>
      <c r="AU456" s="81">
        <v>0</v>
      </c>
      <c r="AV456" s="81">
        <v>1</v>
      </c>
      <c r="AW456" s="81" t="s">
        <v>564</v>
      </c>
      <c r="AX456" s="82"/>
      <c r="AY456" s="81">
        <v>1127.2</v>
      </c>
      <c r="AZ456" s="81">
        <v>2856.8</v>
      </c>
      <c r="BA456" s="81">
        <v>0</v>
      </c>
      <c r="BB456" s="81">
        <v>0</v>
      </c>
      <c r="BC456" s="81">
        <v>0</v>
      </c>
      <c r="BD456" s="81">
        <v>4300</v>
      </c>
      <c r="BE456" s="81" t="s">
        <v>564</v>
      </c>
      <c r="BF456" s="82"/>
      <c r="BG456" s="81">
        <v>0</v>
      </c>
      <c r="BH456" s="81">
        <v>0</v>
      </c>
      <c r="BI456" s="81">
        <v>19.678999999999998</v>
      </c>
      <c r="BJ456" s="81">
        <v>0</v>
      </c>
      <c r="BK456" s="81">
        <v>0</v>
      </c>
      <c r="BL456" s="81">
        <v>0</v>
      </c>
      <c r="BM456" s="82"/>
      <c r="BN456" s="81">
        <v>0</v>
      </c>
      <c r="BO456" s="81">
        <v>0</v>
      </c>
      <c r="BP456" s="81">
        <v>2</v>
      </c>
      <c r="BQ456" s="81">
        <v>0</v>
      </c>
      <c r="BR456" s="81">
        <v>0</v>
      </c>
      <c r="BS456" s="81">
        <v>0</v>
      </c>
      <c r="BT456"/>
      <c r="BU456" s="80">
        <v>19.402000000000001</v>
      </c>
      <c r="BV456" s="80">
        <v>0</v>
      </c>
      <c r="BW456" s="80">
        <v>0</v>
      </c>
      <c r="BX456" s="80">
        <v>0.24099999999999999</v>
      </c>
      <c r="BY456" s="80">
        <v>3.5999999999999997E-2</v>
      </c>
      <c r="BZ456" s="80">
        <v>0</v>
      </c>
      <c r="CA456" s="80">
        <v>0</v>
      </c>
      <c r="CB456" s="80">
        <v>0</v>
      </c>
      <c r="CC456" s="80">
        <v>0</v>
      </c>
    </row>
    <row r="457" spans="1:81">
      <c r="A457" s="80" t="s">
        <v>2222</v>
      </c>
      <c r="B457" s="80">
        <v>46</v>
      </c>
      <c r="C457" s="80">
        <v>12</v>
      </c>
      <c r="D457" s="80">
        <v>3</v>
      </c>
      <c r="E457" s="80">
        <v>2015</v>
      </c>
      <c r="F457" s="80" t="s">
        <v>91</v>
      </c>
      <c r="G457" s="80" t="s">
        <v>2210</v>
      </c>
      <c r="H457" s="80" t="s">
        <v>2211</v>
      </c>
      <c r="I457" s="177"/>
      <c r="J457" s="81">
        <v>32.578241626976862</v>
      </c>
      <c r="K457" s="81">
        <v>0.86445140904867612</v>
      </c>
      <c r="L457" s="81">
        <v>4.4138626527348315</v>
      </c>
      <c r="M457" s="81">
        <v>13.16340367180541</v>
      </c>
      <c r="N457" s="81">
        <v>14.471149233102464</v>
      </c>
      <c r="O457" s="81">
        <v>11.929588098659716</v>
      </c>
      <c r="P457" s="81">
        <v>9.8596305149322543</v>
      </c>
      <c r="Q457" s="81">
        <v>0.76602797589155913</v>
      </c>
      <c r="R457" s="81">
        <v>0</v>
      </c>
      <c r="S457" s="81">
        <v>0.99713284504915023</v>
      </c>
      <c r="T457" s="82"/>
      <c r="U457" s="81">
        <v>3827896</v>
      </c>
      <c r="V457" s="81">
        <v>354</v>
      </c>
      <c r="W457" s="81">
        <v>170</v>
      </c>
      <c r="X457" s="81">
        <v>2018</v>
      </c>
      <c r="Y457" s="81">
        <v>3793</v>
      </c>
      <c r="Z457" s="81">
        <v>6931</v>
      </c>
      <c r="AA457" s="81">
        <v>1962</v>
      </c>
      <c r="AB457" s="81">
        <v>10543</v>
      </c>
      <c r="AC457" s="81">
        <v>0</v>
      </c>
      <c r="AD457" s="81">
        <v>0.99713284504915023</v>
      </c>
      <c r="AE457" s="82"/>
      <c r="AF457" s="81">
        <v>36687311.975755021</v>
      </c>
      <c r="AG457" s="81">
        <v>663731.30522388732</v>
      </c>
      <c r="AH457" s="81">
        <v>917613.30566530488</v>
      </c>
      <c r="AI457" s="81">
        <v>12984136.507600788</v>
      </c>
      <c r="AJ457" s="81">
        <v>21222450.194604859</v>
      </c>
      <c r="AK457" s="81">
        <v>0</v>
      </c>
      <c r="AL457" s="81">
        <v>0</v>
      </c>
      <c r="AM457" s="81">
        <v>1444873.92377838</v>
      </c>
      <c r="AN457" s="81">
        <v>0</v>
      </c>
      <c r="AO457" s="81">
        <v>0</v>
      </c>
      <c r="AP457" s="82"/>
      <c r="AQ457" s="81">
        <v>289</v>
      </c>
      <c r="AR457" s="81">
        <v>123</v>
      </c>
      <c r="AS457" s="81">
        <v>0</v>
      </c>
      <c r="AT457" s="81">
        <v>0</v>
      </c>
      <c r="AU457" s="81">
        <v>0</v>
      </c>
      <c r="AV457" s="81">
        <v>1</v>
      </c>
      <c r="AW457" s="81" t="s">
        <v>564</v>
      </c>
      <c r="AX457" s="82"/>
      <c r="AY457" s="81">
        <v>1246.9000000000001</v>
      </c>
      <c r="AZ457" s="81">
        <v>5259.3</v>
      </c>
      <c r="BA457" s="81">
        <v>0</v>
      </c>
      <c r="BB457" s="81">
        <v>0</v>
      </c>
      <c r="BC457" s="81">
        <v>0</v>
      </c>
      <c r="BD457" s="81">
        <v>4300</v>
      </c>
      <c r="BE457" s="81" t="s">
        <v>564</v>
      </c>
      <c r="BF457" s="82"/>
      <c r="BG457" s="81">
        <v>0</v>
      </c>
      <c r="BH457" s="81">
        <v>0</v>
      </c>
      <c r="BI457" s="81">
        <v>18.533000000000001</v>
      </c>
      <c r="BJ457" s="81">
        <v>0</v>
      </c>
      <c r="BK457" s="81">
        <v>0</v>
      </c>
      <c r="BL457" s="81">
        <v>0</v>
      </c>
      <c r="BM457" s="82"/>
      <c r="BN457" s="81">
        <v>0</v>
      </c>
      <c r="BO457" s="81">
        <v>0</v>
      </c>
      <c r="BP457" s="81">
        <v>2</v>
      </c>
      <c r="BQ457" s="81">
        <v>0</v>
      </c>
      <c r="BR457" s="81">
        <v>0</v>
      </c>
      <c r="BS457" s="81">
        <v>0</v>
      </c>
      <c r="BT457"/>
      <c r="BU457" s="80">
        <v>18.248000000000001</v>
      </c>
      <c r="BV457" s="80">
        <v>0</v>
      </c>
      <c r="BW457" s="80">
        <v>0</v>
      </c>
      <c r="BX457" s="80">
        <v>0.252</v>
      </c>
      <c r="BY457" s="80">
        <v>3.3000000000000002E-2</v>
      </c>
      <c r="BZ457" s="80">
        <v>0</v>
      </c>
      <c r="CA457" s="80">
        <v>0</v>
      </c>
      <c r="CB457" s="80">
        <v>0</v>
      </c>
      <c r="CC457" s="80">
        <v>0</v>
      </c>
    </row>
    <row r="458" spans="1:81">
      <c r="A458" s="80" t="s">
        <v>2223</v>
      </c>
      <c r="B458" s="80">
        <v>47</v>
      </c>
      <c r="C458" s="80">
        <v>13</v>
      </c>
      <c r="D458" s="80">
        <v>3</v>
      </c>
      <c r="E458" s="80">
        <v>2016</v>
      </c>
      <c r="F458" s="80" t="s">
        <v>92</v>
      </c>
      <c r="G458" s="80" t="s">
        <v>2210</v>
      </c>
      <c r="H458" s="80" t="s">
        <v>2211</v>
      </c>
      <c r="I458" s="177"/>
      <c r="J458" s="81">
        <v>33.397879444564452</v>
      </c>
      <c r="K458" s="81">
        <v>0.85942252878533021</v>
      </c>
      <c r="L458" s="81">
        <v>4.1955161929539839</v>
      </c>
      <c r="M458" s="81">
        <v>8.7590704465066391</v>
      </c>
      <c r="N458" s="81">
        <v>14.242835877064138</v>
      </c>
      <c r="O458" s="81">
        <v>11.813626739368468</v>
      </c>
      <c r="P458" s="81">
        <v>9.6056932636380399</v>
      </c>
      <c r="Q458" s="81">
        <v>0.73768089887904065</v>
      </c>
      <c r="R458" s="81">
        <v>0</v>
      </c>
      <c r="S458" s="81">
        <v>1.1095143012634388</v>
      </c>
      <c r="T458" s="82"/>
      <c r="U458" s="81">
        <v>3861534</v>
      </c>
      <c r="V458" s="81">
        <v>354</v>
      </c>
      <c r="W458" s="81">
        <v>170</v>
      </c>
      <c r="X458" s="81">
        <v>2018</v>
      </c>
      <c r="Y458" s="81">
        <v>3803</v>
      </c>
      <c r="Z458" s="81">
        <v>6948</v>
      </c>
      <c r="AA458" s="81">
        <v>1977</v>
      </c>
      <c r="AB458" s="81">
        <v>10444</v>
      </c>
      <c r="AC458" s="81">
        <v>0</v>
      </c>
      <c r="AD458" s="81">
        <v>1.109514301263439</v>
      </c>
      <c r="AE458" s="82"/>
      <c r="AF458" s="81">
        <v>38530835.408125438</v>
      </c>
      <c r="AG458" s="81">
        <v>636087.72447480855</v>
      </c>
      <c r="AH458" s="81">
        <v>669612.85008428432</v>
      </c>
      <c r="AI458" s="81">
        <v>12901617.46042851</v>
      </c>
      <c r="AJ458" s="81">
        <v>21271184.72602329</v>
      </c>
      <c r="AK458" s="81">
        <v>0</v>
      </c>
      <c r="AL458" s="81">
        <v>0</v>
      </c>
      <c r="AM458" s="81">
        <v>1432418.3736935421</v>
      </c>
      <c r="AN458" s="81">
        <v>0</v>
      </c>
      <c r="AO458" s="81">
        <v>0</v>
      </c>
      <c r="AP458" s="82"/>
      <c r="AQ458" s="81">
        <v>311</v>
      </c>
      <c r="AR458" s="81">
        <v>157</v>
      </c>
      <c r="AS458" s="81">
        <v>0</v>
      </c>
      <c r="AT458" s="81">
        <v>0</v>
      </c>
      <c r="AU458" s="81">
        <v>0</v>
      </c>
      <c r="AV458" s="81">
        <v>1</v>
      </c>
      <c r="AW458" s="81" t="s">
        <v>564</v>
      </c>
      <c r="AX458" s="82"/>
      <c r="AY458" s="81">
        <v>1369.5</v>
      </c>
      <c r="AZ458" s="81">
        <v>6147.4</v>
      </c>
      <c r="BA458" s="81">
        <v>0</v>
      </c>
      <c r="BB458" s="81">
        <v>0</v>
      </c>
      <c r="BC458" s="81">
        <v>0</v>
      </c>
      <c r="BD458" s="81">
        <v>4300</v>
      </c>
      <c r="BE458" s="81" t="s">
        <v>564</v>
      </c>
      <c r="BF458" s="82"/>
      <c r="BG458" s="81">
        <v>0</v>
      </c>
      <c r="BH458" s="81">
        <v>0</v>
      </c>
      <c r="BI458" s="81">
        <v>17.446999999999999</v>
      </c>
      <c r="BJ458" s="81">
        <v>0</v>
      </c>
      <c r="BK458" s="81">
        <v>0</v>
      </c>
      <c r="BL458" s="81">
        <v>0</v>
      </c>
      <c r="BM458" s="82"/>
      <c r="BN458" s="81">
        <v>0</v>
      </c>
      <c r="BO458" s="81">
        <v>0</v>
      </c>
      <c r="BP458" s="81">
        <v>2</v>
      </c>
      <c r="BQ458" s="81">
        <v>0</v>
      </c>
      <c r="BR458" s="81">
        <v>0</v>
      </c>
      <c r="BS458" s="81">
        <v>0</v>
      </c>
      <c r="BT458"/>
      <c r="BU458" s="80">
        <v>17.170000000000002</v>
      </c>
      <c r="BV458" s="80">
        <v>0</v>
      </c>
      <c r="BW458" s="80">
        <v>0</v>
      </c>
      <c r="BX458" s="80">
        <v>0.24299999999999999</v>
      </c>
      <c r="BY458" s="80">
        <v>3.4000000000000002E-2</v>
      </c>
      <c r="BZ458" s="80">
        <v>0</v>
      </c>
      <c r="CA458" s="80">
        <v>0</v>
      </c>
      <c r="CB458" s="80">
        <v>0</v>
      </c>
      <c r="CC458" s="80">
        <v>0</v>
      </c>
    </row>
    <row r="459" spans="1:81">
      <c r="A459" s="80" t="s">
        <v>2224</v>
      </c>
      <c r="B459" s="80">
        <v>48</v>
      </c>
      <c r="C459" s="80">
        <v>14</v>
      </c>
      <c r="D459" s="80">
        <v>3</v>
      </c>
      <c r="E459" s="80">
        <v>2017</v>
      </c>
      <c r="F459" s="80" t="s">
        <v>71</v>
      </c>
      <c r="G459" s="80" t="s">
        <v>2210</v>
      </c>
      <c r="H459" s="80" t="s">
        <v>2211</v>
      </c>
      <c r="I459" s="177"/>
      <c r="J459" s="81">
        <v>30.563931029462829</v>
      </c>
      <c r="K459" s="81">
        <v>0.85552259447142931</v>
      </c>
      <c r="L459" s="81">
        <v>4.5039770520590476</v>
      </c>
      <c r="M459" s="81">
        <v>7.7560575327818784</v>
      </c>
      <c r="N459" s="81">
        <v>13.845778970525743</v>
      </c>
      <c r="O459" s="81">
        <v>11.679395644545151</v>
      </c>
      <c r="P459" s="81">
        <v>9.4820813592292605</v>
      </c>
      <c r="Q459" s="81">
        <v>0.70663861662194261</v>
      </c>
      <c r="R459" s="81">
        <v>0</v>
      </c>
      <c r="S459" s="81">
        <v>1.0555937468212839</v>
      </c>
      <c r="T459" s="82"/>
      <c r="U459" s="81">
        <v>3595027</v>
      </c>
      <c r="V459" s="81">
        <v>354</v>
      </c>
      <c r="W459" s="81">
        <v>170</v>
      </c>
      <c r="X459" s="81">
        <v>2018</v>
      </c>
      <c r="Y459" s="81">
        <v>3826</v>
      </c>
      <c r="Z459" s="81">
        <v>6983</v>
      </c>
      <c r="AA459" s="81">
        <v>1964</v>
      </c>
      <c r="AB459" s="81">
        <v>10346</v>
      </c>
      <c r="AC459" s="81">
        <v>0</v>
      </c>
      <c r="AD459" s="81">
        <v>1.0555937468212839</v>
      </c>
      <c r="AE459" s="82"/>
      <c r="AF459" s="81">
        <v>35738066.970542282</v>
      </c>
      <c r="AG459" s="81">
        <v>640188.7547890608</v>
      </c>
      <c r="AH459" s="81">
        <v>922749.3135195846</v>
      </c>
      <c r="AI459" s="81">
        <v>12181993.991970221</v>
      </c>
      <c r="AJ459" s="81">
        <v>19692313.869690131</v>
      </c>
      <c r="AK459" s="81">
        <v>0</v>
      </c>
      <c r="AL459" s="81">
        <v>0</v>
      </c>
      <c r="AM459" s="81">
        <v>1421197.762986989</v>
      </c>
      <c r="AN459" s="81">
        <v>0</v>
      </c>
      <c r="AO459" s="81">
        <v>0</v>
      </c>
      <c r="AP459" s="82"/>
      <c r="AQ459" s="81">
        <v>330</v>
      </c>
      <c r="AR459" s="81">
        <v>184</v>
      </c>
      <c r="AS459" s="81">
        <v>0</v>
      </c>
      <c r="AT459" s="81">
        <v>0</v>
      </c>
      <c r="AU459" s="81">
        <v>0</v>
      </c>
      <c r="AV459" s="81">
        <v>1</v>
      </c>
      <c r="AW459" s="81" t="s">
        <v>564</v>
      </c>
      <c r="AX459" s="82"/>
      <c r="AY459" s="81">
        <v>1473.7</v>
      </c>
      <c r="AZ459" s="81">
        <v>7615.7000000000007</v>
      </c>
      <c r="BA459" s="81">
        <v>0</v>
      </c>
      <c r="BB459" s="81">
        <v>0</v>
      </c>
      <c r="BC459" s="81">
        <v>0</v>
      </c>
      <c r="BD459" s="81">
        <v>4300</v>
      </c>
      <c r="BE459" s="81" t="s">
        <v>564</v>
      </c>
      <c r="BF459" s="82"/>
      <c r="BG459" s="81">
        <v>0</v>
      </c>
      <c r="BH459" s="81">
        <v>0</v>
      </c>
      <c r="BI459" s="81">
        <v>16.100000000000001</v>
      </c>
      <c r="BJ459" s="81">
        <v>0</v>
      </c>
      <c r="BK459" s="81">
        <v>0</v>
      </c>
      <c r="BL459" s="81">
        <v>0</v>
      </c>
      <c r="BM459" s="82"/>
      <c r="BN459" s="81">
        <v>0</v>
      </c>
      <c r="BO459" s="81">
        <v>0</v>
      </c>
      <c r="BP459" s="81">
        <v>2</v>
      </c>
      <c r="BQ459" s="81">
        <v>0</v>
      </c>
      <c r="BR459" s="81">
        <v>0</v>
      </c>
      <c r="BS459" s="81">
        <v>0</v>
      </c>
      <c r="BT459"/>
      <c r="BU459" s="80">
        <v>15.821999999999999</v>
      </c>
      <c r="BV459" s="80">
        <v>0</v>
      </c>
      <c r="BW459" s="80">
        <v>0</v>
      </c>
      <c r="BX459" s="80">
        <v>0.24399999999999999</v>
      </c>
      <c r="BY459" s="80">
        <v>3.4000000000000002E-2</v>
      </c>
      <c r="BZ459" s="80">
        <v>0</v>
      </c>
      <c r="CA459" s="80">
        <v>0</v>
      </c>
      <c r="CB459" s="80">
        <v>0</v>
      </c>
      <c r="CC459" s="80">
        <v>0</v>
      </c>
    </row>
    <row r="460" spans="1:81">
      <c r="A460" s="80" t="s">
        <v>2225</v>
      </c>
      <c r="B460" s="80">
        <v>49</v>
      </c>
      <c r="C460" s="80">
        <v>15</v>
      </c>
      <c r="D460" s="80">
        <v>3</v>
      </c>
      <c r="E460" s="80">
        <v>2018</v>
      </c>
      <c r="F460" s="80" t="s">
        <v>93</v>
      </c>
      <c r="G460" s="80" t="s">
        <v>2210</v>
      </c>
      <c r="H460" s="80" t="s">
        <v>2211</v>
      </c>
      <c r="I460" s="177"/>
      <c r="J460" s="81">
        <v>33.58064791057113</v>
      </c>
      <c r="K460" s="81">
        <v>0.8058974660653897</v>
      </c>
      <c r="L460" s="81">
        <v>3.9901089640230403</v>
      </c>
      <c r="M460" s="81">
        <v>8.0196047221434679</v>
      </c>
      <c r="N460" s="81">
        <v>12.595380646907614</v>
      </c>
      <c r="O460" s="81">
        <v>11.566638316476325</v>
      </c>
      <c r="P460" s="81">
        <v>9.3829145855736797</v>
      </c>
      <c r="Q460" s="81">
        <v>0.65306303337294802</v>
      </c>
      <c r="R460" s="81">
        <v>0</v>
      </c>
      <c r="S460" s="81">
        <v>1.0479370542033573</v>
      </c>
      <c r="T460" s="82"/>
      <c r="U460" s="81">
        <v>4212317</v>
      </c>
      <c r="V460" s="81">
        <v>354</v>
      </c>
      <c r="W460" s="81">
        <v>170</v>
      </c>
      <c r="X460" s="81">
        <v>2018</v>
      </c>
      <c r="Y460" s="81">
        <v>3877</v>
      </c>
      <c r="Z460" s="81">
        <v>7048</v>
      </c>
      <c r="AA460" s="81">
        <v>1963</v>
      </c>
      <c r="AB460" s="81">
        <v>10304</v>
      </c>
      <c r="AC460" s="81">
        <v>0</v>
      </c>
      <c r="AD460" s="81">
        <v>1.047937054203357</v>
      </c>
      <c r="AE460" s="82"/>
      <c r="AF460" s="81">
        <v>39877434.570590049</v>
      </c>
      <c r="AG460" s="81">
        <v>571247.96249654598</v>
      </c>
      <c r="AH460" s="81">
        <v>869502.559336807</v>
      </c>
      <c r="AI460" s="81">
        <v>12406415.670356849</v>
      </c>
      <c r="AJ460" s="81">
        <v>18389970.609848451</v>
      </c>
      <c r="AK460" s="81">
        <v>0</v>
      </c>
      <c r="AL460" s="81">
        <v>0</v>
      </c>
      <c r="AM460" s="81">
        <v>1418357.0447728301</v>
      </c>
      <c r="AN460" s="81">
        <v>0</v>
      </c>
      <c r="AO460" s="81">
        <v>0</v>
      </c>
      <c r="AP460" s="82"/>
      <c r="AQ460" s="81">
        <v>357</v>
      </c>
      <c r="AR460" s="81">
        <v>213</v>
      </c>
      <c r="AS460" s="81">
        <v>0</v>
      </c>
      <c r="AT460" s="81">
        <v>0</v>
      </c>
      <c r="AU460" s="81">
        <v>0</v>
      </c>
      <c r="AV460" s="81">
        <v>1</v>
      </c>
      <c r="AW460" s="81" t="s">
        <v>564</v>
      </c>
      <c r="AX460" s="82"/>
      <c r="AY460" s="81">
        <v>1621.7</v>
      </c>
      <c r="AZ460" s="81">
        <v>8589</v>
      </c>
      <c r="BA460" s="81">
        <v>0</v>
      </c>
      <c r="BB460" s="81">
        <v>0</v>
      </c>
      <c r="BC460" s="81">
        <v>0</v>
      </c>
      <c r="BD460" s="81">
        <v>4300</v>
      </c>
      <c r="BE460" s="81" t="s">
        <v>564</v>
      </c>
      <c r="BF460" s="82"/>
      <c r="BG460" s="81">
        <v>0</v>
      </c>
      <c r="BH460" s="81">
        <v>0</v>
      </c>
      <c r="BI460" s="81">
        <v>15.779</v>
      </c>
      <c r="BJ460" s="81">
        <v>0</v>
      </c>
      <c r="BK460" s="81">
        <v>0</v>
      </c>
      <c r="BL460" s="81">
        <v>0</v>
      </c>
      <c r="BM460" s="82"/>
      <c r="BN460" s="81">
        <v>0</v>
      </c>
      <c r="BO460" s="81">
        <v>0</v>
      </c>
      <c r="BP460" s="81">
        <v>2</v>
      </c>
      <c r="BQ460" s="81">
        <v>0</v>
      </c>
      <c r="BR460" s="81">
        <v>0</v>
      </c>
      <c r="BS460" s="81">
        <v>0</v>
      </c>
      <c r="BT460"/>
      <c r="BU460" s="80">
        <v>15.779</v>
      </c>
      <c r="BV460" s="80">
        <v>0</v>
      </c>
      <c r="BW460" s="80">
        <v>0</v>
      </c>
      <c r="BX460" s="80">
        <v>0</v>
      </c>
      <c r="BY460" s="80">
        <v>0</v>
      </c>
      <c r="BZ460" s="80">
        <v>0</v>
      </c>
      <c r="CA460" s="80">
        <v>0</v>
      </c>
      <c r="CB460" s="80">
        <v>0</v>
      </c>
      <c r="CC460" s="80">
        <v>0</v>
      </c>
    </row>
    <row r="461" spans="1:81">
      <c r="A461" s="80" t="s">
        <v>2226</v>
      </c>
      <c r="B461" s="80">
        <v>50</v>
      </c>
      <c r="C461" s="80">
        <v>16</v>
      </c>
      <c r="D461" s="80">
        <v>3</v>
      </c>
      <c r="E461" s="80">
        <v>2019</v>
      </c>
      <c r="F461" s="80" t="s">
        <v>73</v>
      </c>
      <c r="G461" s="80" t="s">
        <v>2210</v>
      </c>
      <c r="H461" s="80" t="s">
        <v>2211</v>
      </c>
      <c r="I461" s="177"/>
      <c r="J461" s="81">
        <v>32.2159589447431</v>
      </c>
      <c r="K461" s="81">
        <v>0.73272045289229104</v>
      </c>
      <c r="L461" s="81">
        <v>4.0082841255608814</v>
      </c>
      <c r="M461" s="81">
        <v>8.2343229682104351</v>
      </c>
      <c r="N461" s="81">
        <v>12.07060068414677</v>
      </c>
      <c r="O461" s="81">
        <v>11.254359148309682</v>
      </c>
      <c r="P461" s="81">
        <v>9.2321373231658885</v>
      </c>
      <c r="Q461" s="81">
        <v>0.63078725057033225</v>
      </c>
      <c r="R461" s="81">
        <v>0</v>
      </c>
      <c r="S461" s="81">
        <v>1.1045259654353208</v>
      </c>
      <c r="T461" s="82"/>
      <c r="U461" s="81">
        <v>4247688</v>
      </c>
      <c r="V461" s="81">
        <v>354</v>
      </c>
      <c r="W461" s="81">
        <v>170</v>
      </c>
      <c r="X461" s="81">
        <v>2018</v>
      </c>
      <c r="Y461" s="81">
        <v>3911</v>
      </c>
      <c r="Z461" s="81">
        <v>7046</v>
      </c>
      <c r="AA461" s="81">
        <v>1917</v>
      </c>
      <c r="AB461" s="81">
        <v>10222</v>
      </c>
      <c r="AC461" s="81">
        <v>0</v>
      </c>
      <c r="AD461" s="81">
        <v>1.104525965435321</v>
      </c>
      <c r="AE461" s="82"/>
      <c r="AF461" s="81">
        <v>40452643.78015691</v>
      </c>
      <c r="AG461" s="81">
        <v>554418.36935368576</v>
      </c>
      <c r="AH461" s="81">
        <v>916540.14545366529</v>
      </c>
      <c r="AI461" s="81">
        <v>13773141.024293849</v>
      </c>
      <c r="AJ461" s="81">
        <v>18222876.860398982</v>
      </c>
      <c r="AK461" s="81">
        <v>0</v>
      </c>
      <c r="AL461" s="81">
        <v>0</v>
      </c>
      <c r="AM461" s="81">
        <v>1392159.4488251994</v>
      </c>
      <c r="AN461" s="81">
        <v>0</v>
      </c>
      <c r="AO461" s="81">
        <v>0</v>
      </c>
      <c r="AP461" s="82"/>
      <c r="AQ461" s="81">
        <v>384</v>
      </c>
      <c r="AR461" s="81">
        <v>244</v>
      </c>
      <c r="AS461" s="81">
        <v>0</v>
      </c>
      <c r="AT461" s="81">
        <v>0</v>
      </c>
      <c r="AU461" s="81">
        <v>0</v>
      </c>
      <c r="AV461" s="81">
        <v>1</v>
      </c>
      <c r="AW461" s="81" t="s">
        <v>564</v>
      </c>
      <c r="AX461" s="82"/>
      <c r="AY461" s="81">
        <v>1772</v>
      </c>
      <c r="AZ461" s="81">
        <v>10099.6</v>
      </c>
      <c r="BA461" s="81">
        <v>0</v>
      </c>
      <c r="BB461" s="81">
        <v>0</v>
      </c>
      <c r="BC461" s="81">
        <v>0</v>
      </c>
      <c r="BD461" s="81">
        <v>4300</v>
      </c>
      <c r="BE461" s="81" t="s">
        <v>564</v>
      </c>
      <c r="BF461" s="82"/>
      <c r="BG461" s="81">
        <v>0</v>
      </c>
      <c r="BH461" s="81">
        <v>0</v>
      </c>
      <c r="BI461" s="81">
        <v>14.779</v>
      </c>
      <c r="BJ461" s="81">
        <v>0</v>
      </c>
      <c r="BK461" s="81">
        <v>0</v>
      </c>
      <c r="BL461" s="81">
        <v>0</v>
      </c>
      <c r="BM461" s="82"/>
      <c r="BN461" s="81">
        <v>0</v>
      </c>
      <c r="BO461" s="81">
        <v>0</v>
      </c>
      <c r="BP461" s="81">
        <v>2</v>
      </c>
      <c r="BQ461" s="81">
        <v>0</v>
      </c>
      <c r="BR461" s="81">
        <v>0</v>
      </c>
      <c r="BS461" s="81">
        <v>0</v>
      </c>
      <c r="BT461"/>
      <c r="BU461" s="80">
        <v>14.779</v>
      </c>
      <c r="BV461" s="80">
        <v>0</v>
      </c>
      <c r="BW461" s="80">
        <v>0</v>
      </c>
      <c r="BX461" s="80">
        <v>0</v>
      </c>
      <c r="BY461" s="80">
        <v>0</v>
      </c>
      <c r="BZ461" s="80">
        <v>0</v>
      </c>
      <c r="CA461" s="80">
        <v>0</v>
      </c>
      <c r="CB461" s="80">
        <v>0</v>
      </c>
      <c r="CC461" s="80">
        <v>0</v>
      </c>
    </row>
    <row r="462" spans="1:81">
      <c r="A462" s="80" t="s">
        <v>2227</v>
      </c>
      <c r="B462" s="80">
        <v>51</v>
      </c>
      <c r="C462" s="80">
        <v>17</v>
      </c>
      <c r="D462" s="80">
        <v>3</v>
      </c>
      <c r="E462" s="80">
        <v>2020</v>
      </c>
      <c r="F462" s="80" t="s">
        <v>218</v>
      </c>
      <c r="G462" s="174" t="s">
        <v>2210</v>
      </c>
      <c r="H462" s="80" t="s">
        <v>2211</v>
      </c>
      <c r="I462" s="177"/>
      <c r="J462" s="81">
        <v>28.539556383289298</v>
      </c>
      <c r="K462" s="81">
        <v>0.66402079732764507</v>
      </c>
      <c r="L462" s="81">
        <v>1.3589054518465642</v>
      </c>
      <c r="M462" s="81">
        <v>7.0855194940186266</v>
      </c>
      <c r="N462" s="81">
        <v>11.740229983396954</v>
      </c>
      <c r="O462" s="81">
        <v>9.8981958375680836</v>
      </c>
      <c r="P462" s="81">
        <v>8.6036494789069309</v>
      </c>
      <c r="Q462" s="81">
        <v>0.59611765933772221</v>
      </c>
      <c r="R462" s="81">
        <v>0</v>
      </c>
      <c r="S462" s="81">
        <v>1.137814776464587</v>
      </c>
      <c r="T462" s="82"/>
      <c r="U462" s="81">
        <v>3612501</v>
      </c>
      <c r="V462" s="81">
        <v>291</v>
      </c>
      <c r="W462" s="81">
        <v>68</v>
      </c>
      <c r="X462" s="81">
        <v>1976</v>
      </c>
      <c r="Y462" s="81">
        <v>3920</v>
      </c>
      <c r="Z462" s="81">
        <v>7073</v>
      </c>
      <c r="AA462" s="81">
        <v>1941</v>
      </c>
      <c r="AB462" s="81">
        <v>10110</v>
      </c>
      <c r="AC462" s="81">
        <v>0</v>
      </c>
      <c r="AD462" s="81">
        <v>1.137814776464587</v>
      </c>
      <c r="AE462" s="82"/>
      <c r="AF462" s="81">
        <v>35833132.752485797</v>
      </c>
      <c r="AG462" s="81">
        <v>489986.37057800335</v>
      </c>
      <c r="AH462" s="81">
        <v>329855.95448772778</v>
      </c>
      <c r="AI462" s="81">
        <v>12508946.350632519</v>
      </c>
      <c r="AJ462" s="81">
        <v>19904144.751707181</v>
      </c>
      <c r="AK462" s="81"/>
      <c r="AL462" s="81"/>
      <c r="AM462" s="81">
        <v>1319467.3244427561</v>
      </c>
      <c r="AN462" s="81"/>
      <c r="AO462" s="81"/>
      <c r="AP462" s="82"/>
      <c r="AQ462" s="81">
        <v>405</v>
      </c>
      <c r="AR462" s="81">
        <v>255</v>
      </c>
      <c r="AS462" s="81">
        <v>0</v>
      </c>
      <c r="AT462" s="81">
        <v>0</v>
      </c>
      <c r="AU462" s="81">
        <v>0</v>
      </c>
      <c r="AV462" s="81">
        <v>1</v>
      </c>
      <c r="AW462" s="81">
        <v>0</v>
      </c>
      <c r="AX462" s="82"/>
      <c r="AY462" s="81">
        <v>1920.100000000001</v>
      </c>
      <c r="AZ462" s="81">
        <v>10654.9</v>
      </c>
      <c r="BA462" s="81">
        <v>0</v>
      </c>
      <c r="BB462" s="81">
        <v>0</v>
      </c>
      <c r="BC462" s="81">
        <v>0</v>
      </c>
      <c r="BD462" s="81">
        <v>4300</v>
      </c>
      <c r="BE462" s="81">
        <v>0</v>
      </c>
      <c r="BF462" s="82"/>
      <c r="BG462" s="81">
        <v>0</v>
      </c>
      <c r="BH462" s="81">
        <v>0</v>
      </c>
      <c r="BI462" s="81">
        <v>13.592000000000001</v>
      </c>
      <c r="BJ462" s="81">
        <v>0</v>
      </c>
      <c r="BK462" s="81">
        <v>0</v>
      </c>
      <c r="BL462" s="81">
        <v>0</v>
      </c>
      <c r="BM462" s="82"/>
      <c r="BN462" s="81">
        <v>0</v>
      </c>
      <c r="BO462" s="81">
        <v>0</v>
      </c>
      <c r="BP462" s="81">
        <v>2</v>
      </c>
      <c r="BQ462" s="81">
        <v>0</v>
      </c>
      <c r="BR462" s="81">
        <v>0</v>
      </c>
      <c r="BS462" s="81">
        <v>0</v>
      </c>
      <c r="BT462"/>
      <c r="BU462" s="80">
        <v>13.592000000000001</v>
      </c>
      <c r="BV462" s="80">
        <v>0</v>
      </c>
      <c r="BW462" s="80">
        <v>0</v>
      </c>
      <c r="BX462" s="80">
        <v>0</v>
      </c>
      <c r="BY462" s="80">
        <v>0</v>
      </c>
      <c r="BZ462" s="80">
        <v>0</v>
      </c>
      <c r="CA462" s="80">
        <v>0</v>
      </c>
      <c r="CB462" s="80">
        <v>0</v>
      </c>
      <c r="CC462" s="80">
        <v>0</v>
      </c>
    </row>
    <row r="463" spans="1:81">
      <c r="A463" s="80" t="s">
        <v>2228</v>
      </c>
      <c r="B463" s="80">
        <v>51</v>
      </c>
      <c r="C463" s="80">
        <v>18</v>
      </c>
      <c r="D463" s="80">
        <v>3</v>
      </c>
      <c r="E463" s="80">
        <v>2021</v>
      </c>
      <c r="F463" s="80" t="s">
        <v>75</v>
      </c>
      <c r="G463" s="174" t="s">
        <v>2210</v>
      </c>
      <c r="H463" s="80" t="s">
        <v>2211</v>
      </c>
      <c r="I463" s="177"/>
      <c r="J463" s="81">
        <v>28.161297953772205</v>
      </c>
      <c r="K463" s="81">
        <v>0.72396985596194663</v>
      </c>
      <c r="L463" s="81">
        <v>1.5301303801301234</v>
      </c>
      <c r="M463" s="81">
        <v>8.0526122983516419</v>
      </c>
      <c r="N463" s="81">
        <v>11.601411820874983</v>
      </c>
      <c r="O463" s="81">
        <v>9.4837224997178069</v>
      </c>
      <c r="P463" s="81">
        <v>8.9724062338549349</v>
      </c>
      <c r="Q463" s="81">
        <v>0.59748348927918671</v>
      </c>
      <c r="R463" s="81">
        <v>0</v>
      </c>
      <c r="S463" s="81">
        <v>1.1747210986684129</v>
      </c>
      <c r="T463" s="82"/>
      <c r="U463" s="81">
        <v>3828275</v>
      </c>
      <c r="V463" s="81">
        <v>291</v>
      </c>
      <c r="W463" s="81">
        <v>68</v>
      </c>
      <c r="X463" s="81">
        <v>1976</v>
      </c>
      <c r="Y463" s="81">
        <v>3936</v>
      </c>
      <c r="Z463" s="81">
        <v>6978</v>
      </c>
      <c r="AA463" s="81">
        <v>1974</v>
      </c>
      <c r="AB463" s="81">
        <v>10013</v>
      </c>
      <c r="AC463" s="81">
        <v>0</v>
      </c>
      <c r="AD463" s="81">
        <v>1.1747210986684129</v>
      </c>
      <c r="AE463" s="82"/>
      <c r="AF463" s="81">
        <v>34335503.348658524</v>
      </c>
      <c r="AG463" s="81">
        <v>499551.2786986588</v>
      </c>
      <c r="AH463" s="81">
        <v>354898.99739494943</v>
      </c>
      <c r="AI463" s="81">
        <v>12355148.865799436</v>
      </c>
      <c r="AJ463" s="81">
        <v>19190647.253067054</v>
      </c>
      <c r="AK463" s="81">
        <v>0</v>
      </c>
      <c r="AL463" s="81">
        <v>0</v>
      </c>
      <c r="AM463" s="81">
        <v>1314345.3086195306</v>
      </c>
      <c r="AN463" s="81">
        <v>0</v>
      </c>
      <c r="AO463" s="81">
        <v>0</v>
      </c>
      <c r="AP463" s="82"/>
      <c r="AQ463" s="81">
        <v>433</v>
      </c>
      <c r="AR463" s="81">
        <v>261</v>
      </c>
      <c r="AS463" s="81">
        <v>0</v>
      </c>
      <c r="AT463" s="81">
        <v>0</v>
      </c>
      <c r="AU463" s="81">
        <v>0</v>
      </c>
      <c r="AV463" s="81">
        <v>1</v>
      </c>
      <c r="AW463" s="81"/>
      <c r="AX463" s="82"/>
      <c r="AY463" s="81">
        <v>2097.0000000000018</v>
      </c>
      <c r="AZ463" s="81">
        <v>10936.5</v>
      </c>
      <c r="BA463" s="81">
        <v>0</v>
      </c>
      <c r="BB463" s="81">
        <v>0</v>
      </c>
      <c r="BC463" s="81">
        <v>0</v>
      </c>
      <c r="BD463" s="81">
        <v>4300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2229</v>
      </c>
      <c r="B464" s="80">
        <v>51</v>
      </c>
      <c r="C464" s="80">
        <v>19</v>
      </c>
      <c r="D464" s="80">
        <v>3</v>
      </c>
      <c r="E464" s="80">
        <v>2022</v>
      </c>
      <c r="F464" s="80" t="s">
        <v>568</v>
      </c>
      <c r="G464" s="80" t="s">
        <v>2210</v>
      </c>
      <c r="H464" s="80" t="s">
        <v>2211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456</v>
      </c>
      <c r="AR464" s="81">
        <v>263</v>
      </c>
      <c r="AS464" s="81">
        <v>0</v>
      </c>
      <c r="AT464" s="81">
        <v>0</v>
      </c>
      <c r="AU464" s="81">
        <v>0</v>
      </c>
      <c r="AV464" s="81">
        <v>1</v>
      </c>
      <c r="AW464" s="81"/>
      <c r="AX464" s="82"/>
      <c r="AY464" s="81">
        <v>2237.5000000000023</v>
      </c>
      <c r="AZ464" s="81">
        <v>18976.099999999995</v>
      </c>
      <c r="BA464" s="81">
        <v>0</v>
      </c>
      <c r="BB464" s="81">
        <v>0</v>
      </c>
      <c r="BC464" s="81">
        <v>0</v>
      </c>
      <c r="BD464" s="81">
        <v>4300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2230</v>
      </c>
      <c r="B465" s="80">
        <v>290</v>
      </c>
      <c r="C465" s="80">
        <v>1</v>
      </c>
      <c r="D465" s="80">
        <v>18</v>
      </c>
      <c r="E465" s="80">
        <v>1990</v>
      </c>
      <c r="F465" s="80" t="s">
        <v>562</v>
      </c>
      <c r="G465" s="80" t="s">
        <v>2231</v>
      </c>
      <c r="H465" s="80" t="s">
        <v>2232</v>
      </c>
      <c r="I465" s="177"/>
      <c r="J465" s="81">
        <v>47.900359754740855</v>
      </c>
      <c r="K465" s="81">
        <v>4.7159296965245447</v>
      </c>
      <c r="L465" s="81">
        <v>8.2897523516832816</v>
      </c>
      <c r="M465" s="81">
        <v>9.5549136526395007</v>
      </c>
      <c r="N465" s="81">
        <v>19.203041341628118</v>
      </c>
      <c r="O465" s="81">
        <v>4.0723374158454186</v>
      </c>
      <c r="P465" s="81">
        <v>10.489636054790981</v>
      </c>
      <c r="Q465" s="81">
        <v>0.93104449338471928</v>
      </c>
      <c r="R465" s="81">
        <v>0</v>
      </c>
      <c r="S465" s="81">
        <v>0.68178856294517065</v>
      </c>
      <c r="T465" s="82"/>
      <c r="U465" s="81">
        <v>1980805</v>
      </c>
      <c r="V465" s="81">
        <v>1064</v>
      </c>
      <c r="W465" s="81">
        <v>74</v>
      </c>
      <c r="X465" s="81">
        <v>3043</v>
      </c>
      <c r="Y465" s="81">
        <v>4980</v>
      </c>
      <c r="Z465" s="81">
        <v>1675</v>
      </c>
      <c r="AA465" s="81">
        <v>2547</v>
      </c>
      <c r="AB465" s="81">
        <v>15117</v>
      </c>
      <c r="AC465" s="81">
        <v>0</v>
      </c>
      <c r="AD465" s="81">
        <v>0.68178856294517065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2233</v>
      </c>
      <c r="B466" s="80">
        <v>291</v>
      </c>
      <c r="C466" s="80">
        <v>2</v>
      </c>
      <c r="D466" s="80">
        <v>18</v>
      </c>
      <c r="E466" s="80">
        <v>2005</v>
      </c>
      <c r="F466" s="80" t="s">
        <v>565</v>
      </c>
      <c r="G466" s="80" t="s">
        <v>2231</v>
      </c>
      <c r="H466" s="80" t="s">
        <v>2232</v>
      </c>
      <c r="I466" s="177"/>
      <c r="J466" s="81">
        <v>17.837186495417704</v>
      </c>
      <c r="K466" s="81">
        <v>2.8867056099616906</v>
      </c>
      <c r="L466" s="81">
        <v>11.178031776622964</v>
      </c>
      <c r="M466" s="81">
        <v>17.988094466238593</v>
      </c>
      <c r="N466" s="81">
        <v>24.965167869488948</v>
      </c>
      <c r="O466" s="81">
        <v>12.668970701673162</v>
      </c>
      <c r="P466" s="81">
        <v>19.491099757140638</v>
      </c>
      <c r="Q466" s="81">
        <v>0.77042887743915578</v>
      </c>
      <c r="R466" s="81">
        <v>0</v>
      </c>
      <c r="S466" s="81">
        <v>0.62955715740582041</v>
      </c>
      <c r="T466" s="82"/>
      <c r="U466" s="81">
        <v>1037576</v>
      </c>
      <c r="V466" s="81">
        <v>823</v>
      </c>
      <c r="W466" s="81">
        <v>91</v>
      </c>
      <c r="X466" s="81">
        <v>2495</v>
      </c>
      <c r="Y466" s="81">
        <v>5170</v>
      </c>
      <c r="Z466" s="81">
        <v>6030</v>
      </c>
      <c r="AA466" s="81">
        <v>3876</v>
      </c>
      <c r="AB466" s="81">
        <v>13077</v>
      </c>
      <c r="AC466" s="81">
        <v>0</v>
      </c>
      <c r="AD466" s="81">
        <v>0.62955715740582041</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2234</v>
      </c>
      <c r="B467" s="80">
        <v>292</v>
      </c>
      <c r="C467" s="80">
        <v>3</v>
      </c>
      <c r="D467" s="80">
        <v>18</v>
      </c>
      <c r="E467" s="80">
        <v>2006</v>
      </c>
      <c r="F467" s="80" t="s">
        <v>566</v>
      </c>
      <c r="G467" s="80" t="s">
        <v>2231</v>
      </c>
      <c r="H467" s="80" t="s">
        <v>2232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2235</v>
      </c>
      <c r="B468" s="80">
        <v>293</v>
      </c>
      <c r="C468" s="80">
        <v>4</v>
      </c>
      <c r="D468" s="80">
        <v>18</v>
      </c>
      <c r="E468" s="80">
        <v>2007</v>
      </c>
      <c r="F468" s="80" t="s">
        <v>567</v>
      </c>
      <c r="G468" s="80" t="s">
        <v>2231</v>
      </c>
      <c r="H468" s="80" t="s">
        <v>2232</v>
      </c>
      <c r="I468" s="177"/>
      <c r="J468" s="81">
        <v>18.711446648568661</v>
      </c>
      <c r="K468" s="81">
        <v>2.6575915256637792</v>
      </c>
      <c r="L468" s="81">
        <v>5.9087306718055554</v>
      </c>
      <c r="M468" s="81">
        <v>25.056068802722727</v>
      </c>
      <c r="N468" s="81">
        <v>27.319707067717196</v>
      </c>
      <c r="O468" s="81">
        <v>12.100051562988387</v>
      </c>
      <c r="P468" s="81">
        <v>18.817457697278986</v>
      </c>
      <c r="Q468" s="81">
        <v>0.78514528291381747</v>
      </c>
      <c r="R468" s="81">
        <v>0</v>
      </c>
      <c r="S468" s="81">
        <v>0</v>
      </c>
      <c r="T468" s="82"/>
      <c r="U468" s="81">
        <v>1256985</v>
      </c>
      <c r="V468" s="81">
        <v>733</v>
      </c>
      <c r="W468" s="81">
        <v>51</v>
      </c>
      <c r="X468" s="81">
        <v>3716</v>
      </c>
      <c r="Y468" s="81">
        <v>5112</v>
      </c>
      <c r="Z468" s="81">
        <v>5987</v>
      </c>
      <c r="AA468" s="81">
        <v>3685</v>
      </c>
      <c r="AB468" s="81">
        <v>12622</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2236</v>
      </c>
      <c r="B469" s="80">
        <v>294</v>
      </c>
      <c r="C469" s="80">
        <v>5</v>
      </c>
      <c r="D469" s="80">
        <v>18</v>
      </c>
      <c r="E469" s="80">
        <v>2008</v>
      </c>
      <c r="F469" s="80" t="s">
        <v>84</v>
      </c>
      <c r="G469" s="80" t="s">
        <v>2231</v>
      </c>
      <c r="H469" s="80" t="s">
        <v>2232</v>
      </c>
      <c r="I469" s="177"/>
      <c r="J469" s="81">
        <v>15.642088583803021</v>
      </c>
      <c r="K469" s="81">
        <v>2.0158777720047421</v>
      </c>
      <c r="L469" s="81">
        <v>4.9130246170629199</v>
      </c>
      <c r="M469" s="81">
        <v>23.829148422229647</v>
      </c>
      <c r="N469" s="81">
        <v>28.21109799717896</v>
      </c>
      <c r="O469" s="81">
        <v>11.744432096238315</v>
      </c>
      <c r="P469" s="81">
        <v>18.484870829289623</v>
      </c>
      <c r="Q469" s="81">
        <v>0.76186481505944448</v>
      </c>
      <c r="R469" s="81">
        <v>0</v>
      </c>
      <c r="S469" s="81">
        <v>0.55306649867396129</v>
      </c>
      <c r="T469" s="82"/>
      <c r="U469" s="81">
        <v>1042409</v>
      </c>
      <c r="V469" s="81">
        <v>733</v>
      </c>
      <c r="W469" s="81">
        <v>51</v>
      </c>
      <c r="X469" s="81">
        <v>3716</v>
      </c>
      <c r="Y469" s="81">
        <v>5096</v>
      </c>
      <c r="Z469" s="81">
        <v>6015</v>
      </c>
      <c r="AA469" s="81">
        <v>3624</v>
      </c>
      <c r="AB469" s="81">
        <v>12449</v>
      </c>
      <c r="AC469" s="81">
        <v>0</v>
      </c>
      <c r="AD469" s="81">
        <v>0.55306649867396129</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2237</v>
      </c>
      <c r="B470" s="80">
        <v>295</v>
      </c>
      <c r="C470" s="80">
        <v>6</v>
      </c>
      <c r="D470" s="80">
        <v>18</v>
      </c>
      <c r="E470" s="80">
        <v>2009</v>
      </c>
      <c r="F470" s="80" t="s">
        <v>85</v>
      </c>
      <c r="G470" s="80" t="s">
        <v>2231</v>
      </c>
      <c r="H470" s="80" t="s">
        <v>2232</v>
      </c>
      <c r="I470" s="177"/>
      <c r="J470" s="81">
        <v>15.224741221592046</v>
      </c>
      <c r="K470" s="81">
        <v>1.5418262138190959</v>
      </c>
      <c r="L470" s="81">
        <v>11.245330519415333</v>
      </c>
      <c r="M470" s="81">
        <v>22.290909762313859</v>
      </c>
      <c r="N470" s="81">
        <v>24.293321445019142</v>
      </c>
      <c r="O470" s="81">
        <v>11.967769927072441</v>
      </c>
      <c r="P470" s="81">
        <v>18.070277666664321</v>
      </c>
      <c r="Q470" s="81">
        <v>0.71391997343673697</v>
      </c>
      <c r="R470" s="81">
        <v>0</v>
      </c>
      <c r="S470" s="81">
        <v>0.64314071939186623</v>
      </c>
      <c r="T470" s="82"/>
      <c r="U470" s="81">
        <v>865873</v>
      </c>
      <c r="V470" s="81">
        <v>546</v>
      </c>
      <c r="W470" s="81">
        <v>179</v>
      </c>
      <c r="X470" s="81">
        <v>3791</v>
      </c>
      <c r="Y470" s="81">
        <v>5085</v>
      </c>
      <c r="Z470" s="81">
        <v>6050</v>
      </c>
      <c r="AA470" s="81">
        <v>3637</v>
      </c>
      <c r="AB470" s="81">
        <v>12246</v>
      </c>
      <c r="AC470" s="81">
        <v>0</v>
      </c>
      <c r="AD470" s="81">
        <v>0.64314071939186623</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6.04</v>
      </c>
      <c r="BL470" s="81">
        <v>0</v>
      </c>
      <c r="BM470" s="82"/>
      <c r="BN470" s="81">
        <v>0</v>
      </c>
      <c r="BO470" s="81">
        <v>0</v>
      </c>
      <c r="BP470" s="81">
        <v>0</v>
      </c>
      <c r="BQ470" s="81">
        <v>0</v>
      </c>
      <c r="BR470" s="81">
        <v>1</v>
      </c>
      <c r="BS470" s="81">
        <v>0</v>
      </c>
      <c r="BT470"/>
      <c r="BU470" s="80"/>
      <c r="BV470" s="80"/>
      <c r="BW470" s="80"/>
      <c r="BX470" s="80"/>
      <c r="BY470" s="80"/>
      <c r="BZ470" s="80"/>
      <c r="CA470" s="80"/>
      <c r="CB470" s="80"/>
      <c r="CC470" s="80"/>
    </row>
    <row r="471" spans="1:81">
      <c r="A471" s="80" t="s">
        <v>2238</v>
      </c>
      <c r="B471" s="80">
        <v>296</v>
      </c>
      <c r="C471" s="80">
        <v>7</v>
      </c>
      <c r="D471" s="80">
        <v>18</v>
      </c>
      <c r="E471" s="80">
        <v>2010</v>
      </c>
      <c r="F471" s="80" t="s">
        <v>86</v>
      </c>
      <c r="G471" s="80" t="s">
        <v>2231</v>
      </c>
      <c r="H471" s="80" t="s">
        <v>2232</v>
      </c>
      <c r="I471" s="177"/>
      <c r="J471" s="81">
        <v>18.088798728207724</v>
      </c>
      <c r="K471" s="81">
        <v>1.7531374790101466</v>
      </c>
      <c r="L471" s="81">
        <v>10.040393887189051</v>
      </c>
      <c r="M471" s="81">
        <v>25.885705022991303</v>
      </c>
      <c r="N471" s="81">
        <v>28.571635658434854</v>
      </c>
      <c r="O471" s="81">
        <v>11.971485149160516</v>
      </c>
      <c r="P471" s="81">
        <v>18.538213716900717</v>
      </c>
      <c r="Q471" s="81">
        <v>0.7336240768337049</v>
      </c>
      <c r="R471" s="81">
        <v>0</v>
      </c>
      <c r="S471" s="81">
        <v>0.34703939235777853</v>
      </c>
      <c r="T471" s="82"/>
      <c r="U471" s="81">
        <v>969650</v>
      </c>
      <c r="V471" s="81">
        <v>546</v>
      </c>
      <c r="W471" s="81">
        <v>179</v>
      </c>
      <c r="X471" s="81">
        <v>3791</v>
      </c>
      <c r="Y471" s="81">
        <v>5079</v>
      </c>
      <c r="Z471" s="81">
        <v>6080</v>
      </c>
      <c r="AA471" s="81">
        <v>3638</v>
      </c>
      <c r="AB471" s="81">
        <v>12058</v>
      </c>
      <c r="AC471" s="81">
        <v>0</v>
      </c>
      <c r="AD471" s="81">
        <v>0.34703939235777853</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4.4820000000000002</v>
      </c>
      <c r="BL471" s="81">
        <v>0</v>
      </c>
      <c r="BM471" s="82"/>
      <c r="BN471" s="81">
        <v>0</v>
      </c>
      <c r="BO471" s="81">
        <v>0</v>
      </c>
      <c r="BP471" s="81">
        <v>0</v>
      </c>
      <c r="BQ471" s="81">
        <v>0</v>
      </c>
      <c r="BR471" s="81">
        <v>1</v>
      </c>
      <c r="BS471" s="81">
        <v>0</v>
      </c>
      <c r="BT471"/>
      <c r="BU471" s="80">
        <v>4.4820000000000002</v>
      </c>
      <c r="BV471" s="80">
        <v>0</v>
      </c>
      <c r="BW471" s="80">
        <v>0</v>
      </c>
      <c r="BX471" s="80">
        <v>0</v>
      </c>
      <c r="BY471" s="80">
        <v>0</v>
      </c>
      <c r="BZ471" s="80">
        <v>0</v>
      </c>
      <c r="CA471" s="80">
        <v>0</v>
      </c>
      <c r="CB471" s="80">
        <v>0</v>
      </c>
      <c r="CC471" s="80">
        <v>0</v>
      </c>
    </row>
    <row r="472" spans="1:81">
      <c r="A472" s="80" t="s">
        <v>2239</v>
      </c>
      <c r="B472" s="80">
        <v>297</v>
      </c>
      <c r="C472" s="80">
        <v>8</v>
      </c>
      <c r="D472" s="80">
        <v>18</v>
      </c>
      <c r="E472" s="80">
        <v>2011</v>
      </c>
      <c r="F472" s="80" t="s">
        <v>87</v>
      </c>
      <c r="G472" s="80" t="s">
        <v>2231</v>
      </c>
      <c r="H472" s="80" t="s">
        <v>2232</v>
      </c>
      <c r="I472" s="177"/>
      <c r="J472" s="81">
        <v>14.326424001494114</v>
      </c>
      <c r="K472" s="81">
        <v>1.7825017835199033</v>
      </c>
      <c r="L472" s="81">
        <v>10.502757060934648</v>
      </c>
      <c r="M472" s="81">
        <v>23.510012509035899</v>
      </c>
      <c r="N472" s="81">
        <v>26.089671647755001</v>
      </c>
      <c r="O472" s="81">
        <v>11.763185755803384</v>
      </c>
      <c r="P472" s="81">
        <v>17.527436406475431</v>
      </c>
      <c r="Q472" s="81">
        <v>0.83112179367705441</v>
      </c>
      <c r="R472" s="81">
        <v>0</v>
      </c>
      <c r="S472" s="81">
        <v>1.1131501284758027</v>
      </c>
      <c r="T472" s="82"/>
      <c r="U472" s="81">
        <v>848308</v>
      </c>
      <c r="V472" s="81">
        <v>546</v>
      </c>
      <c r="W472" s="81">
        <v>179</v>
      </c>
      <c r="X472" s="81">
        <v>3791</v>
      </c>
      <c r="Y472" s="81">
        <v>5021</v>
      </c>
      <c r="Z472" s="81">
        <v>6104</v>
      </c>
      <c r="AA472" s="81">
        <v>3542</v>
      </c>
      <c r="AB472" s="81">
        <v>11843</v>
      </c>
      <c r="AC472" s="81">
        <v>0</v>
      </c>
      <c r="AD472" s="81">
        <v>1.1131501284758027</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4.99</v>
      </c>
      <c r="BL472" s="81">
        <v>0</v>
      </c>
      <c r="BM472" s="82"/>
      <c r="BN472" s="81">
        <v>0</v>
      </c>
      <c r="BO472" s="81">
        <v>0</v>
      </c>
      <c r="BP472" s="81">
        <v>0</v>
      </c>
      <c r="BQ472" s="81">
        <v>0</v>
      </c>
      <c r="BR472" s="81">
        <v>1</v>
      </c>
      <c r="BS472" s="81">
        <v>0</v>
      </c>
      <c r="BT472"/>
      <c r="BU472" s="80">
        <v>4.99</v>
      </c>
      <c r="BV472" s="80">
        <v>0</v>
      </c>
      <c r="BW472" s="80">
        <v>0</v>
      </c>
      <c r="BX472" s="80">
        <v>0</v>
      </c>
      <c r="BY472" s="80">
        <v>0</v>
      </c>
      <c r="BZ472" s="80">
        <v>0</v>
      </c>
      <c r="CA472" s="80">
        <v>0</v>
      </c>
      <c r="CB472" s="80">
        <v>0</v>
      </c>
      <c r="CC472" s="80">
        <v>0</v>
      </c>
    </row>
    <row r="473" spans="1:81">
      <c r="A473" s="80" t="s">
        <v>2240</v>
      </c>
      <c r="B473" s="80">
        <v>298</v>
      </c>
      <c r="C473" s="80">
        <v>9</v>
      </c>
      <c r="D473" s="80">
        <v>18</v>
      </c>
      <c r="E473" s="80">
        <v>2012</v>
      </c>
      <c r="F473" s="80" t="s">
        <v>88</v>
      </c>
      <c r="G473" s="80" t="s">
        <v>2231</v>
      </c>
      <c r="H473" s="80" t="s">
        <v>2232</v>
      </c>
      <c r="I473" s="177"/>
      <c r="J473" s="81">
        <v>15.799727967694279</v>
      </c>
      <c r="K473" s="81">
        <v>1.6741423737026868</v>
      </c>
      <c r="L473" s="81">
        <v>10.195107991212787</v>
      </c>
      <c r="M473" s="81">
        <v>24.264674982493965</v>
      </c>
      <c r="N473" s="81">
        <v>29.224011742899641</v>
      </c>
      <c r="O473" s="81">
        <v>11.747097486408935</v>
      </c>
      <c r="P473" s="81">
        <v>17.45297951176202</v>
      </c>
      <c r="Q473" s="81">
        <v>0.89536925716887394</v>
      </c>
      <c r="R473" s="81">
        <v>0</v>
      </c>
      <c r="S473" s="81">
        <v>0.90524125645330455</v>
      </c>
      <c r="T473" s="82"/>
      <c r="U473" s="81">
        <v>867345</v>
      </c>
      <c r="V473" s="81">
        <v>546</v>
      </c>
      <c r="W473" s="81">
        <v>179</v>
      </c>
      <c r="X473" s="81">
        <v>3791</v>
      </c>
      <c r="Y473" s="81">
        <v>5036</v>
      </c>
      <c r="Z473" s="81">
        <v>6144</v>
      </c>
      <c r="AA473" s="81">
        <v>3507</v>
      </c>
      <c r="AB473" s="81">
        <v>11743</v>
      </c>
      <c r="AC473" s="81">
        <v>0</v>
      </c>
      <c r="AD473" s="81">
        <v>0.90524125645330455</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5.0389999999999997</v>
      </c>
      <c r="BL473" s="81">
        <v>0</v>
      </c>
      <c r="BM473" s="82"/>
      <c r="BN473" s="81">
        <v>0</v>
      </c>
      <c r="BO473" s="81">
        <v>0</v>
      </c>
      <c r="BP473" s="81">
        <v>0</v>
      </c>
      <c r="BQ473" s="81">
        <v>0</v>
      </c>
      <c r="BR473" s="81">
        <v>1</v>
      </c>
      <c r="BS473" s="81">
        <v>0</v>
      </c>
      <c r="BT473"/>
      <c r="BU473" s="80">
        <v>5.0389999999999997</v>
      </c>
      <c r="BV473" s="80">
        <v>0</v>
      </c>
      <c r="BW473" s="80">
        <v>0</v>
      </c>
      <c r="BX473" s="80">
        <v>0</v>
      </c>
      <c r="BY473" s="80">
        <v>0</v>
      </c>
      <c r="BZ473" s="80">
        <v>0</v>
      </c>
      <c r="CA473" s="80">
        <v>0</v>
      </c>
      <c r="CB473" s="80">
        <v>0</v>
      </c>
      <c r="CC473" s="80">
        <v>0</v>
      </c>
    </row>
    <row r="474" spans="1:81">
      <c r="A474" s="80" t="s">
        <v>2241</v>
      </c>
      <c r="B474" s="80">
        <v>299</v>
      </c>
      <c r="C474" s="80">
        <v>10</v>
      </c>
      <c r="D474" s="80">
        <v>18</v>
      </c>
      <c r="E474" s="80">
        <v>2013</v>
      </c>
      <c r="F474" s="80" t="s">
        <v>89</v>
      </c>
      <c r="G474" s="80" t="s">
        <v>2231</v>
      </c>
      <c r="H474" s="80" t="s">
        <v>2232</v>
      </c>
      <c r="I474" s="177"/>
      <c r="J474" s="81">
        <v>13.688714248905235</v>
      </c>
      <c r="K474" s="81">
        <v>1.4055224206921626</v>
      </c>
      <c r="L474" s="81">
        <v>9.2282436737571629</v>
      </c>
      <c r="M474" s="81">
        <v>23.538067207132812</v>
      </c>
      <c r="N474" s="81">
        <v>25.44467942125948</v>
      </c>
      <c r="O474" s="81">
        <v>11.268820870980077</v>
      </c>
      <c r="P474" s="81">
        <v>17.219018639955994</v>
      </c>
      <c r="Q474" s="81">
        <v>0.90019428129599366</v>
      </c>
      <c r="R474" s="81">
        <v>0</v>
      </c>
      <c r="S474" s="81">
        <v>0.49178958767807152</v>
      </c>
      <c r="T474" s="82"/>
      <c r="U474" s="81">
        <v>790100</v>
      </c>
      <c r="V474" s="81">
        <v>546</v>
      </c>
      <c r="W474" s="81">
        <v>179</v>
      </c>
      <c r="X474" s="81">
        <v>3791</v>
      </c>
      <c r="Y474" s="81">
        <v>5030</v>
      </c>
      <c r="Z474" s="81">
        <v>6157</v>
      </c>
      <c r="AA474" s="81">
        <v>3447</v>
      </c>
      <c r="AB474" s="81">
        <v>11637</v>
      </c>
      <c r="AC474" s="81">
        <v>0</v>
      </c>
      <c r="AD474" s="81">
        <v>0.49178958767807152</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4.6589999999999998</v>
      </c>
      <c r="BL474" s="81">
        <v>0</v>
      </c>
      <c r="BM474" s="82"/>
      <c r="BN474" s="81">
        <v>0</v>
      </c>
      <c r="BO474" s="81">
        <v>0</v>
      </c>
      <c r="BP474" s="81">
        <v>0</v>
      </c>
      <c r="BQ474" s="81">
        <v>0</v>
      </c>
      <c r="BR474" s="81">
        <v>1</v>
      </c>
      <c r="BS474" s="81">
        <v>0</v>
      </c>
      <c r="BT474"/>
      <c r="BU474" s="80">
        <v>4.6589999999999998</v>
      </c>
      <c r="BV474" s="80">
        <v>0</v>
      </c>
      <c r="BW474" s="80">
        <v>0</v>
      </c>
      <c r="BX474" s="80">
        <v>0</v>
      </c>
      <c r="BY474" s="80">
        <v>0</v>
      </c>
      <c r="BZ474" s="80">
        <v>0</v>
      </c>
      <c r="CA474" s="80">
        <v>0</v>
      </c>
      <c r="CB474" s="80">
        <v>0</v>
      </c>
      <c r="CC474" s="80">
        <v>0</v>
      </c>
    </row>
    <row r="475" spans="1:81">
      <c r="A475" s="80" t="s">
        <v>2242</v>
      </c>
      <c r="B475" s="80">
        <v>300</v>
      </c>
      <c r="C475" s="80">
        <v>11</v>
      </c>
      <c r="D475" s="80">
        <v>18</v>
      </c>
      <c r="E475" s="80">
        <v>2014</v>
      </c>
      <c r="F475" s="80" t="s">
        <v>90</v>
      </c>
      <c r="G475" s="80" t="s">
        <v>2231</v>
      </c>
      <c r="H475" s="80" t="s">
        <v>2232</v>
      </c>
      <c r="I475" s="177"/>
      <c r="J475" s="81">
        <v>13.960262708149738</v>
      </c>
      <c r="K475" s="81">
        <v>1.4792614053003392</v>
      </c>
      <c r="L475" s="81">
        <v>16.597184488779508</v>
      </c>
      <c r="M475" s="81">
        <v>24.187717829971117</v>
      </c>
      <c r="N475" s="81">
        <v>25.606574955298168</v>
      </c>
      <c r="O475" s="81">
        <v>10.702963600964216</v>
      </c>
      <c r="P475" s="81">
        <v>17.22823469725083</v>
      </c>
      <c r="Q475" s="81">
        <v>0.85271123415892347</v>
      </c>
      <c r="R475" s="81">
        <v>0</v>
      </c>
      <c r="S475" s="81">
        <v>0.59634665701221279</v>
      </c>
      <c r="T475" s="82"/>
      <c r="U475" s="81">
        <v>832227</v>
      </c>
      <c r="V475" s="81">
        <v>499</v>
      </c>
      <c r="W475" s="81">
        <v>299</v>
      </c>
      <c r="X475" s="81">
        <v>3554</v>
      </c>
      <c r="Y475" s="81">
        <v>5030</v>
      </c>
      <c r="Z475" s="81">
        <v>6159</v>
      </c>
      <c r="AA475" s="81">
        <v>3431</v>
      </c>
      <c r="AB475" s="81">
        <v>11489</v>
      </c>
      <c r="AC475" s="81">
        <v>0</v>
      </c>
      <c r="AD475" s="81">
        <v>0.59634665701221279</v>
      </c>
      <c r="AE475" s="82"/>
      <c r="AF475" s="81">
        <v>14047966.042957462</v>
      </c>
      <c r="AG475" s="81">
        <v>1026136.9142594837</v>
      </c>
      <c r="AH475" s="81">
        <v>2123001.8847795743</v>
      </c>
      <c r="AI475" s="81">
        <v>23318360.958470207</v>
      </c>
      <c r="AJ475" s="81">
        <v>29344827.858366694</v>
      </c>
      <c r="AK475" s="81">
        <v>0</v>
      </c>
      <c r="AL475" s="81">
        <v>0</v>
      </c>
      <c r="AM475" s="81">
        <v>1577268.0174032382</v>
      </c>
      <c r="AN475" s="81">
        <v>0</v>
      </c>
      <c r="AO475" s="81">
        <v>0</v>
      </c>
      <c r="AP475" s="82"/>
      <c r="AQ475" s="81">
        <v>73</v>
      </c>
      <c r="AR475" s="81">
        <v>25</v>
      </c>
      <c r="AS475" s="81">
        <v>0</v>
      </c>
      <c r="AT475" s="81">
        <v>0</v>
      </c>
      <c r="AU475" s="81">
        <v>0</v>
      </c>
      <c r="AV475" s="81">
        <v>0</v>
      </c>
      <c r="AW475" s="81" t="s">
        <v>564</v>
      </c>
      <c r="AX475" s="82"/>
      <c r="AY475" s="81">
        <v>410.29999999999995</v>
      </c>
      <c r="AZ475" s="81">
        <v>542.4</v>
      </c>
      <c r="BA475" s="81">
        <v>0</v>
      </c>
      <c r="BB475" s="81">
        <v>0</v>
      </c>
      <c r="BC475" s="81">
        <v>0</v>
      </c>
      <c r="BD475" s="81">
        <v>0</v>
      </c>
      <c r="BE475" s="81" t="s">
        <v>564</v>
      </c>
      <c r="BF475" s="82"/>
      <c r="BG475" s="81">
        <v>0</v>
      </c>
      <c r="BH475" s="81">
        <v>0</v>
      </c>
      <c r="BI475" s="81">
        <v>0</v>
      </c>
      <c r="BJ475" s="81">
        <v>0</v>
      </c>
      <c r="BK475" s="81">
        <v>4.7450000000000001</v>
      </c>
      <c r="BL475" s="81">
        <v>0</v>
      </c>
      <c r="BM475" s="82"/>
      <c r="BN475" s="81">
        <v>0</v>
      </c>
      <c r="BO475" s="81">
        <v>0</v>
      </c>
      <c r="BP475" s="81">
        <v>0</v>
      </c>
      <c r="BQ475" s="81">
        <v>0</v>
      </c>
      <c r="BR475" s="81">
        <v>1</v>
      </c>
      <c r="BS475" s="81">
        <v>0</v>
      </c>
      <c r="BT475"/>
      <c r="BU475" s="80">
        <v>4.7450000000000001</v>
      </c>
      <c r="BV475" s="80">
        <v>0</v>
      </c>
      <c r="BW475" s="80">
        <v>0</v>
      </c>
      <c r="BX475" s="80">
        <v>0</v>
      </c>
      <c r="BY475" s="80">
        <v>0</v>
      </c>
      <c r="BZ475" s="80">
        <v>0</v>
      </c>
      <c r="CA475" s="80">
        <v>0</v>
      </c>
      <c r="CB475" s="80">
        <v>0</v>
      </c>
      <c r="CC475" s="80">
        <v>0</v>
      </c>
    </row>
    <row r="476" spans="1:81">
      <c r="A476" s="80" t="s">
        <v>2243</v>
      </c>
      <c r="B476" s="80">
        <v>301</v>
      </c>
      <c r="C476" s="80">
        <v>12</v>
      </c>
      <c r="D476" s="80">
        <v>18</v>
      </c>
      <c r="E476" s="80">
        <v>2015</v>
      </c>
      <c r="F476" s="80" t="s">
        <v>91</v>
      </c>
      <c r="G476" s="80" t="s">
        <v>2231</v>
      </c>
      <c r="H476" s="80" t="s">
        <v>2232</v>
      </c>
      <c r="I476" s="177"/>
      <c r="J476" s="81">
        <v>14.974007354824682</v>
      </c>
      <c r="K476" s="81">
        <v>1.4094592460607516</v>
      </c>
      <c r="L476" s="81">
        <v>15.895856032731015</v>
      </c>
      <c r="M476" s="81">
        <v>34.345986029226182</v>
      </c>
      <c r="N476" s="81">
        <v>21.762930771936574</v>
      </c>
      <c r="O476" s="81">
        <v>10.593942396082895</v>
      </c>
      <c r="P476" s="81">
        <v>16.879968858133253</v>
      </c>
      <c r="Q476" s="81">
        <v>0.82350005489471023</v>
      </c>
      <c r="R476" s="81">
        <v>0</v>
      </c>
      <c r="S476" s="81">
        <v>0.55506660958279519</v>
      </c>
      <c r="T476" s="82"/>
      <c r="U476" s="81">
        <v>938499</v>
      </c>
      <c r="V476" s="81">
        <v>499</v>
      </c>
      <c r="W476" s="81">
        <v>299</v>
      </c>
      <c r="X476" s="81">
        <v>3554</v>
      </c>
      <c r="Y476" s="81">
        <v>5003</v>
      </c>
      <c r="Z476" s="81">
        <v>6155</v>
      </c>
      <c r="AA476" s="81">
        <v>3359</v>
      </c>
      <c r="AB476" s="81">
        <v>11334</v>
      </c>
      <c r="AC476" s="81">
        <v>0</v>
      </c>
      <c r="AD476" s="81">
        <v>0.55506660958279519</v>
      </c>
      <c r="AE476" s="82"/>
      <c r="AF476" s="81">
        <v>15470110.41737923</v>
      </c>
      <c r="AG476" s="81">
        <v>912959.03573695221</v>
      </c>
      <c r="AH476" s="81">
        <v>1458679.9218991585</v>
      </c>
      <c r="AI476" s="81">
        <v>38489154.812569655</v>
      </c>
      <c r="AJ476" s="81">
        <v>25322773.689961061</v>
      </c>
      <c r="AK476" s="81">
        <v>0</v>
      </c>
      <c r="AL476" s="81">
        <v>0</v>
      </c>
      <c r="AM476" s="81">
        <v>1553277.1556581769</v>
      </c>
      <c r="AN476" s="81">
        <v>0</v>
      </c>
      <c r="AO476" s="81">
        <v>0</v>
      </c>
      <c r="AP476" s="82"/>
      <c r="AQ476" s="81">
        <v>97</v>
      </c>
      <c r="AR476" s="81">
        <v>33</v>
      </c>
      <c r="AS476" s="81">
        <v>0</v>
      </c>
      <c r="AT476" s="81">
        <v>0</v>
      </c>
      <c r="AU476" s="81">
        <v>0</v>
      </c>
      <c r="AV476" s="81">
        <v>0</v>
      </c>
      <c r="AW476" s="81" t="s">
        <v>564</v>
      </c>
      <c r="AX476" s="82"/>
      <c r="AY476" s="81">
        <v>542.70000000000005</v>
      </c>
      <c r="AZ476" s="81">
        <v>1154.5999999999999</v>
      </c>
      <c r="BA476" s="81">
        <v>0</v>
      </c>
      <c r="BB476" s="81">
        <v>0</v>
      </c>
      <c r="BC476" s="81">
        <v>0</v>
      </c>
      <c r="BD476" s="81">
        <v>0</v>
      </c>
      <c r="BE476" s="81" t="s">
        <v>564</v>
      </c>
      <c r="BF476" s="82"/>
      <c r="BG476" s="81">
        <v>0</v>
      </c>
      <c r="BH476" s="81">
        <v>0</v>
      </c>
      <c r="BI476" s="81">
        <v>0</v>
      </c>
      <c r="BJ476" s="81">
        <v>0</v>
      </c>
      <c r="BK476" s="81">
        <v>4.899</v>
      </c>
      <c r="BL476" s="81">
        <v>0</v>
      </c>
      <c r="BM476" s="82"/>
      <c r="BN476" s="81">
        <v>0</v>
      </c>
      <c r="BO476" s="81">
        <v>0</v>
      </c>
      <c r="BP476" s="81">
        <v>0</v>
      </c>
      <c r="BQ476" s="81">
        <v>0</v>
      </c>
      <c r="BR476" s="81">
        <v>1</v>
      </c>
      <c r="BS476" s="81">
        <v>0</v>
      </c>
      <c r="BT476"/>
      <c r="BU476" s="80">
        <v>4.899</v>
      </c>
      <c r="BV476" s="80">
        <v>0</v>
      </c>
      <c r="BW476" s="80">
        <v>0</v>
      </c>
      <c r="BX476" s="80">
        <v>0</v>
      </c>
      <c r="BY476" s="80">
        <v>0</v>
      </c>
      <c r="BZ476" s="80">
        <v>0</v>
      </c>
      <c r="CA476" s="80">
        <v>0</v>
      </c>
      <c r="CB476" s="80">
        <v>0</v>
      </c>
      <c r="CC476" s="80">
        <v>0</v>
      </c>
    </row>
    <row r="477" spans="1:81">
      <c r="A477" s="80" t="s">
        <v>2244</v>
      </c>
      <c r="B477" s="80">
        <v>302</v>
      </c>
      <c r="C477" s="80">
        <v>13</v>
      </c>
      <c r="D477" s="80">
        <v>18</v>
      </c>
      <c r="E477" s="80">
        <v>2016</v>
      </c>
      <c r="F477" s="80" t="s">
        <v>92</v>
      </c>
      <c r="G477" s="80" t="s">
        <v>2231</v>
      </c>
      <c r="H477" s="80" t="s">
        <v>2232</v>
      </c>
      <c r="I477" s="177"/>
      <c r="J477" s="81">
        <v>15.351643733621671</v>
      </c>
      <c r="K477" s="81">
        <v>1.3841427164620814</v>
      </c>
      <c r="L477" s="81">
        <v>15.865926334476738</v>
      </c>
      <c r="M477" s="81">
        <v>20.514450488493644</v>
      </c>
      <c r="N477" s="81">
        <v>23.522425760022507</v>
      </c>
      <c r="O477" s="81">
        <v>10.429589294658346</v>
      </c>
      <c r="P477" s="81">
        <v>16.738297062839173</v>
      </c>
      <c r="Q477" s="81">
        <v>0.79185566424099241</v>
      </c>
      <c r="R477" s="81">
        <v>0</v>
      </c>
      <c r="S477" s="81">
        <v>0.49759210752062294</v>
      </c>
      <c r="T477" s="82"/>
      <c r="U477" s="81">
        <v>1006241</v>
      </c>
      <c r="V477" s="81">
        <v>499</v>
      </c>
      <c r="W477" s="81">
        <v>299</v>
      </c>
      <c r="X477" s="81">
        <v>3554</v>
      </c>
      <c r="Y477" s="81">
        <v>5022</v>
      </c>
      <c r="Z477" s="81">
        <v>6134</v>
      </c>
      <c r="AA477" s="81">
        <v>3445</v>
      </c>
      <c r="AB477" s="81">
        <v>11211</v>
      </c>
      <c r="AC477" s="81">
        <v>0</v>
      </c>
      <c r="AD477" s="81">
        <v>0.49759210752062288</v>
      </c>
      <c r="AE477" s="82"/>
      <c r="AF477" s="81">
        <v>16127540.712010879</v>
      </c>
      <c r="AG477" s="81">
        <v>872632.72267665796</v>
      </c>
      <c r="AH477" s="81">
        <v>1054183.69278939</v>
      </c>
      <c r="AI477" s="81">
        <v>23783345.73113713</v>
      </c>
      <c r="AJ477" s="81">
        <v>28632429.48720362</v>
      </c>
      <c r="AK477" s="81">
        <v>0</v>
      </c>
      <c r="AL477" s="81">
        <v>0</v>
      </c>
      <c r="AM477" s="81">
        <v>1537614.1696168431</v>
      </c>
      <c r="AN477" s="81">
        <v>0</v>
      </c>
      <c r="AO477" s="81">
        <v>0</v>
      </c>
      <c r="AP477" s="82"/>
      <c r="AQ477" s="81">
        <v>106</v>
      </c>
      <c r="AR477" s="81">
        <v>41</v>
      </c>
      <c r="AS477" s="81">
        <v>0</v>
      </c>
      <c r="AT477" s="81">
        <v>0</v>
      </c>
      <c r="AU477" s="81">
        <v>0</v>
      </c>
      <c r="AV477" s="81">
        <v>0</v>
      </c>
      <c r="AW477" s="81" t="s">
        <v>564</v>
      </c>
      <c r="AX477" s="82"/>
      <c r="AY477" s="81">
        <v>586.47199999999998</v>
      </c>
      <c r="AZ477" s="81">
        <v>2094.5</v>
      </c>
      <c r="BA477" s="81">
        <v>0</v>
      </c>
      <c r="BB477" s="81">
        <v>0</v>
      </c>
      <c r="BC477" s="81">
        <v>0</v>
      </c>
      <c r="BD477" s="81">
        <v>0</v>
      </c>
      <c r="BE477" s="81" t="s">
        <v>564</v>
      </c>
      <c r="BF477" s="82"/>
      <c r="BG477" s="81">
        <v>0</v>
      </c>
      <c r="BH477" s="81">
        <v>0</v>
      </c>
      <c r="BI477" s="81">
        <v>0</v>
      </c>
      <c r="BJ477" s="81">
        <v>0</v>
      </c>
      <c r="BK477" s="81">
        <v>4.5650000000000004</v>
      </c>
      <c r="BL477" s="81">
        <v>0</v>
      </c>
      <c r="BM477" s="82"/>
      <c r="BN477" s="81">
        <v>0</v>
      </c>
      <c r="BO477" s="81">
        <v>0</v>
      </c>
      <c r="BP477" s="81">
        <v>0</v>
      </c>
      <c r="BQ477" s="81">
        <v>0</v>
      </c>
      <c r="BR477" s="81">
        <v>1</v>
      </c>
      <c r="BS477" s="81">
        <v>0</v>
      </c>
      <c r="BT477"/>
      <c r="BU477" s="80">
        <v>4.5650000000000004</v>
      </c>
      <c r="BV477" s="80">
        <v>0</v>
      </c>
      <c r="BW477" s="80">
        <v>0</v>
      </c>
      <c r="BX477" s="80">
        <v>0</v>
      </c>
      <c r="BY477" s="80">
        <v>0</v>
      </c>
      <c r="BZ477" s="80">
        <v>0</v>
      </c>
      <c r="CA477" s="80">
        <v>0</v>
      </c>
      <c r="CB477" s="80">
        <v>0</v>
      </c>
      <c r="CC477" s="80">
        <v>0</v>
      </c>
    </row>
    <row r="478" spans="1:81">
      <c r="A478" s="80" t="s">
        <v>2245</v>
      </c>
      <c r="B478" s="80">
        <v>303</v>
      </c>
      <c r="C478" s="80">
        <v>14</v>
      </c>
      <c r="D478" s="80">
        <v>18</v>
      </c>
      <c r="E478" s="80">
        <v>2017</v>
      </c>
      <c r="F478" s="80" t="s">
        <v>71</v>
      </c>
      <c r="G478" s="80" t="s">
        <v>2231</v>
      </c>
      <c r="H478" s="80" t="s">
        <v>2232</v>
      </c>
      <c r="I478" s="177"/>
      <c r="J478" s="81">
        <v>17.547511403756399</v>
      </c>
      <c r="K478" s="81">
        <v>1.3711207811267418</v>
      </c>
      <c r="L478" s="81">
        <v>18.570333959903596</v>
      </c>
      <c r="M478" s="81">
        <v>18.602806111343067</v>
      </c>
      <c r="N478" s="81">
        <v>25.774336121251569</v>
      </c>
      <c r="O478" s="81">
        <v>10.212571932635356</v>
      </c>
      <c r="P478" s="81">
        <v>16.260514265725128</v>
      </c>
      <c r="Q478" s="81">
        <v>0.75164875081427396</v>
      </c>
      <c r="R478" s="81">
        <v>0</v>
      </c>
      <c r="S478" s="81">
        <v>0.63981160982232343</v>
      </c>
      <c r="T478" s="82"/>
      <c r="U478" s="81">
        <v>1150606</v>
      </c>
      <c r="V478" s="81">
        <v>499</v>
      </c>
      <c r="W478" s="81">
        <v>299</v>
      </c>
      <c r="X478" s="81">
        <v>3554</v>
      </c>
      <c r="Y478" s="81">
        <v>4967</v>
      </c>
      <c r="Z478" s="81">
        <v>6106</v>
      </c>
      <c r="AA478" s="81">
        <v>3368</v>
      </c>
      <c r="AB478" s="81">
        <v>11005</v>
      </c>
      <c r="AC478" s="81">
        <v>0</v>
      </c>
      <c r="AD478" s="81">
        <v>0.63981160982232343</v>
      </c>
      <c r="AE478" s="82"/>
      <c r="AF478" s="81">
        <v>19183829.73937355</v>
      </c>
      <c r="AG478" s="81">
        <v>876183.78588624508</v>
      </c>
      <c r="AH478" s="81">
        <v>2194185.43163933</v>
      </c>
      <c r="AI478" s="81">
        <v>22568621.532288261</v>
      </c>
      <c r="AJ478" s="81">
        <v>32307089.041024368</v>
      </c>
      <c r="AK478" s="81">
        <v>0</v>
      </c>
      <c r="AL478" s="81">
        <v>0</v>
      </c>
      <c r="AM478" s="81">
        <v>1511722.5383405969</v>
      </c>
      <c r="AN478" s="81">
        <v>0</v>
      </c>
      <c r="AO478" s="81">
        <v>0</v>
      </c>
      <c r="AP478" s="82"/>
      <c r="AQ478" s="81">
        <v>131</v>
      </c>
      <c r="AR478" s="81">
        <v>49</v>
      </c>
      <c r="AS478" s="81">
        <v>0</v>
      </c>
      <c r="AT478" s="81">
        <v>0</v>
      </c>
      <c r="AU478" s="81">
        <v>0</v>
      </c>
      <c r="AV478" s="81">
        <v>0</v>
      </c>
      <c r="AW478" s="81" t="s">
        <v>564</v>
      </c>
      <c r="AX478" s="82"/>
      <c r="AY478" s="81">
        <v>741.57199999999989</v>
      </c>
      <c r="AZ478" s="81">
        <v>3006.4</v>
      </c>
      <c r="BA478" s="81">
        <v>0</v>
      </c>
      <c r="BB478" s="81">
        <v>0</v>
      </c>
      <c r="BC478" s="81">
        <v>0</v>
      </c>
      <c r="BD478" s="81">
        <v>0</v>
      </c>
      <c r="BE478" s="81" t="s">
        <v>564</v>
      </c>
      <c r="BF478" s="82"/>
      <c r="BG478" s="81">
        <v>0</v>
      </c>
      <c r="BH478" s="81">
        <v>0</v>
      </c>
      <c r="BI478" s="81">
        <v>0</v>
      </c>
      <c r="BJ478" s="81">
        <v>0</v>
      </c>
      <c r="BK478" s="81">
        <v>3.0110000000000001</v>
      </c>
      <c r="BL478" s="81">
        <v>0</v>
      </c>
      <c r="BM478" s="82"/>
      <c r="BN478" s="81">
        <v>0</v>
      </c>
      <c r="BO478" s="81">
        <v>0</v>
      </c>
      <c r="BP478" s="81">
        <v>0</v>
      </c>
      <c r="BQ478" s="81">
        <v>0</v>
      </c>
      <c r="BR478" s="81">
        <v>1</v>
      </c>
      <c r="BS478" s="81">
        <v>0</v>
      </c>
      <c r="BT478"/>
      <c r="BU478" s="80">
        <v>3.0110000000000001</v>
      </c>
      <c r="BV478" s="80">
        <v>0</v>
      </c>
      <c r="BW478" s="80">
        <v>0</v>
      </c>
      <c r="BX478" s="80">
        <v>0</v>
      </c>
      <c r="BY478" s="80">
        <v>0</v>
      </c>
      <c r="BZ478" s="80">
        <v>0</v>
      </c>
      <c r="CA478" s="80">
        <v>0</v>
      </c>
      <c r="CB478" s="80">
        <v>0</v>
      </c>
      <c r="CC478" s="80">
        <v>0</v>
      </c>
    </row>
    <row r="479" spans="1:81">
      <c r="A479" s="80" t="s">
        <v>2246</v>
      </c>
      <c r="B479" s="80">
        <v>304</v>
      </c>
      <c r="C479" s="80">
        <v>15</v>
      </c>
      <c r="D479" s="80">
        <v>18</v>
      </c>
      <c r="E479" s="80">
        <v>2018</v>
      </c>
      <c r="F479" s="80" t="s">
        <v>93</v>
      </c>
      <c r="G479" s="80" t="s">
        <v>2231</v>
      </c>
      <c r="H479" s="80" t="s">
        <v>2232</v>
      </c>
      <c r="I479" s="177"/>
      <c r="J479" s="81">
        <v>13.297074127138744</v>
      </c>
      <c r="K479" s="81">
        <v>1.2606683749334948</v>
      </c>
      <c r="L479" s="81">
        <v>16.901725629645387</v>
      </c>
      <c r="M479" s="81">
        <v>17.478042277970243</v>
      </c>
      <c r="N479" s="81">
        <v>20.326931321605027</v>
      </c>
      <c r="O479" s="81">
        <v>9.9091035974580119</v>
      </c>
      <c r="P479" s="81">
        <v>15.96959634763202</v>
      </c>
      <c r="Q479" s="81">
        <v>0.68481619522464121</v>
      </c>
      <c r="R479" s="81">
        <v>0</v>
      </c>
      <c r="S479" s="81">
        <v>0.51582640318403228</v>
      </c>
      <c r="T479" s="82"/>
      <c r="U479" s="81">
        <v>1004382</v>
      </c>
      <c r="V479" s="81">
        <v>499</v>
      </c>
      <c r="W479" s="81">
        <v>299</v>
      </c>
      <c r="X479" s="81">
        <v>3554</v>
      </c>
      <c r="Y479" s="81">
        <v>4928</v>
      </c>
      <c r="Z479" s="81">
        <v>6038</v>
      </c>
      <c r="AA479" s="81">
        <v>3341</v>
      </c>
      <c r="AB479" s="81">
        <v>10805</v>
      </c>
      <c r="AC479" s="81">
        <v>0</v>
      </c>
      <c r="AD479" s="81">
        <v>0.51582640318403228</v>
      </c>
      <c r="AE479" s="82"/>
      <c r="AF479" s="81">
        <v>15351932.717180051</v>
      </c>
      <c r="AG479" s="81">
        <v>781725.04789235466</v>
      </c>
      <c r="AH479" s="81">
        <v>2103477.5619274601</v>
      </c>
      <c r="AI479" s="81">
        <v>21785314.414475679</v>
      </c>
      <c r="AJ479" s="81">
        <v>25997768.966799472</v>
      </c>
      <c r="AK479" s="81">
        <v>0</v>
      </c>
      <c r="AL479" s="81">
        <v>0</v>
      </c>
      <c r="AM479" s="81">
        <v>1487320.2512393659</v>
      </c>
      <c r="AN479" s="81">
        <v>0</v>
      </c>
      <c r="AO479" s="81">
        <v>0</v>
      </c>
      <c r="AP479" s="82"/>
      <c r="AQ479" s="81">
        <v>148</v>
      </c>
      <c r="AR479" s="81">
        <v>53</v>
      </c>
      <c r="AS479" s="81">
        <v>0</v>
      </c>
      <c r="AT479" s="81">
        <v>0</v>
      </c>
      <c r="AU479" s="81">
        <v>0</v>
      </c>
      <c r="AV479" s="81">
        <v>0</v>
      </c>
      <c r="AW479" s="81" t="s">
        <v>564</v>
      </c>
      <c r="AX479" s="82"/>
      <c r="AY479" s="81">
        <v>841.77200000000005</v>
      </c>
      <c r="AZ479" s="81">
        <v>3093</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2247</v>
      </c>
      <c r="B480" s="80">
        <v>305</v>
      </c>
      <c r="C480" s="80">
        <v>16</v>
      </c>
      <c r="D480" s="80">
        <v>18</v>
      </c>
      <c r="E480" s="80">
        <v>2019</v>
      </c>
      <c r="F480" s="80" t="s">
        <v>73</v>
      </c>
      <c r="G480" s="80" t="s">
        <v>2231</v>
      </c>
      <c r="H480" s="80" t="s">
        <v>2232</v>
      </c>
      <c r="I480" s="177"/>
      <c r="J480" s="81">
        <v>11.106437167777674</v>
      </c>
      <c r="K480" s="81">
        <v>1.1294687182270262</v>
      </c>
      <c r="L480" s="81">
        <v>16.957039048064829</v>
      </c>
      <c r="M480" s="81">
        <v>17.48049015045455</v>
      </c>
      <c r="N480" s="81">
        <v>18.692763542800115</v>
      </c>
      <c r="O480" s="81">
        <v>9.5261138178425977</v>
      </c>
      <c r="P480" s="81">
        <v>15.391711468355856</v>
      </c>
      <c r="Q480" s="81">
        <v>0.65257045341237163</v>
      </c>
      <c r="R480" s="81">
        <v>0</v>
      </c>
      <c r="S480" s="81">
        <v>0.49632573024966031</v>
      </c>
      <c r="T480" s="82"/>
      <c r="U480" s="81">
        <v>948080</v>
      </c>
      <c r="V480" s="81">
        <v>499</v>
      </c>
      <c r="W480" s="81">
        <v>299</v>
      </c>
      <c r="X480" s="81">
        <v>3554</v>
      </c>
      <c r="Y480" s="81">
        <v>4881</v>
      </c>
      <c r="Z480" s="81">
        <v>5964</v>
      </c>
      <c r="AA480" s="81">
        <v>3196</v>
      </c>
      <c r="AB480" s="81">
        <v>10575</v>
      </c>
      <c r="AC480" s="81">
        <v>0</v>
      </c>
      <c r="AD480" s="81">
        <v>0.49632573024966031</v>
      </c>
      <c r="AE480" s="82"/>
      <c r="AF480" s="81">
        <v>14099171.72342227</v>
      </c>
      <c r="AG480" s="81">
        <v>757033.96260963974</v>
      </c>
      <c r="AH480" s="81">
        <v>2206647.8236955749</v>
      </c>
      <c r="AI480" s="81">
        <v>24808586.18337683</v>
      </c>
      <c r="AJ480" s="81">
        <v>27884831.632925041</v>
      </c>
      <c r="AK480" s="81">
        <v>0</v>
      </c>
      <c r="AL480" s="81">
        <v>0</v>
      </c>
      <c r="AM480" s="81">
        <v>1440235.3914426223</v>
      </c>
      <c r="AN480" s="81">
        <v>0</v>
      </c>
      <c r="AO480" s="81">
        <v>0</v>
      </c>
      <c r="AP480" s="82"/>
      <c r="AQ480" s="81">
        <v>165</v>
      </c>
      <c r="AR480" s="81">
        <v>60</v>
      </c>
      <c r="AS480" s="81">
        <v>0</v>
      </c>
      <c r="AT480" s="81">
        <v>0</v>
      </c>
      <c r="AU480" s="81">
        <v>0</v>
      </c>
      <c r="AV480" s="81">
        <v>0</v>
      </c>
      <c r="AW480" s="81" t="s">
        <v>564</v>
      </c>
      <c r="AX480" s="82"/>
      <c r="AY480" s="81">
        <v>958.77199999999993</v>
      </c>
      <c r="AZ480" s="81">
        <v>3331.8</v>
      </c>
      <c r="BA480" s="81">
        <v>0</v>
      </c>
      <c r="BB480" s="81">
        <v>0</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2248</v>
      </c>
      <c r="B481" s="80">
        <v>306</v>
      </c>
      <c r="C481" s="80">
        <v>17</v>
      </c>
      <c r="D481" s="80">
        <v>18</v>
      </c>
      <c r="E481" s="80">
        <v>2020</v>
      </c>
      <c r="F481" s="80" t="s">
        <v>218</v>
      </c>
      <c r="G481" s="80" t="s">
        <v>2231</v>
      </c>
      <c r="H481" s="80" t="s">
        <v>2232</v>
      </c>
      <c r="I481" s="177"/>
      <c r="J481" s="81">
        <v>9.6394382964758858</v>
      </c>
      <c r="K481" s="81">
        <v>1.0057555987098226</v>
      </c>
      <c r="L481" s="81">
        <v>12.961411621231951</v>
      </c>
      <c r="M481" s="81">
        <v>16.073455999648115</v>
      </c>
      <c r="N481" s="81">
        <v>17.819283986637402</v>
      </c>
      <c r="O481" s="81">
        <v>8.2664559327745888</v>
      </c>
      <c r="P481" s="81">
        <v>14.476825965023204</v>
      </c>
      <c r="Q481" s="81">
        <v>0.61085845210077172</v>
      </c>
      <c r="R481" s="81">
        <v>0</v>
      </c>
      <c r="S481" s="81">
        <v>0.62493615717533446</v>
      </c>
      <c r="T481" s="82"/>
      <c r="U481" s="81">
        <v>862473</v>
      </c>
      <c r="V481" s="81">
        <v>391</v>
      </c>
      <c r="W481" s="81">
        <v>288</v>
      </c>
      <c r="X481" s="81">
        <v>3453</v>
      </c>
      <c r="Y481" s="81">
        <v>4807</v>
      </c>
      <c r="Z481" s="81">
        <v>5907</v>
      </c>
      <c r="AA481" s="81">
        <v>3266</v>
      </c>
      <c r="AB481" s="81">
        <v>10360</v>
      </c>
      <c r="AC481" s="81">
        <v>0</v>
      </c>
      <c r="AD481" s="81">
        <v>0.62493615717533446</v>
      </c>
      <c r="AE481" s="82"/>
      <c r="AF481" s="81">
        <v>12856166.221290881</v>
      </c>
      <c r="AG481" s="81">
        <v>654397.90151343215</v>
      </c>
      <c r="AH481" s="81">
        <v>1544144.1323011566</v>
      </c>
      <c r="AI481" s="81">
        <v>24091535.70815599</v>
      </c>
      <c r="AJ481" s="81">
        <v>27908357.985020384</v>
      </c>
      <c r="AK481" s="81"/>
      <c r="AL481" s="81"/>
      <c r="AM481" s="81">
        <v>1352095.1020006877</v>
      </c>
      <c r="AN481" s="81"/>
      <c r="AO481" s="81"/>
      <c r="AP481" s="82"/>
      <c r="AQ481" s="81">
        <v>183</v>
      </c>
      <c r="AR481" s="81">
        <v>62</v>
      </c>
      <c r="AS481" s="81">
        <v>0</v>
      </c>
      <c r="AT481" s="81">
        <v>0</v>
      </c>
      <c r="AU481" s="81">
        <v>0</v>
      </c>
      <c r="AV481" s="81">
        <v>0</v>
      </c>
      <c r="AW481" s="81">
        <v>0</v>
      </c>
      <c r="AX481" s="82"/>
      <c r="AY481" s="81">
        <v>1049.8720000000001</v>
      </c>
      <c r="AZ481" s="81">
        <v>3430.8</v>
      </c>
      <c r="BA481" s="81">
        <v>0</v>
      </c>
      <c r="BB481" s="81">
        <v>0</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2249</v>
      </c>
      <c r="B482" s="80">
        <v>306</v>
      </c>
      <c r="C482" s="80">
        <v>18</v>
      </c>
      <c r="D482" s="80">
        <v>18</v>
      </c>
      <c r="E482" s="80">
        <v>2021</v>
      </c>
      <c r="F482" s="80" t="s">
        <v>75</v>
      </c>
      <c r="G482" s="174" t="s">
        <v>2231</v>
      </c>
      <c r="H482" s="80" t="s">
        <v>2232</v>
      </c>
      <c r="I482" s="177"/>
      <c r="J482" s="81">
        <v>8.9475383649689331</v>
      </c>
      <c r="K482" s="81">
        <v>1.0208793198471195</v>
      </c>
      <c r="L482" s="81">
        <v>11.439003597351402</v>
      </c>
      <c r="M482" s="81">
        <v>15.841474250140475</v>
      </c>
      <c r="N482" s="81">
        <v>16.883677988617194</v>
      </c>
      <c r="O482" s="81">
        <v>7.889511193875304</v>
      </c>
      <c r="P482" s="81">
        <v>14.676747583139607</v>
      </c>
      <c r="Q482" s="81">
        <v>0.60828389990133114</v>
      </c>
      <c r="R482" s="81">
        <v>0</v>
      </c>
      <c r="S482" s="81">
        <v>0.58026965897102889</v>
      </c>
      <c r="T482" s="82"/>
      <c r="U482" s="81">
        <v>862987</v>
      </c>
      <c r="V482" s="81">
        <v>391</v>
      </c>
      <c r="W482" s="81">
        <v>288</v>
      </c>
      <c r="X482" s="81">
        <v>3453</v>
      </c>
      <c r="Y482" s="81">
        <v>4767</v>
      </c>
      <c r="Z482" s="81">
        <v>5805</v>
      </c>
      <c r="AA482" s="81">
        <v>3229</v>
      </c>
      <c r="AB482" s="81">
        <v>10194</v>
      </c>
      <c r="AC482" s="81">
        <v>0</v>
      </c>
      <c r="AD482" s="81">
        <v>0.58026965897102889</v>
      </c>
      <c r="AE482" s="82"/>
      <c r="AF482" s="81">
        <v>12075842.974027265</v>
      </c>
      <c r="AG482" s="81">
        <v>650002.44850548881</v>
      </c>
      <c r="AH482" s="81">
        <v>1347722.3818960492</v>
      </c>
      <c r="AI482" s="81">
        <v>23242164.807002544</v>
      </c>
      <c r="AJ482" s="81">
        <v>25174360.892189734</v>
      </c>
      <c r="AK482" s="81">
        <v>0</v>
      </c>
      <c r="AL482" s="81">
        <v>0</v>
      </c>
      <c r="AM482" s="81">
        <v>1338104.0723127432</v>
      </c>
      <c r="AN482" s="81">
        <v>0</v>
      </c>
      <c r="AO482" s="81">
        <v>0</v>
      </c>
      <c r="AP482" s="82"/>
      <c r="AQ482" s="81">
        <v>189</v>
      </c>
      <c r="AR482" s="81">
        <v>64</v>
      </c>
      <c r="AS482" s="81">
        <v>0</v>
      </c>
      <c r="AT482" s="81">
        <v>1</v>
      </c>
      <c r="AU482" s="81">
        <v>0</v>
      </c>
      <c r="AV482" s="81">
        <v>0</v>
      </c>
      <c r="AW482" s="81"/>
      <c r="AX482" s="82"/>
      <c r="AY482" s="81">
        <v>1097.5719999999999</v>
      </c>
      <c r="AZ482" s="81">
        <v>39443.399999999987</v>
      </c>
      <c r="BA482" s="81">
        <v>0</v>
      </c>
      <c r="BB482" s="81">
        <v>670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2250</v>
      </c>
      <c r="B483" s="80">
        <v>306</v>
      </c>
      <c r="C483" s="80">
        <v>19</v>
      </c>
      <c r="D483" s="80">
        <v>18</v>
      </c>
      <c r="E483" s="80">
        <v>2022</v>
      </c>
      <c r="F483" s="80" t="s">
        <v>568</v>
      </c>
      <c r="G483" s="174" t="s">
        <v>2231</v>
      </c>
      <c r="H483" s="80" t="s">
        <v>2232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199</v>
      </c>
      <c r="AR483" s="81">
        <v>65</v>
      </c>
      <c r="AS483" s="81">
        <v>0</v>
      </c>
      <c r="AT483" s="81">
        <v>1</v>
      </c>
      <c r="AU483" s="81">
        <v>0</v>
      </c>
      <c r="AV483" s="81">
        <v>0</v>
      </c>
      <c r="AW483" s="81"/>
      <c r="AX483" s="82"/>
      <c r="AY483" s="81">
        <v>1165.1719999999996</v>
      </c>
      <c r="AZ483" s="81">
        <v>39473.099999999984</v>
      </c>
      <c r="BA483" s="81">
        <v>0</v>
      </c>
      <c r="BB483" s="81">
        <v>670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2251</v>
      </c>
      <c r="B484" s="80">
        <v>1</v>
      </c>
      <c r="C484" s="80">
        <v>1</v>
      </c>
      <c r="D484" s="80">
        <v>1</v>
      </c>
      <c r="E484" s="80">
        <v>1990</v>
      </c>
      <c r="F484" s="80" t="s">
        <v>562</v>
      </c>
      <c r="G484" s="80" t="s">
        <v>1675</v>
      </c>
      <c r="H484" s="80" t="s">
        <v>1676</v>
      </c>
      <c r="I484" s="177" t="s">
        <v>563</v>
      </c>
      <c r="J484" s="81">
        <v>22.269836839791864</v>
      </c>
      <c r="K484" s="81">
        <v>1.7707811252148742</v>
      </c>
      <c r="L484" s="81">
        <v>25.050193140720189</v>
      </c>
      <c r="M484" s="81">
        <v>4.0348821548541487</v>
      </c>
      <c r="N484" s="81">
        <v>7.3997465619961558</v>
      </c>
      <c r="O484" s="81">
        <v>5.5189289158024479</v>
      </c>
      <c r="P484" s="81">
        <v>6.8860115758188147</v>
      </c>
      <c r="Q484" s="81">
        <v>0.35493877193729823</v>
      </c>
      <c r="R484" s="81">
        <v>0</v>
      </c>
      <c r="S484" s="81">
        <v>0.28903097519033344</v>
      </c>
      <c r="T484" s="82"/>
      <c r="U484" s="81">
        <v>625258</v>
      </c>
      <c r="V484" s="81">
        <v>324</v>
      </c>
      <c r="W484" s="81">
        <v>293</v>
      </c>
      <c r="X484" s="81">
        <v>1353</v>
      </c>
      <c r="Y484" s="81">
        <v>1583</v>
      </c>
      <c r="Z484" s="81">
        <v>2270</v>
      </c>
      <c r="AA484" s="81">
        <v>1672</v>
      </c>
      <c r="AB484" s="81">
        <v>5763</v>
      </c>
      <c r="AC484" s="81">
        <v>0</v>
      </c>
      <c r="AD484" s="81">
        <v>0.28903097519033344</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2252</v>
      </c>
      <c r="B485" s="80">
        <v>2</v>
      </c>
      <c r="C485" s="80">
        <v>2</v>
      </c>
      <c r="D485" s="80">
        <v>1</v>
      </c>
      <c r="E485" s="80">
        <v>2005</v>
      </c>
      <c r="F485" s="80" t="s">
        <v>565</v>
      </c>
      <c r="G485" s="80" t="s">
        <v>1675</v>
      </c>
      <c r="H485" s="80" t="s">
        <v>1676</v>
      </c>
      <c r="I485" s="177"/>
      <c r="J485" s="81">
        <v>12.713201213993017</v>
      </c>
      <c r="K485" s="81">
        <v>1.1637938949562985</v>
      </c>
      <c r="L485" s="81">
        <v>16.10381121524917</v>
      </c>
      <c r="M485" s="81">
        <v>12.069179768418213</v>
      </c>
      <c r="N485" s="81">
        <v>16.411746571055534</v>
      </c>
      <c r="O485" s="81">
        <v>11.341144916688512</v>
      </c>
      <c r="P485" s="81">
        <v>7.7089411578164606</v>
      </c>
      <c r="Q485" s="81">
        <v>0.55362240279083486</v>
      </c>
      <c r="R485" s="81">
        <v>0</v>
      </c>
      <c r="S485" s="81">
        <v>0.53944203586732808</v>
      </c>
      <c r="T485" s="82"/>
      <c r="U485" s="81">
        <v>392652</v>
      </c>
      <c r="V485" s="81">
        <v>355</v>
      </c>
      <c r="W485" s="81">
        <v>143</v>
      </c>
      <c r="X485" s="81">
        <v>1960</v>
      </c>
      <c r="Y485" s="81">
        <v>3346</v>
      </c>
      <c r="Z485" s="81">
        <v>5398</v>
      </c>
      <c r="AA485" s="81">
        <v>1533</v>
      </c>
      <c r="AB485" s="81">
        <v>9397</v>
      </c>
      <c r="AC485" s="81">
        <v>0</v>
      </c>
      <c r="AD485" s="81">
        <v>0.53944203586732808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2253</v>
      </c>
      <c r="B486" s="80">
        <v>3</v>
      </c>
      <c r="C486" s="80">
        <v>3</v>
      </c>
      <c r="D486" s="80">
        <v>1</v>
      </c>
      <c r="E486" s="80">
        <v>2006</v>
      </c>
      <c r="F486" s="80" t="s">
        <v>566</v>
      </c>
      <c r="G486" s="80" t="s">
        <v>1675</v>
      </c>
      <c r="H486" s="80" t="s">
        <v>1676</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2254</v>
      </c>
      <c r="B487" s="80">
        <v>4</v>
      </c>
      <c r="C487" s="80">
        <v>4</v>
      </c>
      <c r="D487" s="80">
        <v>1</v>
      </c>
      <c r="E487" s="80">
        <v>2007</v>
      </c>
      <c r="F487" s="80" t="s">
        <v>567</v>
      </c>
      <c r="G487" s="80" t="s">
        <v>1675</v>
      </c>
      <c r="H487" s="80" t="s">
        <v>1676</v>
      </c>
      <c r="I487" s="177"/>
      <c r="J487" s="81">
        <v>12.829757915739881</v>
      </c>
      <c r="K487" s="81">
        <v>1.0369206172273946</v>
      </c>
      <c r="L487" s="81">
        <v>11.899978403386875</v>
      </c>
      <c r="M487" s="81">
        <v>12.024942091677302</v>
      </c>
      <c r="N487" s="81">
        <v>16.9459293397354</v>
      </c>
      <c r="O487" s="81">
        <v>11.026871776793826</v>
      </c>
      <c r="P487" s="81">
        <v>7.695497625454391</v>
      </c>
      <c r="Q487" s="81">
        <v>0.5864018841727584</v>
      </c>
      <c r="R487" s="81">
        <v>0</v>
      </c>
      <c r="S487" s="81">
        <v>0.64248024405219162</v>
      </c>
      <c r="T487" s="82"/>
      <c r="U487" s="81">
        <v>421332</v>
      </c>
      <c r="V487" s="81">
        <v>345</v>
      </c>
      <c r="W487" s="81">
        <v>145</v>
      </c>
      <c r="X487" s="81">
        <v>2446</v>
      </c>
      <c r="Y487" s="81">
        <v>3464</v>
      </c>
      <c r="Z487" s="81">
        <v>5456</v>
      </c>
      <c r="AA487" s="81">
        <v>1507</v>
      </c>
      <c r="AB487" s="81">
        <v>9427</v>
      </c>
      <c r="AC487" s="81">
        <v>0</v>
      </c>
      <c r="AD487" s="81">
        <v>0.64248024405219162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2255</v>
      </c>
      <c r="B488" s="80">
        <v>5</v>
      </c>
      <c r="C488" s="80">
        <v>5</v>
      </c>
      <c r="D488" s="80">
        <v>1</v>
      </c>
      <c r="E488" s="80">
        <v>2008</v>
      </c>
      <c r="F488" s="80" t="s">
        <v>84</v>
      </c>
      <c r="G488" s="80" t="s">
        <v>1675</v>
      </c>
      <c r="H488" s="80" t="s">
        <v>1676</v>
      </c>
      <c r="I488" s="177"/>
      <c r="J488" s="81">
        <v>9.9268287715420769</v>
      </c>
      <c r="K488" s="81">
        <v>0.91006113009999556</v>
      </c>
      <c r="L488" s="81">
        <v>10.41690887453206</v>
      </c>
      <c r="M488" s="81">
        <v>14.070346688243781</v>
      </c>
      <c r="N488" s="81">
        <v>17.456618668451046</v>
      </c>
      <c r="O488" s="81">
        <v>10.832603369896951</v>
      </c>
      <c r="P488" s="81">
        <v>7.3296797410842123</v>
      </c>
      <c r="Q488" s="81">
        <v>0.57728900316939025</v>
      </c>
      <c r="R488" s="81">
        <v>0</v>
      </c>
      <c r="S488" s="81">
        <v>0.71788696263476348</v>
      </c>
      <c r="T488" s="82"/>
      <c r="U488" s="81">
        <v>342524</v>
      </c>
      <c r="V488" s="81">
        <v>345</v>
      </c>
      <c r="W488" s="81">
        <v>147</v>
      </c>
      <c r="X488" s="81">
        <v>2446</v>
      </c>
      <c r="Y488" s="81">
        <v>3521</v>
      </c>
      <c r="Z488" s="81">
        <v>5548</v>
      </c>
      <c r="AA488" s="81">
        <v>1437</v>
      </c>
      <c r="AB488" s="81">
        <v>9433</v>
      </c>
      <c r="AC488" s="81">
        <v>0</v>
      </c>
      <c r="AD488" s="81">
        <v>0.71788696263476348</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2256</v>
      </c>
      <c r="B489" s="80">
        <v>6</v>
      </c>
      <c r="C489" s="80">
        <v>6</v>
      </c>
      <c r="D489" s="80">
        <v>1</v>
      </c>
      <c r="E489" s="80">
        <v>2009</v>
      </c>
      <c r="F489" s="80" t="s">
        <v>85</v>
      </c>
      <c r="G489" s="80" t="s">
        <v>1675</v>
      </c>
      <c r="H489" s="80" t="s">
        <v>1676</v>
      </c>
      <c r="I489" s="177"/>
      <c r="J489" s="81">
        <v>8.9436149838367296</v>
      </c>
      <c r="K489" s="81">
        <v>0.65259326674414242</v>
      </c>
      <c r="L489" s="81">
        <v>13.171812639652165</v>
      </c>
      <c r="M489" s="81">
        <v>11.318889682011147</v>
      </c>
      <c r="N489" s="81">
        <v>15.279315902642516</v>
      </c>
      <c r="O489" s="81">
        <v>11.289266607240068</v>
      </c>
      <c r="P489" s="81">
        <v>7.1496094479873422</v>
      </c>
      <c r="Q489" s="81">
        <v>0.55301689270136256</v>
      </c>
      <c r="R489" s="81">
        <v>0</v>
      </c>
      <c r="S489" s="81">
        <v>0.82319898205076125</v>
      </c>
      <c r="T489" s="82"/>
      <c r="U489" s="81">
        <v>311641</v>
      </c>
      <c r="V489" s="81">
        <v>303</v>
      </c>
      <c r="W489" s="81">
        <v>213</v>
      </c>
      <c r="X489" s="81">
        <v>2485</v>
      </c>
      <c r="Y489" s="81">
        <v>3588</v>
      </c>
      <c r="Z489" s="81">
        <v>5707</v>
      </c>
      <c r="AA489" s="81">
        <v>1439</v>
      </c>
      <c r="AB489" s="81">
        <v>9486</v>
      </c>
      <c r="AC489" s="81">
        <v>0</v>
      </c>
      <c r="AD489" s="81">
        <v>0.82319898205076125</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2257</v>
      </c>
      <c r="B490" s="80">
        <v>7</v>
      </c>
      <c r="C490" s="80">
        <v>7</v>
      </c>
      <c r="D490" s="80">
        <v>1</v>
      </c>
      <c r="E490" s="80">
        <v>2010</v>
      </c>
      <c r="F490" s="80" t="s">
        <v>86</v>
      </c>
      <c r="G490" s="80" t="s">
        <v>1675</v>
      </c>
      <c r="H490" s="80" t="s">
        <v>1676</v>
      </c>
      <c r="I490" s="177"/>
      <c r="J490" s="81">
        <v>8.0125524656952667</v>
      </c>
      <c r="K490" s="81">
        <v>0.68059358002883452</v>
      </c>
      <c r="L490" s="81">
        <v>11.991647904736647</v>
      </c>
      <c r="M490" s="81">
        <v>10.131984886511265</v>
      </c>
      <c r="N490" s="81">
        <v>15.308166744032217</v>
      </c>
      <c r="O490" s="81">
        <v>11.573748307033803</v>
      </c>
      <c r="P490" s="81">
        <v>7.3072563139185354</v>
      </c>
      <c r="Q490" s="81">
        <v>0.58097332142022284</v>
      </c>
      <c r="R490" s="81">
        <v>0</v>
      </c>
      <c r="S490" s="81">
        <v>1.0882186968192373</v>
      </c>
      <c r="T490" s="82"/>
      <c r="U490" s="81">
        <v>312539</v>
      </c>
      <c r="V490" s="81">
        <v>303</v>
      </c>
      <c r="W490" s="81">
        <v>213</v>
      </c>
      <c r="X490" s="81">
        <v>2485</v>
      </c>
      <c r="Y490" s="81">
        <v>3656</v>
      </c>
      <c r="Z490" s="81">
        <v>5878</v>
      </c>
      <c r="AA490" s="81">
        <v>1434</v>
      </c>
      <c r="AB490" s="81">
        <v>9549</v>
      </c>
      <c r="AC490" s="81">
        <v>0</v>
      </c>
      <c r="AD490" s="81">
        <v>1.0882186968192373</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2258</v>
      </c>
      <c r="B491" s="80">
        <v>8</v>
      </c>
      <c r="C491" s="80">
        <v>8</v>
      </c>
      <c r="D491" s="80">
        <v>1</v>
      </c>
      <c r="E491" s="80">
        <v>2011</v>
      </c>
      <c r="F491" s="80" t="s">
        <v>87</v>
      </c>
      <c r="G491" s="80" t="s">
        <v>1675</v>
      </c>
      <c r="H491" s="80" t="s">
        <v>1676</v>
      </c>
      <c r="I491" s="177"/>
      <c r="J491" s="81">
        <v>8.3702658984459752</v>
      </c>
      <c r="K491" s="81">
        <v>0.95363820049905623</v>
      </c>
      <c r="L491" s="81">
        <v>11.189081264638498</v>
      </c>
      <c r="M491" s="81">
        <v>12.799545463132665</v>
      </c>
      <c r="N491" s="81">
        <v>19.116590676056923</v>
      </c>
      <c r="O491" s="81">
        <v>11.454845369019546</v>
      </c>
      <c r="P491" s="81">
        <v>6.7101083475947734</v>
      </c>
      <c r="Q491" s="81">
        <v>0.68381750887353032</v>
      </c>
      <c r="R491" s="81">
        <v>0</v>
      </c>
      <c r="S491" s="81">
        <v>1.3520785179926669</v>
      </c>
      <c r="T491" s="82"/>
      <c r="U491" s="81">
        <v>307489</v>
      </c>
      <c r="V491" s="81">
        <v>303</v>
      </c>
      <c r="W491" s="81">
        <v>213</v>
      </c>
      <c r="X491" s="81">
        <v>2485</v>
      </c>
      <c r="Y491" s="81">
        <v>3793</v>
      </c>
      <c r="Z491" s="81">
        <v>5944</v>
      </c>
      <c r="AA491" s="81">
        <v>1356</v>
      </c>
      <c r="AB491" s="81">
        <v>9744</v>
      </c>
      <c r="AC491" s="81">
        <v>0</v>
      </c>
      <c r="AD491" s="81">
        <v>1.3520785179926669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2259</v>
      </c>
      <c r="B492" s="80">
        <v>9</v>
      </c>
      <c r="C492" s="80">
        <v>9</v>
      </c>
      <c r="D492" s="80">
        <v>1</v>
      </c>
      <c r="E492" s="80">
        <v>2012</v>
      </c>
      <c r="F492" s="80" t="s">
        <v>88</v>
      </c>
      <c r="G492" s="80" t="s">
        <v>1675</v>
      </c>
      <c r="H492" s="80" t="s">
        <v>1676</v>
      </c>
      <c r="I492" s="177"/>
      <c r="J492" s="81">
        <v>7.5184428854879419</v>
      </c>
      <c r="K492" s="81">
        <v>1.0743103157971357</v>
      </c>
      <c r="L492" s="81">
        <v>11.289450279806474</v>
      </c>
      <c r="M492" s="81">
        <v>15.896994796742321</v>
      </c>
      <c r="N492" s="81">
        <v>21.641989305239289</v>
      </c>
      <c r="O492" s="81">
        <v>11.789160661002196</v>
      </c>
      <c r="P492" s="81">
        <v>6.7283798973202877</v>
      </c>
      <c r="Q492" s="81">
        <v>0.75598962657152224</v>
      </c>
      <c r="R492" s="81">
        <v>0</v>
      </c>
      <c r="S492" s="81">
        <v>1.1596487418832633</v>
      </c>
      <c r="T492" s="82"/>
      <c r="U492" s="81">
        <v>264634</v>
      </c>
      <c r="V492" s="81">
        <v>303</v>
      </c>
      <c r="W492" s="81">
        <v>213</v>
      </c>
      <c r="X492" s="81">
        <v>2485</v>
      </c>
      <c r="Y492" s="81">
        <v>3909</v>
      </c>
      <c r="Z492" s="81">
        <v>6166</v>
      </c>
      <c r="AA492" s="81">
        <v>1352</v>
      </c>
      <c r="AB492" s="81">
        <v>9915</v>
      </c>
      <c r="AC492" s="81">
        <v>0</v>
      </c>
      <c r="AD492" s="81">
        <v>1.1596487418832633</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2260</v>
      </c>
      <c r="B493" s="80">
        <v>10</v>
      </c>
      <c r="C493" s="80">
        <v>10</v>
      </c>
      <c r="D493" s="80">
        <v>1</v>
      </c>
      <c r="E493" s="80">
        <v>2013</v>
      </c>
      <c r="F493" s="80" t="s">
        <v>89</v>
      </c>
      <c r="G493" s="80" t="s">
        <v>1675</v>
      </c>
      <c r="H493" s="80" t="s">
        <v>1676</v>
      </c>
      <c r="I493" s="177"/>
      <c r="J493" s="81">
        <v>7.068684774833538</v>
      </c>
      <c r="K493" s="81">
        <v>0.88792114044293013</v>
      </c>
      <c r="L493" s="81">
        <v>9.9694747885330397</v>
      </c>
      <c r="M493" s="81">
        <v>14.784585229519655</v>
      </c>
      <c r="N493" s="81">
        <v>21.478328684105403</v>
      </c>
      <c r="O493" s="81">
        <v>12.048505407448733</v>
      </c>
      <c r="P493" s="81">
        <v>7.1833329864394315</v>
      </c>
      <c r="Q493" s="81">
        <v>0.77742996708986301</v>
      </c>
      <c r="R493" s="81">
        <v>0</v>
      </c>
      <c r="S493" s="81">
        <v>0.59448637087639933</v>
      </c>
      <c r="T493" s="82"/>
      <c r="U493" s="81">
        <v>253333</v>
      </c>
      <c r="V493" s="81">
        <v>303</v>
      </c>
      <c r="W493" s="81">
        <v>213</v>
      </c>
      <c r="X493" s="81">
        <v>2485</v>
      </c>
      <c r="Y493" s="81">
        <v>4003</v>
      </c>
      <c r="Z493" s="81">
        <v>6583</v>
      </c>
      <c r="AA493" s="81">
        <v>1438</v>
      </c>
      <c r="AB493" s="81">
        <v>10050</v>
      </c>
      <c r="AC493" s="81">
        <v>0</v>
      </c>
      <c r="AD493" s="81">
        <v>0.59448637087639933</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2261</v>
      </c>
      <c r="B494" s="80">
        <v>11</v>
      </c>
      <c r="C494" s="80">
        <v>11</v>
      </c>
      <c r="D494" s="80">
        <v>1</v>
      </c>
      <c r="E494" s="80">
        <v>2014</v>
      </c>
      <c r="F494" s="80" t="s">
        <v>90</v>
      </c>
      <c r="G494" s="80" t="s">
        <v>1675</v>
      </c>
      <c r="H494" s="80" t="s">
        <v>1676</v>
      </c>
      <c r="I494" s="177"/>
      <c r="J494" s="81">
        <v>6.701735402044414</v>
      </c>
      <c r="K494" s="81">
        <v>0.9241120531574547</v>
      </c>
      <c r="L494" s="81">
        <v>8.4369633955990366</v>
      </c>
      <c r="M494" s="81">
        <v>15.939239413066465</v>
      </c>
      <c r="N494" s="81">
        <v>23.413186657633716</v>
      </c>
      <c r="O494" s="81">
        <v>11.790811500656309</v>
      </c>
      <c r="P494" s="81">
        <v>7.4014625309669846</v>
      </c>
      <c r="Q494" s="81">
        <v>0.75978804979414216</v>
      </c>
      <c r="R494" s="81">
        <v>0</v>
      </c>
      <c r="S494" s="81">
        <v>1.4018073292865265</v>
      </c>
      <c r="T494" s="82"/>
      <c r="U494" s="81">
        <v>266750</v>
      </c>
      <c r="V494" s="81">
        <v>274</v>
      </c>
      <c r="W494" s="81">
        <v>184</v>
      </c>
      <c r="X494" s="81">
        <v>2547</v>
      </c>
      <c r="Y494" s="81">
        <v>4121</v>
      </c>
      <c r="Z494" s="81">
        <v>6785</v>
      </c>
      <c r="AA494" s="81">
        <v>1474</v>
      </c>
      <c r="AB494" s="81">
        <v>10237</v>
      </c>
      <c r="AC494" s="81">
        <v>0</v>
      </c>
      <c r="AD494" s="81">
        <v>1.4018073292865265</v>
      </c>
      <c r="AE494" s="82"/>
      <c r="AF494" s="81">
        <v>2172452.9195255921</v>
      </c>
      <c r="AG494" s="81">
        <v>648444.4750466668</v>
      </c>
      <c r="AH494" s="81">
        <v>1372272.9675850337</v>
      </c>
      <c r="AI494" s="81">
        <v>16773048.83877789</v>
      </c>
      <c r="AJ494" s="81">
        <v>17724321.579054724</v>
      </c>
      <c r="AK494" s="81">
        <v>0</v>
      </c>
      <c r="AL494" s="81">
        <v>0</v>
      </c>
      <c r="AM494" s="81">
        <v>1405387.1263083774</v>
      </c>
      <c r="AN494" s="81">
        <v>0</v>
      </c>
      <c r="AO494" s="81">
        <v>0</v>
      </c>
      <c r="AP494" s="82"/>
      <c r="AQ494" s="81">
        <v>104</v>
      </c>
      <c r="AR494" s="81">
        <v>16</v>
      </c>
      <c r="AS494" s="81">
        <v>0</v>
      </c>
      <c r="AT494" s="81">
        <v>0</v>
      </c>
      <c r="AU494" s="81">
        <v>0</v>
      </c>
      <c r="AV494" s="81">
        <v>0</v>
      </c>
      <c r="AW494" s="81" t="s">
        <v>564</v>
      </c>
      <c r="AX494" s="82"/>
      <c r="AY494" s="81">
        <v>429.58799999999997</v>
      </c>
      <c r="AZ494" s="81">
        <v>1281.0999999999999</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2262</v>
      </c>
      <c r="B495" s="80">
        <v>12</v>
      </c>
      <c r="C495" s="80">
        <v>12</v>
      </c>
      <c r="D495" s="80">
        <v>1</v>
      </c>
      <c r="E495" s="80">
        <v>2015</v>
      </c>
      <c r="F495" s="80" t="s">
        <v>91</v>
      </c>
      <c r="G495" s="80" t="s">
        <v>1675</v>
      </c>
      <c r="H495" s="80" t="s">
        <v>1676</v>
      </c>
      <c r="I495" s="177"/>
      <c r="J495" s="81">
        <v>9.1934925588963683</v>
      </c>
      <c r="K495" s="81">
        <v>0.88612739495366089</v>
      </c>
      <c r="L495" s="81">
        <v>8.8807841493852582</v>
      </c>
      <c r="M495" s="81">
        <v>15.422375171674638</v>
      </c>
      <c r="N495" s="81">
        <v>22.156065582198814</v>
      </c>
      <c r="O495" s="81">
        <v>12.199815386423325</v>
      </c>
      <c r="P495" s="81">
        <v>7.6133232569431017</v>
      </c>
      <c r="Q495" s="81">
        <v>0.75454809159004477</v>
      </c>
      <c r="R495" s="81">
        <v>0</v>
      </c>
      <c r="S495" s="81">
        <v>0.96456985509304605</v>
      </c>
      <c r="T495" s="82"/>
      <c r="U495" s="81">
        <v>366885</v>
      </c>
      <c r="V495" s="81">
        <v>274</v>
      </c>
      <c r="W495" s="81">
        <v>184</v>
      </c>
      <c r="X495" s="81">
        <v>2547</v>
      </c>
      <c r="Y495" s="81">
        <v>4237</v>
      </c>
      <c r="Z495" s="81">
        <v>7088</v>
      </c>
      <c r="AA495" s="81">
        <v>1515</v>
      </c>
      <c r="AB495" s="81">
        <v>10385</v>
      </c>
      <c r="AC495" s="81">
        <v>0</v>
      </c>
      <c r="AD495" s="81">
        <v>0.96456985509304605</v>
      </c>
      <c r="AE495" s="82"/>
      <c r="AF495" s="81">
        <v>2831361.8189625512</v>
      </c>
      <c r="AG495" s="81">
        <v>590355.67591529479</v>
      </c>
      <c r="AH495" s="81">
        <v>1148301.9477200676</v>
      </c>
      <c r="AI495" s="81">
        <v>16199126.725271881</v>
      </c>
      <c r="AJ495" s="81">
        <v>17488449.314688243</v>
      </c>
      <c r="AK495" s="81">
        <v>0</v>
      </c>
      <c r="AL495" s="81">
        <v>0</v>
      </c>
      <c r="AM495" s="81">
        <v>1423220.6865634522</v>
      </c>
      <c r="AN495" s="81">
        <v>0</v>
      </c>
      <c r="AO495" s="81">
        <v>0</v>
      </c>
      <c r="AP495" s="82"/>
      <c r="AQ495" s="81">
        <v>117</v>
      </c>
      <c r="AR495" s="81">
        <v>24</v>
      </c>
      <c r="AS495" s="81">
        <v>0</v>
      </c>
      <c r="AT495" s="81">
        <v>0</v>
      </c>
      <c r="AU495" s="81">
        <v>0</v>
      </c>
      <c r="AV495" s="81">
        <v>0</v>
      </c>
      <c r="AW495" s="81" t="s">
        <v>564</v>
      </c>
      <c r="AX495" s="82"/>
      <c r="AY495" s="81">
        <v>475.58799999999997</v>
      </c>
      <c r="AZ495" s="81">
        <v>1383.2</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2263</v>
      </c>
      <c r="B496" s="80">
        <v>13</v>
      </c>
      <c r="C496" s="80">
        <v>13</v>
      </c>
      <c r="D496" s="80">
        <v>1</v>
      </c>
      <c r="E496" s="80">
        <v>2016</v>
      </c>
      <c r="F496" s="80" t="s">
        <v>92</v>
      </c>
      <c r="G496" s="80" t="s">
        <v>1675</v>
      </c>
      <c r="H496" s="80" t="s">
        <v>1676</v>
      </c>
      <c r="I496" s="177"/>
      <c r="J496" s="81">
        <v>8.110992299338049</v>
      </c>
      <c r="K496" s="81">
        <v>0.8358645283257865</v>
      </c>
      <c r="L496" s="81">
        <v>9.5499350181786529</v>
      </c>
      <c r="M496" s="81">
        <v>13.222898119718627</v>
      </c>
      <c r="N496" s="81">
        <v>22.8343659377657</v>
      </c>
      <c r="O496" s="81">
        <v>12.271005206969232</v>
      </c>
      <c r="P496" s="81">
        <v>7.91971675251897</v>
      </c>
      <c r="Q496" s="81">
        <v>0.73478498573713713</v>
      </c>
      <c r="R496" s="81">
        <v>0</v>
      </c>
      <c r="S496" s="81">
        <v>1.0618034985552982</v>
      </c>
      <c r="T496" s="82"/>
      <c r="U496" s="81">
        <v>308105</v>
      </c>
      <c r="V496" s="81">
        <v>274</v>
      </c>
      <c r="W496" s="81">
        <v>184</v>
      </c>
      <c r="X496" s="81">
        <v>2547</v>
      </c>
      <c r="Y496" s="81">
        <v>4294</v>
      </c>
      <c r="Z496" s="81">
        <v>7217</v>
      </c>
      <c r="AA496" s="81">
        <v>1630</v>
      </c>
      <c r="AB496" s="81">
        <v>10403</v>
      </c>
      <c r="AC496" s="81">
        <v>0</v>
      </c>
      <c r="AD496" s="81">
        <v>1.061803498555298</v>
      </c>
      <c r="AE496" s="82"/>
      <c r="AF496" s="81">
        <v>2541710.9326695949</v>
      </c>
      <c r="AG496" s="81">
        <v>562729.69322603126</v>
      </c>
      <c r="AH496" s="81">
        <v>973242.48396356485</v>
      </c>
      <c r="AI496" s="81">
        <v>16169958.21383859</v>
      </c>
      <c r="AJ496" s="81">
        <v>18447862.194378361</v>
      </c>
      <c r="AK496" s="81">
        <v>0</v>
      </c>
      <c r="AL496" s="81">
        <v>0</v>
      </c>
      <c r="AM496" s="81">
        <v>1426795.130365178</v>
      </c>
      <c r="AN496" s="81">
        <v>0</v>
      </c>
      <c r="AO496" s="81">
        <v>0</v>
      </c>
      <c r="AP496" s="82"/>
      <c r="AQ496" s="81">
        <v>123</v>
      </c>
      <c r="AR496" s="81">
        <v>34</v>
      </c>
      <c r="AS496" s="81">
        <v>0</v>
      </c>
      <c r="AT496" s="81">
        <v>0</v>
      </c>
      <c r="AU496" s="81">
        <v>0</v>
      </c>
      <c r="AV496" s="81">
        <v>0</v>
      </c>
      <c r="AW496" s="81" t="s">
        <v>564</v>
      </c>
      <c r="AX496" s="82"/>
      <c r="AY496" s="81">
        <v>507.08800000000002</v>
      </c>
      <c r="AZ496" s="81">
        <v>1488.3</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2264</v>
      </c>
      <c r="B497" s="80">
        <v>14</v>
      </c>
      <c r="C497" s="80">
        <v>14</v>
      </c>
      <c r="D497" s="80">
        <v>1</v>
      </c>
      <c r="E497" s="80">
        <v>2017</v>
      </c>
      <c r="F497" s="80" t="s">
        <v>71</v>
      </c>
      <c r="G497" s="80" t="s">
        <v>1675</v>
      </c>
      <c r="H497" s="80" t="s">
        <v>1676</v>
      </c>
      <c r="I497" s="177"/>
      <c r="J497" s="81">
        <v>8.0988043202513023</v>
      </c>
      <c r="K497" s="81">
        <v>0.854128395611502</v>
      </c>
      <c r="L497" s="81">
        <v>8.6208223660288983</v>
      </c>
      <c r="M497" s="81">
        <v>13.258467325402071</v>
      </c>
      <c r="N497" s="81">
        <v>22.480041782840384</v>
      </c>
      <c r="O497" s="81">
        <v>12.157744084232952</v>
      </c>
      <c r="P497" s="81">
        <v>8.0385262032162519</v>
      </c>
      <c r="Q497" s="81">
        <v>0.70896083902336782</v>
      </c>
      <c r="R497" s="81">
        <v>0</v>
      </c>
      <c r="S497" s="81">
        <v>1.4083252300524349</v>
      </c>
      <c r="T497" s="82"/>
      <c r="U497" s="81">
        <v>302714</v>
      </c>
      <c r="V497" s="81">
        <v>274</v>
      </c>
      <c r="W497" s="81">
        <v>184</v>
      </c>
      <c r="X497" s="81">
        <v>2547</v>
      </c>
      <c r="Y497" s="81">
        <v>4320</v>
      </c>
      <c r="Z497" s="81">
        <v>7269</v>
      </c>
      <c r="AA497" s="81">
        <v>1665</v>
      </c>
      <c r="AB497" s="81">
        <v>10380</v>
      </c>
      <c r="AC497" s="81">
        <v>0</v>
      </c>
      <c r="AD497" s="81">
        <v>1.4083252300524349</v>
      </c>
      <c r="AE497" s="82"/>
      <c r="AF497" s="81">
        <v>2453882.4422276849</v>
      </c>
      <c r="AG497" s="81">
        <v>564364.73145441851</v>
      </c>
      <c r="AH497" s="81">
        <v>1188918.666305528</v>
      </c>
      <c r="AI497" s="81">
        <v>15769903.269225251</v>
      </c>
      <c r="AJ497" s="81">
        <v>16264459.66745217</v>
      </c>
      <c r="AK497" s="81">
        <v>0</v>
      </c>
      <c r="AL497" s="81">
        <v>0</v>
      </c>
      <c r="AM497" s="81">
        <v>1425868.236980954</v>
      </c>
      <c r="AN497" s="81">
        <v>0</v>
      </c>
      <c r="AO497" s="81">
        <v>0</v>
      </c>
      <c r="AP497" s="82"/>
      <c r="AQ497" s="81">
        <v>133</v>
      </c>
      <c r="AR497" s="81">
        <v>35</v>
      </c>
      <c r="AS497" s="81">
        <v>0</v>
      </c>
      <c r="AT497" s="81">
        <v>0</v>
      </c>
      <c r="AU497" s="81">
        <v>0</v>
      </c>
      <c r="AV497" s="81">
        <v>0</v>
      </c>
      <c r="AW497" s="81" t="s">
        <v>564</v>
      </c>
      <c r="AX497" s="82"/>
      <c r="AY497" s="81">
        <v>551.98800000000006</v>
      </c>
      <c r="AZ497" s="81">
        <v>1498.3</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2265</v>
      </c>
      <c r="B498" s="80">
        <v>15</v>
      </c>
      <c r="C498" s="80">
        <v>15</v>
      </c>
      <c r="D498" s="80">
        <v>1</v>
      </c>
      <c r="E498" s="80">
        <v>2018</v>
      </c>
      <c r="F498" s="80" t="s">
        <v>93</v>
      </c>
      <c r="G498" s="80" t="s">
        <v>1675</v>
      </c>
      <c r="H498" s="80" t="s">
        <v>1676</v>
      </c>
      <c r="I498" s="177"/>
      <c r="J498" s="81">
        <v>10.552554014077749</v>
      </c>
      <c r="K498" s="81">
        <v>0.79496219212377772</v>
      </c>
      <c r="L498" s="81">
        <v>7.9084941285360406</v>
      </c>
      <c r="M498" s="81">
        <v>13.323859098934051</v>
      </c>
      <c r="N498" s="81">
        <v>20.850305819654217</v>
      </c>
      <c r="O498" s="81">
        <v>12.157442770779884</v>
      </c>
      <c r="P498" s="81">
        <v>7.9632886905582003</v>
      </c>
      <c r="Q498" s="81">
        <v>0.65414048597070995</v>
      </c>
      <c r="R498" s="81">
        <v>0</v>
      </c>
      <c r="S498" s="81">
        <v>1.4749736551602159</v>
      </c>
      <c r="T498" s="82"/>
      <c r="U498" s="81">
        <v>412132</v>
      </c>
      <c r="V498" s="81">
        <v>274</v>
      </c>
      <c r="W498" s="81">
        <v>184</v>
      </c>
      <c r="X498" s="81">
        <v>2547</v>
      </c>
      <c r="Y498" s="81">
        <v>4352</v>
      </c>
      <c r="Z498" s="81">
        <v>7408</v>
      </c>
      <c r="AA498" s="81">
        <v>1666</v>
      </c>
      <c r="AB498" s="81">
        <v>10321</v>
      </c>
      <c r="AC498" s="81">
        <v>0</v>
      </c>
      <c r="AD498" s="81">
        <v>1.4749736551602159</v>
      </c>
      <c r="AE498" s="82"/>
      <c r="AF498" s="81">
        <v>3353630.866876557</v>
      </c>
      <c r="AG498" s="81">
        <v>510615.07358043687</v>
      </c>
      <c r="AH498" s="81">
        <v>1120555.9892829</v>
      </c>
      <c r="AI498" s="81">
        <v>16120062.372882711</v>
      </c>
      <c r="AJ498" s="81">
        <v>15879914.144579349</v>
      </c>
      <c r="AK498" s="81">
        <v>0</v>
      </c>
      <c r="AL498" s="81">
        <v>0</v>
      </c>
      <c r="AM498" s="81">
        <v>1420697.113654928</v>
      </c>
      <c r="AN498" s="81">
        <v>0</v>
      </c>
      <c r="AO498" s="81">
        <v>0</v>
      </c>
      <c r="AP498" s="82"/>
      <c r="AQ498" s="81">
        <v>139</v>
      </c>
      <c r="AR498" s="81">
        <v>35</v>
      </c>
      <c r="AS498" s="81">
        <v>0</v>
      </c>
      <c r="AT498" s="81">
        <v>0</v>
      </c>
      <c r="AU498" s="81">
        <v>0</v>
      </c>
      <c r="AV498" s="81">
        <v>0</v>
      </c>
      <c r="AW498" s="81" t="s">
        <v>564</v>
      </c>
      <c r="AX498" s="82"/>
      <c r="AY498" s="81">
        <v>596.38800000000003</v>
      </c>
      <c r="AZ498" s="81">
        <v>1498</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2266</v>
      </c>
      <c r="B499" s="80">
        <v>16</v>
      </c>
      <c r="C499" s="80">
        <v>16</v>
      </c>
      <c r="D499" s="80">
        <v>1</v>
      </c>
      <c r="E499" s="80">
        <v>2019</v>
      </c>
      <c r="F499" s="80" t="s">
        <v>73</v>
      </c>
      <c r="G499" s="80" t="s">
        <v>1675</v>
      </c>
      <c r="H499" s="80" t="s">
        <v>1676</v>
      </c>
      <c r="I499" s="177"/>
      <c r="J499" s="81">
        <v>9.1435376410236895</v>
      </c>
      <c r="K499" s="81">
        <v>0.73766637707830729</v>
      </c>
      <c r="L499" s="81">
        <v>7.9439268806975019</v>
      </c>
      <c r="M499" s="81">
        <v>11.952711457446064</v>
      </c>
      <c r="N499" s="81">
        <v>21.112659434522755</v>
      </c>
      <c r="O499" s="81">
        <v>12.32293227777593</v>
      </c>
      <c r="P499" s="81">
        <v>7.5658256310347456</v>
      </c>
      <c r="Q499" s="81">
        <v>0.63183629999898572</v>
      </c>
      <c r="R499" s="81">
        <v>0</v>
      </c>
      <c r="S499" s="81">
        <v>1.3280701637188421</v>
      </c>
      <c r="T499" s="82"/>
      <c r="U499" s="81">
        <v>375654</v>
      </c>
      <c r="V499" s="81">
        <v>274</v>
      </c>
      <c r="W499" s="81">
        <v>184</v>
      </c>
      <c r="X499" s="81">
        <v>2547</v>
      </c>
      <c r="Y499" s="81">
        <v>4353</v>
      </c>
      <c r="Z499" s="81">
        <v>7715</v>
      </c>
      <c r="AA499" s="81">
        <v>1571</v>
      </c>
      <c r="AB499" s="81">
        <v>10239</v>
      </c>
      <c r="AC499" s="81">
        <v>0</v>
      </c>
      <c r="AD499" s="81">
        <v>1.3280701637188419</v>
      </c>
      <c r="AE499" s="82"/>
      <c r="AF499" s="81">
        <v>2999533.3687751978</v>
      </c>
      <c r="AG499" s="81">
        <v>510463.86612685292</v>
      </c>
      <c r="AH499" s="81">
        <v>1209865.755941116</v>
      </c>
      <c r="AI499" s="81">
        <v>15796322.91473251</v>
      </c>
      <c r="AJ499" s="81">
        <v>16154255.866324555</v>
      </c>
      <c r="AK499" s="81">
        <v>0</v>
      </c>
      <c r="AL499" s="81">
        <v>0</v>
      </c>
      <c r="AM499" s="81">
        <v>1394474.7208492679</v>
      </c>
      <c r="AN499" s="81">
        <v>0</v>
      </c>
      <c r="AO499" s="81">
        <v>0</v>
      </c>
      <c r="AP499" s="82"/>
      <c r="AQ499" s="81">
        <v>143</v>
      </c>
      <c r="AR499" s="81">
        <v>35</v>
      </c>
      <c r="AS499" s="81">
        <v>0</v>
      </c>
      <c r="AT499" s="81">
        <v>0</v>
      </c>
      <c r="AU499" s="81">
        <v>0</v>
      </c>
      <c r="AV499" s="81">
        <v>0</v>
      </c>
      <c r="AW499" s="81" t="s">
        <v>564</v>
      </c>
      <c r="AX499" s="82"/>
      <c r="AY499" s="81">
        <v>619.48799999999983</v>
      </c>
      <c r="AZ499" s="81">
        <v>1498.3</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2267</v>
      </c>
      <c r="B500" s="80">
        <v>17</v>
      </c>
      <c r="C500" s="80">
        <v>17</v>
      </c>
      <c r="D500" s="80">
        <v>1</v>
      </c>
      <c r="E500" s="80">
        <v>2020</v>
      </c>
      <c r="F500" s="80" t="s">
        <v>218</v>
      </c>
      <c r="G500" s="80" t="s">
        <v>1675</v>
      </c>
      <c r="H500" s="80" t="s">
        <v>1676</v>
      </c>
      <c r="I500" s="177"/>
      <c r="J500" s="81">
        <v>7.4790144711666144</v>
      </c>
      <c r="K500" s="81">
        <v>0.77694552901960134</v>
      </c>
      <c r="L500" s="81">
        <v>10.786494114640652</v>
      </c>
      <c r="M500" s="81">
        <v>12.415271330038392</v>
      </c>
      <c r="N500" s="81">
        <v>19.408734886709912</v>
      </c>
      <c r="O500" s="81">
        <v>10.248054307721061</v>
      </c>
      <c r="P500" s="81">
        <v>7.535396246337859</v>
      </c>
      <c r="Q500" s="81">
        <v>0.59871203886401891</v>
      </c>
      <c r="R500" s="81">
        <v>0</v>
      </c>
      <c r="S500" s="81">
        <v>0.88881000559566459</v>
      </c>
      <c r="T500" s="82"/>
      <c r="U500" s="81">
        <v>348316</v>
      </c>
      <c r="V500" s="81">
        <v>267</v>
      </c>
      <c r="W500" s="81">
        <v>222</v>
      </c>
      <c r="X500" s="81">
        <v>2782</v>
      </c>
      <c r="Y500" s="81">
        <v>4366</v>
      </c>
      <c r="Z500" s="81">
        <v>7323</v>
      </c>
      <c r="AA500" s="81">
        <v>1700</v>
      </c>
      <c r="AB500" s="81">
        <v>10154</v>
      </c>
      <c r="AC500" s="81">
        <v>0</v>
      </c>
      <c r="AD500" s="81">
        <v>0.88881000559566459</v>
      </c>
      <c r="AE500" s="82"/>
      <c r="AF500" s="81">
        <v>2719619.0858499282</v>
      </c>
      <c r="AG500" s="81">
        <v>497789.46345472272</v>
      </c>
      <c r="AH500" s="81">
        <v>1581820.8962999443</v>
      </c>
      <c r="AI500" s="81">
        <v>15973358.372734968</v>
      </c>
      <c r="AJ500" s="81">
        <v>16541111.531103851</v>
      </c>
      <c r="AK500" s="81"/>
      <c r="AL500" s="81"/>
      <c r="AM500" s="81">
        <v>1325209.8132929523</v>
      </c>
      <c r="AN500" s="81"/>
      <c r="AO500" s="81"/>
      <c r="AP500" s="82"/>
      <c r="AQ500" s="81">
        <v>144</v>
      </c>
      <c r="AR500" s="81">
        <v>35</v>
      </c>
      <c r="AS500" s="81">
        <v>0</v>
      </c>
      <c r="AT500" s="81">
        <v>0</v>
      </c>
      <c r="AU500" s="81">
        <v>0</v>
      </c>
      <c r="AV500" s="81">
        <v>0</v>
      </c>
      <c r="AW500" s="81">
        <v>0</v>
      </c>
      <c r="AX500" s="82"/>
      <c r="AY500" s="81">
        <v>622.0379999999999</v>
      </c>
      <c r="AZ500" s="81">
        <v>1498.3</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1678</v>
      </c>
      <c r="B501" s="80">
        <v>17</v>
      </c>
      <c r="C501" s="80">
        <v>18</v>
      </c>
      <c r="D501" s="80">
        <v>1</v>
      </c>
      <c r="E501" s="80">
        <v>2021</v>
      </c>
      <c r="F501" s="80" t="s">
        <v>75</v>
      </c>
      <c r="G501" s="174" t="s">
        <v>1675</v>
      </c>
      <c r="H501" s="80" t="s">
        <v>1676</v>
      </c>
      <c r="I501" s="177"/>
      <c r="J501" s="81">
        <v>8.6576313363759532</v>
      </c>
      <c r="K501" s="81">
        <v>0.74841421126492313</v>
      </c>
      <c r="L501" s="81">
        <v>9.8436352708861392</v>
      </c>
      <c r="M501" s="81">
        <v>12.539818783761618</v>
      </c>
      <c r="N501" s="81">
        <v>18.554745082430777</v>
      </c>
      <c r="O501" s="81">
        <v>9.8384447084346824</v>
      </c>
      <c r="P501" s="81">
        <v>7.8360832559097808</v>
      </c>
      <c r="Q501" s="81">
        <v>0.60327155464022553</v>
      </c>
      <c r="R501" s="81">
        <v>0</v>
      </c>
      <c r="S501" s="81">
        <v>1.2294327411206161</v>
      </c>
      <c r="T501" s="82"/>
      <c r="U501" s="81">
        <v>414066</v>
      </c>
      <c r="V501" s="81">
        <v>267</v>
      </c>
      <c r="W501" s="81">
        <v>222</v>
      </c>
      <c r="X501" s="81">
        <v>2782</v>
      </c>
      <c r="Y501" s="81">
        <v>4394</v>
      </c>
      <c r="Z501" s="81">
        <v>7239</v>
      </c>
      <c r="AA501" s="81">
        <v>1724</v>
      </c>
      <c r="AB501" s="81">
        <v>10110</v>
      </c>
      <c r="AC501" s="81">
        <v>0</v>
      </c>
      <c r="AD501" s="81">
        <v>1.2294327411206161</v>
      </c>
      <c r="AE501" s="82"/>
      <c r="AF501" s="81">
        <v>3171567.3312691636</v>
      </c>
      <c r="AG501" s="81">
        <v>506385.5061261605</v>
      </c>
      <c r="AH501" s="81">
        <v>1418194.4897843024</v>
      </c>
      <c r="AI501" s="81">
        <v>17429293.803057194</v>
      </c>
      <c r="AJ501" s="81">
        <v>16223081.69130579</v>
      </c>
      <c r="AK501" s="81">
        <v>0</v>
      </c>
      <c r="AL501" s="81">
        <v>0</v>
      </c>
      <c r="AM501" s="81">
        <v>1327077.9057368876</v>
      </c>
      <c r="AN501" s="81">
        <v>0</v>
      </c>
      <c r="AO501" s="81">
        <v>0</v>
      </c>
      <c r="AP501" s="82"/>
      <c r="AQ501" s="81">
        <v>147</v>
      </c>
      <c r="AR501" s="81">
        <v>35</v>
      </c>
      <c r="AS501" s="81">
        <v>0</v>
      </c>
      <c r="AT501" s="81">
        <v>0</v>
      </c>
      <c r="AU501" s="81">
        <v>0</v>
      </c>
      <c r="AV501" s="81">
        <v>0</v>
      </c>
      <c r="AW501" s="81"/>
      <c r="AX501" s="82"/>
      <c r="AY501" s="81">
        <v>640.96599999999989</v>
      </c>
      <c r="AZ501" s="81">
        <v>1498.3</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1674</v>
      </c>
      <c r="B502" s="80">
        <v>17</v>
      </c>
      <c r="C502" s="80">
        <v>19</v>
      </c>
      <c r="D502" s="80">
        <v>1</v>
      </c>
      <c r="E502" s="80">
        <v>2022</v>
      </c>
      <c r="F502" s="80" t="s">
        <v>568</v>
      </c>
      <c r="G502" s="174" t="s">
        <v>1675</v>
      </c>
      <c r="H502" s="80" t="s">
        <v>1676</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161</v>
      </c>
      <c r="AR502" s="81">
        <v>35</v>
      </c>
      <c r="AS502" s="81">
        <v>0</v>
      </c>
      <c r="AT502" s="81">
        <v>0</v>
      </c>
      <c r="AU502" s="81">
        <v>0</v>
      </c>
      <c r="AV502" s="81">
        <v>0</v>
      </c>
      <c r="AW502" s="81"/>
      <c r="AX502" s="82"/>
      <c r="AY502" s="81">
        <v>719.0899999999998</v>
      </c>
      <c r="AZ502" s="81">
        <v>1498.2999999999997</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2268</v>
      </c>
      <c r="B503" s="80">
        <v>460</v>
      </c>
      <c r="C503" s="80">
        <v>1</v>
      </c>
      <c r="D503" s="80">
        <v>28</v>
      </c>
      <c r="E503" s="80">
        <v>1990</v>
      </c>
      <c r="F503" s="80" t="s">
        <v>562</v>
      </c>
      <c r="G503" s="80" t="s">
        <v>1646</v>
      </c>
      <c r="H503" s="80" t="s">
        <v>1647</v>
      </c>
      <c r="I503" s="177"/>
      <c r="J503" s="81">
        <v>8.713487585589041</v>
      </c>
      <c r="K503" s="81">
        <v>3.1310787977643555</v>
      </c>
      <c r="L503" s="81">
        <v>7.5943090562230395</v>
      </c>
      <c r="M503" s="81">
        <v>5.2009718831756304</v>
      </c>
      <c r="N503" s="81">
        <v>13.301412559505776</v>
      </c>
      <c r="O503" s="81">
        <v>7.0797889880249905</v>
      </c>
      <c r="P503" s="81">
        <v>13.780260007589566</v>
      </c>
      <c r="Q503" s="81">
        <v>0.6202652042652318</v>
      </c>
      <c r="R503" s="81">
        <v>0</v>
      </c>
      <c r="S503" s="81">
        <v>0.71297886255262599</v>
      </c>
      <c r="T503" s="82"/>
      <c r="U503" s="81">
        <v>184894</v>
      </c>
      <c r="V503" s="81">
        <v>965</v>
      </c>
      <c r="W503" s="81">
        <v>100</v>
      </c>
      <c r="X503" s="81">
        <v>2162</v>
      </c>
      <c r="Y503" s="81">
        <v>2921</v>
      </c>
      <c r="Z503" s="81">
        <v>2912</v>
      </c>
      <c r="AA503" s="81">
        <v>3346</v>
      </c>
      <c r="AB503" s="81">
        <v>10071</v>
      </c>
      <c r="AC503" s="81">
        <v>0</v>
      </c>
      <c r="AD503" s="81">
        <v>0.71297886255262599</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2269</v>
      </c>
      <c r="B504" s="80">
        <v>461</v>
      </c>
      <c r="C504" s="80">
        <v>2</v>
      </c>
      <c r="D504" s="80">
        <v>28</v>
      </c>
      <c r="E504" s="80">
        <v>2005</v>
      </c>
      <c r="F504" s="80" t="s">
        <v>565</v>
      </c>
      <c r="G504" s="80" t="s">
        <v>1646</v>
      </c>
      <c r="H504" s="80" t="s">
        <v>1647</v>
      </c>
      <c r="I504" s="177"/>
      <c r="J504" s="81">
        <v>198.41099996445197</v>
      </c>
      <c r="K504" s="81">
        <v>4.0739808196652874</v>
      </c>
      <c r="L504" s="81">
        <v>11.624334408978893</v>
      </c>
      <c r="M504" s="81">
        <v>13.49858401886892</v>
      </c>
      <c r="N504" s="81">
        <v>28.976274559727244</v>
      </c>
      <c r="O504" s="81">
        <v>14.288834119747788</v>
      </c>
      <c r="P504" s="81">
        <v>16.554360268448654</v>
      </c>
      <c r="Q504" s="81">
        <v>0.6919543599849266</v>
      </c>
      <c r="R504" s="81">
        <v>1.8009063577090165</v>
      </c>
      <c r="S504" s="81">
        <v>1.3201630767573576</v>
      </c>
      <c r="T504" s="82"/>
      <c r="U504" s="81">
        <v>4954887</v>
      </c>
      <c r="V504" s="81">
        <v>1373</v>
      </c>
      <c r="W504" s="81">
        <v>119</v>
      </c>
      <c r="X504" s="81">
        <v>2244</v>
      </c>
      <c r="Y504" s="81">
        <v>4421</v>
      </c>
      <c r="Z504" s="81">
        <v>6801</v>
      </c>
      <c r="AA504" s="81">
        <v>3292</v>
      </c>
      <c r="AB504" s="81">
        <v>11745</v>
      </c>
      <c r="AC504" s="81">
        <v>318453</v>
      </c>
      <c r="AD504" s="81">
        <v>1.3201630767573576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2270</v>
      </c>
      <c r="B505" s="80">
        <v>462</v>
      </c>
      <c r="C505" s="80">
        <v>3</v>
      </c>
      <c r="D505" s="80">
        <v>28</v>
      </c>
      <c r="E505" s="80">
        <v>2006</v>
      </c>
      <c r="F505" s="80" t="s">
        <v>566</v>
      </c>
      <c r="G505" s="80" t="s">
        <v>1646</v>
      </c>
      <c r="H505" s="80" t="s">
        <v>1647</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2271</v>
      </c>
      <c r="B506" s="80">
        <v>463</v>
      </c>
      <c r="C506" s="80">
        <v>4</v>
      </c>
      <c r="D506" s="80">
        <v>28</v>
      </c>
      <c r="E506" s="80">
        <v>2007</v>
      </c>
      <c r="F506" s="80" t="s">
        <v>567</v>
      </c>
      <c r="G506" s="80" t="s">
        <v>1646</v>
      </c>
      <c r="H506" s="80" t="s">
        <v>1647</v>
      </c>
      <c r="I506" s="177"/>
      <c r="J506" s="81">
        <v>851.50335321721093</v>
      </c>
      <c r="K506" s="81">
        <v>4.432783485871056</v>
      </c>
      <c r="L506" s="81">
        <v>9.6914324548586599</v>
      </c>
      <c r="M506" s="81">
        <v>15.335234214730798</v>
      </c>
      <c r="N506" s="81">
        <v>25.002791278302677</v>
      </c>
      <c r="O506" s="81">
        <v>13.771463395724545</v>
      </c>
      <c r="P506" s="81">
        <v>16.356124017472073</v>
      </c>
      <c r="Q506" s="81">
        <v>0.71379671378831044</v>
      </c>
      <c r="R506" s="81">
        <v>2.1806459512348111</v>
      </c>
      <c r="S506" s="81">
        <v>1.5463113708481706</v>
      </c>
      <c r="T506" s="82"/>
      <c r="U506" s="81">
        <v>33044331</v>
      </c>
      <c r="V506" s="81">
        <v>1394</v>
      </c>
      <c r="W506" s="81">
        <v>115</v>
      </c>
      <c r="X506" s="81">
        <v>3319</v>
      </c>
      <c r="Y506" s="81">
        <v>4431</v>
      </c>
      <c r="Z506" s="81">
        <v>6814</v>
      </c>
      <c r="AA506" s="81">
        <v>3203</v>
      </c>
      <c r="AB506" s="81">
        <v>11475</v>
      </c>
      <c r="AC506" s="81">
        <v>396666</v>
      </c>
      <c r="AD506" s="81">
        <v>1.5463113708481706</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2272</v>
      </c>
      <c r="B507" s="80">
        <v>464</v>
      </c>
      <c r="C507" s="80">
        <v>5</v>
      </c>
      <c r="D507" s="80">
        <v>28</v>
      </c>
      <c r="E507" s="80">
        <v>2008</v>
      </c>
      <c r="F507" s="80" t="s">
        <v>84</v>
      </c>
      <c r="G507" s="80" t="s">
        <v>1646</v>
      </c>
      <c r="H507" s="80" t="s">
        <v>1647</v>
      </c>
      <c r="I507" s="177"/>
      <c r="J507" s="81">
        <v>725.69973565308362</v>
      </c>
      <c r="K507" s="81">
        <v>3.1955828546001652</v>
      </c>
      <c r="L507" s="81">
        <v>8.6191817198814853</v>
      </c>
      <c r="M507" s="81">
        <v>16.163361440319623</v>
      </c>
      <c r="N507" s="81">
        <v>23.494488361116343</v>
      </c>
      <c r="O507" s="81">
        <v>13.46851082291802</v>
      </c>
      <c r="P507" s="81">
        <v>15.89882515863569</v>
      </c>
      <c r="Q507" s="81">
        <v>0.68903815188001316</v>
      </c>
      <c r="R507" s="81">
        <v>2.7032196598753946</v>
      </c>
      <c r="S507" s="81">
        <v>1.1721404124526746</v>
      </c>
      <c r="T507" s="82"/>
      <c r="U507" s="81">
        <v>30881688</v>
      </c>
      <c r="V507" s="81">
        <v>1394</v>
      </c>
      <c r="W507" s="81">
        <v>115</v>
      </c>
      <c r="X507" s="81">
        <v>3319</v>
      </c>
      <c r="Y507" s="81">
        <v>4378</v>
      </c>
      <c r="Z507" s="81">
        <v>6898</v>
      </c>
      <c r="AA507" s="81">
        <v>3117</v>
      </c>
      <c r="AB507" s="81">
        <v>11259</v>
      </c>
      <c r="AC507" s="81">
        <v>510601</v>
      </c>
      <c r="AD507" s="81">
        <v>1.1721404124526746</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2273</v>
      </c>
      <c r="B508" s="80">
        <v>465</v>
      </c>
      <c r="C508" s="80">
        <v>6</v>
      </c>
      <c r="D508" s="80">
        <v>28</v>
      </c>
      <c r="E508" s="80">
        <v>2009</v>
      </c>
      <c r="F508" s="80" t="s">
        <v>85</v>
      </c>
      <c r="G508" s="80" t="s">
        <v>1646</v>
      </c>
      <c r="H508" s="80" t="s">
        <v>1647</v>
      </c>
      <c r="I508" s="177"/>
      <c r="J508" s="81">
        <v>788.33924514490354</v>
      </c>
      <c r="K508" s="81">
        <v>3.8353690979333384</v>
      </c>
      <c r="L508" s="81">
        <v>16.602490994198046</v>
      </c>
      <c r="M508" s="81">
        <v>22.636239537190516</v>
      </c>
      <c r="N508" s="81">
        <v>24.293716934049513</v>
      </c>
      <c r="O508" s="81">
        <v>13.864809821297643</v>
      </c>
      <c r="P508" s="81">
        <v>15.372405581704539</v>
      </c>
      <c r="Q508" s="81">
        <v>0.65439749320818008</v>
      </c>
      <c r="R508" s="81">
        <v>3.5660276717723529</v>
      </c>
      <c r="S508" s="81">
        <v>1.4900811170248329</v>
      </c>
      <c r="T508" s="82"/>
      <c r="U508" s="81">
        <v>31686594</v>
      </c>
      <c r="V508" s="81">
        <v>1739</v>
      </c>
      <c r="W508" s="81">
        <v>278</v>
      </c>
      <c r="X508" s="81">
        <v>4754</v>
      </c>
      <c r="Y508" s="81">
        <v>4433</v>
      </c>
      <c r="Z508" s="81">
        <v>7009</v>
      </c>
      <c r="AA508" s="81">
        <v>3094</v>
      </c>
      <c r="AB508" s="81">
        <v>11225</v>
      </c>
      <c r="AC508" s="81">
        <v>657125</v>
      </c>
      <c r="AD508" s="81">
        <v>1.4900811170248329</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206.285</v>
      </c>
      <c r="BJ508" s="81">
        <v>0</v>
      </c>
      <c r="BK508" s="81">
        <v>5.62</v>
      </c>
      <c r="BL508" s="81">
        <v>5.39</v>
      </c>
      <c r="BM508" s="82"/>
      <c r="BN508" s="81">
        <v>0</v>
      </c>
      <c r="BO508" s="81">
        <v>0</v>
      </c>
      <c r="BP508" s="81">
        <v>2</v>
      </c>
      <c r="BQ508" s="81">
        <v>0</v>
      </c>
      <c r="BR508" s="81">
        <v>1</v>
      </c>
      <c r="BS508" s="81">
        <v>1</v>
      </c>
      <c r="BT508"/>
      <c r="BU508" s="80"/>
      <c r="BV508" s="80"/>
      <c r="BW508" s="80"/>
      <c r="BX508" s="80"/>
      <c r="BY508" s="80"/>
      <c r="BZ508" s="80"/>
      <c r="CA508" s="80"/>
      <c r="CB508" s="80"/>
      <c r="CC508" s="80"/>
    </row>
    <row r="509" spans="1:81">
      <c r="A509" s="80" t="s">
        <v>2274</v>
      </c>
      <c r="B509" s="80">
        <v>466</v>
      </c>
      <c r="C509" s="80">
        <v>7</v>
      </c>
      <c r="D509" s="80">
        <v>28</v>
      </c>
      <c r="E509" s="80">
        <v>2010</v>
      </c>
      <c r="F509" s="80" t="s">
        <v>86</v>
      </c>
      <c r="G509" s="80" t="s">
        <v>1646</v>
      </c>
      <c r="H509" s="80" t="s">
        <v>1647</v>
      </c>
      <c r="I509" s="177"/>
      <c r="J509" s="81">
        <v>801.52199445283702</v>
      </c>
      <c r="K509" s="81">
        <v>4.4557862949835743</v>
      </c>
      <c r="L509" s="81">
        <v>15.326028750310433</v>
      </c>
      <c r="M509" s="81">
        <v>21.510133490874669</v>
      </c>
      <c r="N509" s="81">
        <v>25.150822656319583</v>
      </c>
      <c r="O509" s="81">
        <v>14.064526055995653</v>
      </c>
      <c r="P509" s="81">
        <v>15.659134346354017</v>
      </c>
      <c r="Q509" s="81">
        <v>0.6819089942902774</v>
      </c>
      <c r="R509" s="81">
        <v>2.8923904712787407</v>
      </c>
      <c r="S509" s="81">
        <v>1.5602887302569772</v>
      </c>
      <c r="T509" s="82"/>
      <c r="U509" s="81">
        <v>31762334</v>
      </c>
      <c r="V509" s="81">
        <v>1739</v>
      </c>
      <c r="W509" s="81">
        <v>278</v>
      </c>
      <c r="X509" s="81">
        <v>4754</v>
      </c>
      <c r="Y509" s="81">
        <v>4498</v>
      </c>
      <c r="Z509" s="81">
        <v>7143</v>
      </c>
      <c r="AA509" s="81">
        <v>3073</v>
      </c>
      <c r="AB509" s="81">
        <v>11208</v>
      </c>
      <c r="AC509" s="81">
        <v>505094</v>
      </c>
      <c r="AD509" s="81">
        <v>1.5602887302569772</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207.06800000000001</v>
      </c>
      <c r="BJ509" s="81">
        <v>0</v>
      </c>
      <c r="BK509" s="81">
        <v>5.36</v>
      </c>
      <c r="BL509" s="81">
        <v>5.34</v>
      </c>
      <c r="BM509" s="82"/>
      <c r="BN509" s="81">
        <v>0</v>
      </c>
      <c r="BO509" s="81">
        <v>0</v>
      </c>
      <c r="BP509" s="81">
        <v>2</v>
      </c>
      <c r="BQ509" s="81">
        <v>0</v>
      </c>
      <c r="BR509" s="81">
        <v>1</v>
      </c>
      <c r="BS509" s="81">
        <v>1</v>
      </c>
      <c r="BT509"/>
      <c r="BU509" s="80">
        <v>217.768</v>
      </c>
      <c r="BV509" s="80">
        <v>0</v>
      </c>
      <c r="BW509" s="80">
        <v>0</v>
      </c>
      <c r="BX509" s="80">
        <v>0</v>
      </c>
      <c r="BY509" s="80">
        <v>0</v>
      </c>
      <c r="BZ509" s="80">
        <v>0</v>
      </c>
      <c r="CA509" s="80">
        <v>0</v>
      </c>
      <c r="CB509" s="80">
        <v>0</v>
      </c>
      <c r="CC509" s="80">
        <v>0</v>
      </c>
    </row>
    <row r="510" spans="1:81">
      <c r="A510" s="80" t="s">
        <v>2275</v>
      </c>
      <c r="B510" s="80">
        <v>467</v>
      </c>
      <c r="C510" s="80">
        <v>8</v>
      </c>
      <c r="D510" s="80">
        <v>28</v>
      </c>
      <c r="E510" s="80">
        <v>2011</v>
      </c>
      <c r="F510" s="80" t="s">
        <v>87</v>
      </c>
      <c r="G510" s="80" t="s">
        <v>1646</v>
      </c>
      <c r="H510" s="80" t="s">
        <v>1647</v>
      </c>
      <c r="I510" s="177"/>
      <c r="J510" s="81">
        <v>832.85149207993311</v>
      </c>
      <c r="K510" s="81">
        <v>5.1812636988348189</v>
      </c>
      <c r="L510" s="81">
        <v>13.876674623772074</v>
      </c>
      <c r="M510" s="81">
        <v>25.338369020835778</v>
      </c>
      <c r="N510" s="81">
        <v>28.775670747832933</v>
      </c>
      <c r="O510" s="81">
        <v>13.925422718125041</v>
      </c>
      <c r="P510" s="81">
        <v>15.261042879042977</v>
      </c>
      <c r="Q510" s="81">
        <v>0.7752598543232645</v>
      </c>
      <c r="R510" s="81">
        <v>2.6292856042075048</v>
      </c>
      <c r="S510" s="81">
        <v>1.3212529585566197</v>
      </c>
      <c r="T510" s="82"/>
      <c r="U510" s="81">
        <v>31258907</v>
      </c>
      <c r="V510" s="81">
        <v>1739</v>
      </c>
      <c r="W510" s="81">
        <v>278</v>
      </c>
      <c r="X510" s="81">
        <v>4754</v>
      </c>
      <c r="Y510" s="81">
        <v>4519</v>
      </c>
      <c r="Z510" s="81">
        <v>7226</v>
      </c>
      <c r="AA510" s="81">
        <v>3084</v>
      </c>
      <c r="AB510" s="81">
        <v>11047</v>
      </c>
      <c r="AC510" s="81">
        <v>458389</v>
      </c>
      <c r="AD510" s="81">
        <v>1.3212529585566197</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195.21100000000001</v>
      </c>
      <c r="BJ510" s="81">
        <v>0</v>
      </c>
      <c r="BK510" s="81">
        <v>4.2069999999999999</v>
      </c>
      <c r="BL510" s="81">
        <v>5.8029999999999999</v>
      </c>
      <c r="BM510" s="82"/>
      <c r="BN510" s="81">
        <v>0</v>
      </c>
      <c r="BO510" s="81">
        <v>0</v>
      </c>
      <c r="BP510" s="81">
        <v>2</v>
      </c>
      <c r="BQ510" s="81">
        <v>0</v>
      </c>
      <c r="BR510" s="81">
        <v>1</v>
      </c>
      <c r="BS510" s="81">
        <v>1</v>
      </c>
      <c r="BT510"/>
      <c r="BU510" s="80">
        <v>205.221</v>
      </c>
      <c r="BV510" s="80">
        <v>0</v>
      </c>
      <c r="BW510" s="80">
        <v>0</v>
      </c>
      <c r="BX510" s="80">
        <v>0</v>
      </c>
      <c r="BY510" s="80">
        <v>0</v>
      </c>
      <c r="BZ510" s="80">
        <v>0</v>
      </c>
      <c r="CA510" s="80">
        <v>0</v>
      </c>
      <c r="CB510" s="80">
        <v>0</v>
      </c>
      <c r="CC510" s="80">
        <v>0</v>
      </c>
    </row>
    <row r="511" spans="1:81">
      <c r="A511" s="80" t="s">
        <v>2276</v>
      </c>
      <c r="B511" s="80">
        <v>468</v>
      </c>
      <c r="C511" s="80">
        <v>9</v>
      </c>
      <c r="D511" s="80">
        <v>28</v>
      </c>
      <c r="E511" s="80">
        <v>2012</v>
      </c>
      <c r="F511" s="80" t="s">
        <v>88</v>
      </c>
      <c r="G511" s="80" t="s">
        <v>1646</v>
      </c>
      <c r="H511" s="80" t="s">
        <v>1647</v>
      </c>
      <c r="I511" s="177"/>
      <c r="J511" s="81">
        <v>998.15647352571887</v>
      </c>
      <c r="K511" s="81">
        <v>5.6982386767552411</v>
      </c>
      <c r="L511" s="81">
        <v>13.522194626389256</v>
      </c>
      <c r="M511" s="81">
        <v>27.475949294560824</v>
      </c>
      <c r="N511" s="81">
        <v>29.234291526864343</v>
      </c>
      <c r="O511" s="81">
        <v>13.955414152555145</v>
      </c>
      <c r="P511" s="81">
        <v>15.497170858177055</v>
      </c>
      <c r="Q511" s="81">
        <v>0.83658277183487051</v>
      </c>
      <c r="R511" s="81">
        <v>2.5183806046025201</v>
      </c>
      <c r="S511" s="81">
        <v>1.3965906544050095</v>
      </c>
      <c r="T511" s="82"/>
      <c r="U511" s="81">
        <v>33167155</v>
      </c>
      <c r="V511" s="81">
        <v>1739</v>
      </c>
      <c r="W511" s="81">
        <v>278</v>
      </c>
      <c r="X511" s="81">
        <v>4754</v>
      </c>
      <c r="Y511" s="81">
        <v>4583</v>
      </c>
      <c r="Z511" s="81">
        <v>7299</v>
      </c>
      <c r="AA511" s="81">
        <v>3114</v>
      </c>
      <c r="AB511" s="81">
        <v>10972</v>
      </c>
      <c r="AC511" s="81">
        <v>427682</v>
      </c>
      <c r="AD511" s="81">
        <v>1.3965906544050095</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246.583</v>
      </c>
      <c r="BJ511" s="81">
        <v>0</v>
      </c>
      <c r="BK511" s="81">
        <v>15.067</v>
      </c>
      <c r="BL511" s="81">
        <v>5.85</v>
      </c>
      <c r="BM511" s="82"/>
      <c r="BN511" s="81">
        <v>0</v>
      </c>
      <c r="BO511" s="81">
        <v>0</v>
      </c>
      <c r="BP511" s="81">
        <v>2</v>
      </c>
      <c r="BQ511" s="81">
        <v>0</v>
      </c>
      <c r="BR511" s="81">
        <v>2</v>
      </c>
      <c r="BS511" s="81">
        <v>1</v>
      </c>
      <c r="BT511"/>
      <c r="BU511" s="80">
        <v>267.5</v>
      </c>
      <c r="BV511" s="80">
        <v>0</v>
      </c>
      <c r="BW511" s="80">
        <v>0</v>
      </c>
      <c r="BX511" s="80">
        <v>0</v>
      </c>
      <c r="BY511" s="80">
        <v>0</v>
      </c>
      <c r="BZ511" s="80">
        <v>0</v>
      </c>
      <c r="CA511" s="80">
        <v>0</v>
      </c>
      <c r="CB511" s="80">
        <v>0</v>
      </c>
      <c r="CC511" s="80">
        <v>0</v>
      </c>
    </row>
    <row r="512" spans="1:81">
      <c r="A512" s="80" t="s">
        <v>2277</v>
      </c>
      <c r="B512" s="80">
        <v>469</v>
      </c>
      <c r="C512" s="80">
        <v>10</v>
      </c>
      <c r="D512" s="80">
        <v>28</v>
      </c>
      <c r="E512" s="80">
        <v>2013</v>
      </c>
      <c r="F512" s="80" t="s">
        <v>89</v>
      </c>
      <c r="G512" s="80" t="s">
        <v>1646</v>
      </c>
      <c r="H512" s="80" t="s">
        <v>1647</v>
      </c>
      <c r="I512" s="177"/>
      <c r="J512" s="81">
        <v>932.7394531166625</v>
      </c>
      <c r="K512" s="81">
        <v>5.266021550689322</v>
      </c>
      <c r="L512" s="81">
        <v>11.671025223481957</v>
      </c>
      <c r="M512" s="81">
        <v>25.609660677844957</v>
      </c>
      <c r="N512" s="81">
        <v>28.765872967990884</v>
      </c>
      <c r="O512" s="81">
        <v>13.617025707339904</v>
      </c>
      <c r="P512" s="81">
        <v>15.645479077557926</v>
      </c>
      <c r="Q512" s="81">
        <v>0.84225447578850043</v>
      </c>
      <c r="R512" s="81">
        <v>3.8381073419278597</v>
      </c>
      <c r="S512" s="81">
        <v>1.5616519426645001</v>
      </c>
      <c r="T512" s="82"/>
      <c r="U512" s="81">
        <v>31046124</v>
      </c>
      <c r="V512" s="81">
        <v>1739</v>
      </c>
      <c r="W512" s="81">
        <v>278</v>
      </c>
      <c r="X512" s="81">
        <v>4754</v>
      </c>
      <c r="Y512" s="81">
        <v>4592</v>
      </c>
      <c r="Z512" s="81">
        <v>7440</v>
      </c>
      <c r="AA512" s="81">
        <v>3132</v>
      </c>
      <c r="AB512" s="81">
        <v>10888</v>
      </c>
      <c r="AC512" s="81">
        <v>636250</v>
      </c>
      <c r="AD512" s="81">
        <v>1.5616519426645001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270.43200000000002</v>
      </c>
      <c r="BJ512" s="81">
        <v>0</v>
      </c>
      <c r="BK512" s="81">
        <v>17.321999999999999</v>
      </c>
      <c r="BL512" s="81">
        <v>5.7709999999999999</v>
      </c>
      <c r="BM512" s="82"/>
      <c r="BN512" s="81">
        <v>0</v>
      </c>
      <c r="BO512" s="81">
        <v>0</v>
      </c>
      <c r="BP512" s="81">
        <v>3</v>
      </c>
      <c r="BQ512" s="81">
        <v>0</v>
      </c>
      <c r="BR512" s="81">
        <v>2</v>
      </c>
      <c r="BS512" s="81">
        <v>1</v>
      </c>
      <c r="BT512"/>
      <c r="BU512" s="80">
        <v>293.52499999999998</v>
      </c>
      <c r="BV512" s="80">
        <v>0</v>
      </c>
      <c r="BW512" s="80">
        <v>0</v>
      </c>
      <c r="BX512" s="80">
        <v>0</v>
      </c>
      <c r="BY512" s="80">
        <v>0</v>
      </c>
      <c r="BZ512" s="80">
        <v>0</v>
      </c>
      <c r="CA512" s="80">
        <v>0</v>
      </c>
      <c r="CB512" s="80">
        <v>0</v>
      </c>
      <c r="CC512" s="80">
        <v>0</v>
      </c>
    </row>
    <row r="513" spans="1:81">
      <c r="A513" s="80" t="s">
        <v>2278</v>
      </c>
      <c r="B513" s="80">
        <v>470</v>
      </c>
      <c r="C513" s="80">
        <v>11</v>
      </c>
      <c r="D513" s="80">
        <v>28</v>
      </c>
      <c r="E513" s="80">
        <v>2014</v>
      </c>
      <c r="F513" s="80" t="s">
        <v>90</v>
      </c>
      <c r="G513" s="80" t="s">
        <v>1646</v>
      </c>
      <c r="H513" s="80" t="s">
        <v>1647</v>
      </c>
      <c r="I513" s="177"/>
      <c r="J513" s="81">
        <v>809.77549543819919</v>
      </c>
      <c r="K513" s="81">
        <v>6.0892379454797094</v>
      </c>
      <c r="L513" s="81">
        <v>16.677296633766247</v>
      </c>
      <c r="M513" s="81">
        <v>31.652297866200808</v>
      </c>
      <c r="N513" s="81">
        <v>27.872075042520841</v>
      </c>
      <c r="O513" s="81">
        <v>12.970761538820735</v>
      </c>
      <c r="P513" s="81">
        <v>15.661575057046146</v>
      </c>
      <c r="Q513" s="81">
        <v>0.79764014566158514</v>
      </c>
      <c r="R513" s="81">
        <v>3.3936233135192619</v>
      </c>
      <c r="S513" s="81">
        <v>1.4753996342523457</v>
      </c>
      <c r="T513" s="82"/>
      <c r="U513" s="81">
        <v>31766270</v>
      </c>
      <c r="V513" s="81">
        <v>1827</v>
      </c>
      <c r="W513" s="81">
        <v>328</v>
      </c>
      <c r="X513" s="81">
        <v>5745</v>
      </c>
      <c r="Y513" s="81">
        <v>4636</v>
      </c>
      <c r="Z513" s="81">
        <v>7464</v>
      </c>
      <c r="AA513" s="81">
        <v>3119</v>
      </c>
      <c r="AB513" s="81">
        <v>10747</v>
      </c>
      <c r="AC513" s="81">
        <v>564336</v>
      </c>
      <c r="AD513" s="81">
        <v>1.4753996342523457</v>
      </c>
      <c r="AE513" s="82"/>
      <c r="AF513" s="81">
        <v>445360326.37775421</v>
      </c>
      <c r="AG513" s="81">
        <v>4941364.4932432333</v>
      </c>
      <c r="AH513" s="81">
        <v>2966072.1244241064</v>
      </c>
      <c r="AI513" s="81">
        <v>36993943.811138533</v>
      </c>
      <c r="AJ513" s="81">
        <v>26283556.252441175</v>
      </c>
      <c r="AK513" s="81">
        <v>0</v>
      </c>
      <c r="AL513" s="81">
        <v>0</v>
      </c>
      <c r="AM513" s="81">
        <v>1475402.505268744</v>
      </c>
      <c r="AN513" s="81">
        <v>0</v>
      </c>
      <c r="AO513" s="81">
        <v>0</v>
      </c>
      <c r="AP513" s="82"/>
      <c r="AQ513" s="81">
        <v>55</v>
      </c>
      <c r="AR513" s="81">
        <v>5</v>
      </c>
      <c r="AS513" s="81">
        <v>5</v>
      </c>
      <c r="AT513" s="81">
        <v>0</v>
      </c>
      <c r="AU513" s="81">
        <v>0</v>
      </c>
      <c r="AV513" s="81">
        <v>0</v>
      </c>
      <c r="AW513" s="81" t="s">
        <v>564</v>
      </c>
      <c r="AX513" s="82"/>
      <c r="AY513" s="81">
        <v>216.39999999999998</v>
      </c>
      <c r="AZ513" s="81">
        <v>1966.3</v>
      </c>
      <c r="BA513" s="81">
        <v>145350</v>
      </c>
      <c r="BB513" s="81">
        <v>0</v>
      </c>
      <c r="BC513" s="81">
        <v>0</v>
      </c>
      <c r="BD513" s="81">
        <v>0</v>
      </c>
      <c r="BE513" s="81" t="s">
        <v>564</v>
      </c>
      <c r="BF513" s="82"/>
      <c r="BG513" s="81">
        <v>0</v>
      </c>
      <c r="BH513" s="81">
        <v>0</v>
      </c>
      <c r="BI513" s="81">
        <v>257.71100000000001</v>
      </c>
      <c r="BJ513" s="81">
        <v>0</v>
      </c>
      <c r="BK513" s="81">
        <v>17.457000000000001</v>
      </c>
      <c r="BL513" s="81">
        <v>5.47</v>
      </c>
      <c r="BM513" s="82"/>
      <c r="BN513" s="81">
        <v>0</v>
      </c>
      <c r="BO513" s="81">
        <v>0</v>
      </c>
      <c r="BP513" s="81">
        <v>3</v>
      </c>
      <c r="BQ513" s="81">
        <v>0</v>
      </c>
      <c r="BR513" s="81">
        <v>2</v>
      </c>
      <c r="BS513" s="81">
        <v>1</v>
      </c>
      <c r="BT513"/>
      <c r="BU513" s="80">
        <v>280.63799999999998</v>
      </c>
      <c r="BV513" s="80">
        <v>0</v>
      </c>
      <c r="BW513" s="80">
        <v>0</v>
      </c>
      <c r="BX513" s="80">
        <v>0</v>
      </c>
      <c r="BY513" s="80">
        <v>0</v>
      </c>
      <c r="BZ513" s="80">
        <v>0</v>
      </c>
      <c r="CA513" s="80">
        <v>0</v>
      </c>
      <c r="CB513" s="80">
        <v>0</v>
      </c>
      <c r="CC513" s="80">
        <v>0</v>
      </c>
    </row>
    <row r="514" spans="1:81">
      <c r="A514" s="80" t="s">
        <v>2279</v>
      </c>
      <c r="B514" s="80">
        <v>471</v>
      </c>
      <c r="C514" s="80">
        <v>12</v>
      </c>
      <c r="D514" s="80">
        <v>28</v>
      </c>
      <c r="E514" s="80">
        <v>2015</v>
      </c>
      <c r="F514" s="80" t="s">
        <v>91</v>
      </c>
      <c r="G514" s="80" t="s">
        <v>1646</v>
      </c>
      <c r="H514" s="80" t="s">
        <v>1647</v>
      </c>
      <c r="I514" s="177"/>
      <c r="J514" s="81">
        <v>855.27788343409611</v>
      </c>
      <c r="K514" s="81">
        <v>5.8668848954518786</v>
      </c>
      <c r="L514" s="81">
        <v>14.740793215676794</v>
      </c>
      <c r="M514" s="81">
        <v>27.399611011822092</v>
      </c>
      <c r="N514" s="81">
        <v>25.902675271642703</v>
      </c>
      <c r="O514" s="81">
        <v>12.912389253519722</v>
      </c>
      <c r="P514" s="81">
        <v>15.950289120486739</v>
      </c>
      <c r="Q514" s="81">
        <v>0.77278512298042512</v>
      </c>
      <c r="R514" s="81">
        <v>3.9383070260535646</v>
      </c>
      <c r="S514" s="81">
        <v>1.5590951091371958</v>
      </c>
      <c r="T514" s="82"/>
      <c r="U514" s="81">
        <v>33500665</v>
      </c>
      <c r="V514" s="81">
        <v>1827</v>
      </c>
      <c r="W514" s="81">
        <v>328</v>
      </c>
      <c r="X514" s="81">
        <v>5745</v>
      </c>
      <c r="Y514" s="81">
        <v>4651</v>
      </c>
      <c r="Z514" s="81">
        <v>7502</v>
      </c>
      <c r="AA514" s="81">
        <v>3174</v>
      </c>
      <c r="AB514" s="81">
        <v>10636</v>
      </c>
      <c r="AC514" s="81">
        <v>674643</v>
      </c>
      <c r="AD514" s="81">
        <v>1.5590951091371958</v>
      </c>
      <c r="AE514" s="82"/>
      <c r="AF514" s="81">
        <v>468449051.5096572</v>
      </c>
      <c r="AG514" s="81">
        <v>4575237.9366877964</v>
      </c>
      <c r="AH514" s="81">
        <v>2218088.439262887</v>
      </c>
      <c r="AI514" s="81">
        <v>35080793.745042041</v>
      </c>
      <c r="AJ514" s="81">
        <v>23650728.518172167</v>
      </c>
      <c r="AK514" s="81">
        <v>0</v>
      </c>
      <c r="AL514" s="81">
        <v>0</v>
      </c>
      <c r="AM514" s="81">
        <v>1457619.1836580527</v>
      </c>
      <c r="AN514" s="81">
        <v>0</v>
      </c>
      <c r="AO514" s="81">
        <v>0</v>
      </c>
      <c r="AP514" s="82"/>
      <c r="AQ514" s="81">
        <v>64</v>
      </c>
      <c r="AR514" s="81">
        <v>8</v>
      </c>
      <c r="AS514" s="81">
        <v>5</v>
      </c>
      <c r="AT514" s="81">
        <v>0</v>
      </c>
      <c r="AU514" s="81">
        <v>0</v>
      </c>
      <c r="AV514" s="81">
        <v>0</v>
      </c>
      <c r="AW514" s="81" t="s">
        <v>564</v>
      </c>
      <c r="AX514" s="82"/>
      <c r="AY514" s="81">
        <v>277.8</v>
      </c>
      <c r="AZ514" s="81">
        <v>117025.1</v>
      </c>
      <c r="BA514" s="81">
        <v>145350</v>
      </c>
      <c r="BB514" s="81">
        <v>0</v>
      </c>
      <c r="BC514" s="81">
        <v>0</v>
      </c>
      <c r="BD514" s="81">
        <v>0</v>
      </c>
      <c r="BE514" s="81" t="s">
        <v>564</v>
      </c>
      <c r="BF514" s="82"/>
      <c r="BG514" s="81">
        <v>0</v>
      </c>
      <c r="BH514" s="81">
        <v>0</v>
      </c>
      <c r="BI514" s="81">
        <v>237.50800000000001</v>
      </c>
      <c r="BJ514" s="81">
        <v>0</v>
      </c>
      <c r="BK514" s="81">
        <v>4.2279999999999998</v>
      </c>
      <c r="BL514" s="81">
        <v>5.16</v>
      </c>
      <c r="BM514" s="82"/>
      <c r="BN514" s="81">
        <v>0</v>
      </c>
      <c r="BO514" s="81">
        <v>0</v>
      </c>
      <c r="BP514" s="81">
        <v>3</v>
      </c>
      <c r="BQ514" s="81">
        <v>0</v>
      </c>
      <c r="BR514" s="81">
        <v>1</v>
      </c>
      <c r="BS514" s="81">
        <v>1</v>
      </c>
      <c r="BT514"/>
      <c r="BU514" s="80">
        <v>246.89599999999999</v>
      </c>
      <c r="BV514" s="80">
        <v>0</v>
      </c>
      <c r="BW514" s="80">
        <v>0</v>
      </c>
      <c r="BX514" s="80">
        <v>0</v>
      </c>
      <c r="BY514" s="80">
        <v>0</v>
      </c>
      <c r="BZ514" s="80">
        <v>0</v>
      </c>
      <c r="CA514" s="80">
        <v>0</v>
      </c>
      <c r="CB514" s="80">
        <v>0</v>
      </c>
      <c r="CC514" s="80">
        <v>0</v>
      </c>
    </row>
    <row r="515" spans="1:81">
      <c r="A515" s="80" t="s">
        <v>2280</v>
      </c>
      <c r="B515" s="80">
        <v>472</v>
      </c>
      <c r="C515" s="80">
        <v>13</v>
      </c>
      <c r="D515" s="80">
        <v>28</v>
      </c>
      <c r="E515" s="80">
        <v>2016</v>
      </c>
      <c r="F515" s="80" t="s">
        <v>92</v>
      </c>
      <c r="G515" s="80" t="s">
        <v>1646</v>
      </c>
      <c r="H515" s="80" t="s">
        <v>1647</v>
      </c>
      <c r="I515" s="177"/>
      <c r="J515" s="81">
        <v>751.30327462396258</v>
      </c>
      <c r="K515" s="81">
        <v>5.4001904683003437</v>
      </c>
      <c r="L515" s="81">
        <v>18.316375919302455</v>
      </c>
      <c r="M515" s="81">
        <v>25.781866716339529</v>
      </c>
      <c r="N515" s="81">
        <v>28.489260864476769</v>
      </c>
      <c r="O515" s="81">
        <v>13.070142306494734</v>
      </c>
      <c r="P515" s="81">
        <v>16.835471501520388</v>
      </c>
      <c r="Q515" s="81">
        <v>0.745379789914833</v>
      </c>
      <c r="R515" s="81">
        <v>2.3129331751905218</v>
      </c>
      <c r="S515" s="81">
        <v>1.3224083268182039</v>
      </c>
      <c r="T515" s="82"/>
      <c r="U515" s="81">
        <v>33684968</v>
      </c>
      <c r="V515" s="81">
        <v>1827</v>
      </c>
      <c r="W515" s="81">
        <v>328</v>
      </c>
      <c r="X515" s="81">
        <v>5745</v>
      </c>
      <c r="Y515" s="81">
        <v>4716</v>
      </c>
      <c r="Z515" s="81">
        <v>7687</v>
      </c>
      <c r="AA515" s="81">
        <v>3465</v>
      </c>
      <c r="AB515" s="81">
        <v>10553</v>
      </c>
      <c r="AC515" s="81">
        <v>395026.2190109801</v>
      </c>
      <c r="AD515" s="81">
        <v>1.3224083268182041</v>
      </c>
      <c r="AE515" s="82"/>
      <c r="AF515" s="81">
        <v>411923592.86298609</v>
      </c>
      <c r="AG515" s="81">
        <v>4288288.5866982564</v>
      </c>
      <c r="AH515" s="81">
        <v>2032108.7466422941</v>
      </c>
      <c r="AI515" s="81">
        <v>35817759.480706587</v>
      </c>
      <c r="AJ515" s="81">
        <v>26050468.663206849</v>
      </c>
      <c r="AK515" s="81">
        <v>0</v>
      </c>
      <c r="AL515" s="81">
        <v>0</v>
      </c>
      <c r="AM515" s="81">
        <v>1447367.9718104131</v>
      </c>
      <c r="AN515" s="81">
        <v>0</v>
      </c>
      <c r="AO515" s="81">
        <v>0</v>
      </c>
      <c r="AP515" s="82"/>
      <c r="AQ515" s="81">
        <v>76</v>
      </c>
      <c r="AR515" s="81">
        <v>9</v>
      </c>
      <c r="AS515" s="81">
        <v>6</v>
      </c>
      <c r="AT515" s="81">
        <v>0</v>
      </c>
      <c r="AU515" s="81">
        <v>0</v>
      </c>
      <c r="AV515" s="81">
        <v>0</v>
      </c>
      <c r="AW515" s="81" t="s">
        <v>564</v>
      </c>
      <c r="AX515" s="82"/>
      <c r="AY515" s="81">
        <v>356.8</v>
      </c>
      <c r="AZ515" s="81">
        <v>168025.1</v>
      </c>
      <c r="BA515" s="81">
        <v>145369.5</v>
      </c>
      <c r="BB515" s="81">
        <v>0</v>
      </c>
      <c r="BC515" s="81">
        <v>0</v>
      </c>
      <c r="BD515" s="81">
        <v>0</v>
      </c>
      <c r="BE515" s="81" t="s">
        <v>564</v>
      </c>
      <c r="BF515" s="82"/>
      <c r="BG515" s="81">
        <v>0</v>
      </c>
      <c r="BH515" s="81">
        <v>0</v>
      </c>
      <c r="BI515" s="81">
        <v>240.08099999999999</v>
      </c>
      <c r="BJ515" s="81">
        <v>0</v>
      </c>
      <c r="BK515" s="81">
        <v>14.663</v>
      </c>
      <c r="BL515" s="81">
        <v>5.2779999999999996</v>
      </c>
      <c r="BM515" s="82"/>
      <c r="BN515" s="81">
        <v>0</v>
      </c>
      <c r="BO515" s="81">
        <v>0</v>
      </c>
      <c r="BP515" s="81">
        <v>3</v>
      </c>
      <c r="BQ515" s="81">
        <v>0</v>
      </c>
      <c r="BR515" s="81">
        <v>2</v>
      </c>
      <c r="BS515" s="81">
        <v>1</v>
      </c>
      <c r="BT515"/>
      <c r="BU515" s="80">
        <v>260.02199999999999</v>
      </c>
      <c r="BV515" s="80">
        <v>0</v>
      </c>
      <c r="BW515" s="80">
        <v>0</v>
      </c>
      <c r="BX515" s="80">
        <v>0</v>
      </c>
      <c r="BY515" s="80">
        <v>0</v>
      </c>
      <c r="BZ515" s="80">
        <v>0</v>
      </c>
      <c r="CA515" s="80">
        <v>0</v>
      </c>
      <c r="CB515" s="80">
        <v>0</v>
      </c>
      <c r="CC515" s="80">
        <v>0</v>
      </c>
    </row>
    <row r="516" spans="1:81">
      <c r="A516" s="80" t="s">
        <v>2281</v>
      </c>
      <c r="B516" s="80">
        <v>473</v>
      </c>
      <c r="C516" s="80">
        <v>14</v>
      </c>
      <c r="D516" s="80">
        <v>28</v>
      </c>
      <c r="E516" s="80">
        <v>2017</v>
      </c>
      <c r="F516" s="80" t="s">
        <v>71</v>
      </c>
      <c r="G516" s="80" t="s">
        <v>1646</v>
      </c>
      <c r="H516" s="80" t="s">
        <v>1647</v>
      </c>
      <c r="I516" s="177"/>
      <c r="J516" s="81">
        <v>707.16932623677974</v>
      </c>
      <c r="K516" s="81">
        <v>5.9095200828494585</v>
      </c>
      <c r="L516" s="81">
        <v>17.877006732926922</v>
      </c>
      <c r="M516" s="81">
        <v>22.989839839435483</v>
      </c>
      <c r="N516" s="81">
        <v>26.206510745202049</v>
      </c>
      <c r="O516" s="81">
        <v>13.064264553851091</v>
      </c>
      <c r="P516" s="81">
        <v>17.380597196143245</v>
      </c>
      <c r="Q516" s="81">
        <v>0.71544940161558557</v>
      </c>
      <c r="R516" s="81">
        <v>2.2654569453744657</v>
      </c>
      <c r="S516" s="81">
        <v>1.7882772447553772</v>
      </c>
      <c r="T516" s="82"/>
      <c r="U516" s="81">
        <v>32357735</v>
      </c>
      <c r="V516" s="81">
        <v>1827</v>
      </c>
      <c r="W516" s="81">
        <v>328</v>
      </c>
      <c r="X516" s="81">
        <v>5745</v>
      </c>
      <c r="Y516" s="81">
        <v>4793</v>
      </c>
      <c r="Z516" s="81">
        <v>7811</v>
      </c>
      <c r="AA516" s="81">
        <v>3600</v>
      </c>
      <c r="AB516" s="81">
        <v>10475</v>
      </c>
      <c r="AC516" s="81">
        <v>394594.99999999988</v>
      </c>
      <c r="AD516" s="81">
        <v>1.788277244755377</v>
      </c>
      <c r="AE516" s="82"/>
      <c r="AF516" s="81">
        <v>411964813.16117817</v>
      </c>
      <c r="AG516" s="81">
        <v>4595861.3912176127</v>
      </c>
      <c r="AH516" s="81">
        <v>2747613.079887053</v>
      </c>
      <c r="AI516" s="81">
        <v>33328042.010423928</v>
      </c>
      <c r="AJ516" s="81">
        <v>25166895.704732042</v>
      </c>
      <c r="AK516" s="81">
        <v>0</v>
      </c>
      <c r="AL516" s="81">
        <v>0</v>
      </c>
      <c r="AM516" s="81">
        <v>1438918.0907876201</v>
      </c>
      <c r="AN516" s="81">
        <v>0</v>
      </c>
      <c r="AO516" s="81">
        <v>0</v>
      </c>
      <c r="AP516" s="82"/>
      <c r="AQ516" s="81">
        <v>81</v>
      </c>
      <c r="AR516" s="81">
        <v>12</v>
      </c>
      <c r="AS516" s="81">
        <v>9</v>
      </c>
      <c r="AT516" s="81">
        <v>0</v>
      </c>
      <c r="AU516" s="81">
        <v>0</v>
      </c>
      <c r="AV516" s="81">
        <v>0</v>
      </c>
      <c r="AW516" s="81" t="s">
        <v>564</v>
      </c>
      <c r="AX516" s="82"/>
      <c r="AY516" s="81">
        <v>381.8</v>
      </c>
      <c r="AZ516" s="81">
        <v>168105.3</v>
      </c>
      <c r="BA516" s="81">
        <v>145428.9</v>
      </c>
      <c r="BB516" s="81">
        <v>0</v>
      </c>
      <c r="BC516" s="81">
        <v>0</v>
      </c>
      <c r="BD516" s="81">
        <v>0</v>
      </c>
      <c r="BE516" s="81" t="s">
        <v>564</v>
      </c>
      <c r="BF516" s="82"/>
      <c r="BG516" s="81">
        <v>0</v>
      </c>
      <c r="BH516" s="81">
        <v>0</v>
      </c>
      <c r="BI516" s="81">
        <v>247.636</v>
      </c>
      <c r="BJ516" s="81">
        <v>0</v>
      </c>
      <c r="BK516" s="81">
        <v>8.8140000000000001</v>
      </c>
      <c r="BL516" s="81">
        <v>6.6669999999999998</v>
      </c>
      <c r="BM516" s="82"/>
      <c r="BN516" s="81">
        <v>0</v>
      </c>
      <c r="BO516" s="81">
        <v>0</v>
      </c>
      <c r="BP516" s="81">
        <v>4</v>
      </c>
      <c r="BQ516" s="81">
        <v>0</v>
      </c>
      <c r="BR516" s="81">
        <v>2</v>
      </c>
      <c r="BS516" s="81">
        <v>1</v>
      </c>
      <c r="BT516"/>
      <c r="BU516" s="80">
        <v>263.11700000000002</v>
      </c>
      <c r="BV516" s="80">
        <v>0</v>
      </c>
      <c r="BW516" s="80">
        <v>0</v>
      </c>
      <c r="BX516" s="80">
        <v>0</v>
      </c>
      <c r="BY516" s="80">
        <v>0</v>
      </c>
      <c r="BZ516" s="80">
        <v>0</v>
      </c>
      <c r="CA516" s="80">
        <v>0</v>
      </c>
      <c r="CB516" s="80">
        <v>0</v>
      </c>
      <c r="CC516" s="80">
        <v>0</v>
      </c>
    </row>
    <row r="517" spans="1:81">
      <c r="A517" s="80" t="s">
        <v>2282</v>
      </c>
      <c r="B517" s="80">
        <v>474</v>
      </c>
      <c r="C517" s="80">
        <v>15</v>
      </c>
      <c r="D517" s="80">
        <v>28</v>
      </c>
      <c r="E517" s="80">
        <v>2018</v>
      </c>
      <c r="F517" s="80" t="s">
        <v>93</v>
      </c>
      <c r="G517" s="80" t="s">
        <v>1646</v>
      </c>
      <c r="H517" s="80" t="s">
        <v>1647</v>
      </c>
      <c r="I517" s="177"/>
      <c r="J517" s="81">
        <v>500.33795301574571</v>
      </c>
      <c r="K517" s="81">
        <v>5.5145837765003751</v>
      </c>
      <c r="L517" s="81">
        <v>16.497630220621687</v>
      </c>
      <c r="M517" s="81">
        <v>24.923031966857309</v>
      </c>
      <c r="N517" s="81">
        <v>25.626678699573066</v>
      </c>
      <c r="O517" s="81">
        <v>12.91564182046945</v>
      </c>
      <c r="P517" s="81">
        <v>17.56129810870998</v>
      </c>
      <c r="Q517" s="81">
        <v>0.65857705549090673</v>
      </c>
      <c r="R517" s="81">
        <v>1.5977165425729267</v>
      </c>
      <c r="S517" s="81">
        <v>1.6485908480974598</v>
      </c>
      <c r="T517" s="82"/>
      <c r="U517" s="81">
        <v>21269898</v>
      </c>
      <c r="V517" s="81">
        <v>1827</v>
      </c>
      <c r="W517" s="81">
        <v>328</v>
      </c>
      <c r="X517" s="81">
        <v>5745</v>
      </c>
      <c r="Y517" s="81">
        <v>4842</v>
      </c>
      <c r="Z517" s="81">
        <v>7870</v>
      </c>
      <c r="AA517" s="81">
        <v>3674</v>
      </c>
      <c r="AB517" s="81">
        <v>10391</v>
      </c>
      <c r="AC517" s="81">
        <v>277198.00000000012</v>
      </c>
      <c r="AD517" s="81">
        <v>1.64859084809746</v>
      </c>
      <c r="AE517" s="82"/>
      <c r="AF517" s="81">
        <v>289631330.93509668</v>
      </c>
      <c r="AG517" s="81">
        <v>4213361.4000583766</v>
      </c>
      <c r="AH517" s="81">
        <v>2614876.9254815499</v>
      </c>
      <c r="AI517" s="81">
        <v>35264512.80685503</v>
      </c>
      <c r="AJ517" s="81">
        <v>24087123.318305809</v>
      </c>
      <c r="AK517" s="81">
        <v>0</v>
      </c>
      <c r="AL517" s="81">
        <v>0</v>
      </c>
      <c r="AM517" s="81">
        <v>1430332.6914047429</v>
      </c>
      <c r="AN517" s="81">
        <v>0</v>
      </c>
      <c r="AO517" s="81">
        <v>0</v>
      </c>
      <c r="AP517" s="82"/>
      <c r="AQ517" s="81">
        <v>96</v>
      </c>
      <c r="AR517" s="81">
        <v>13</v>
      </c>
      <c r="AS517" s="81">
        <v>12</v>
      </c>
      <c r="AT517" s="81">
        <v>0</v>
      </c>
      <c r="AU517" s="81">
        <v>0</v>
      </c>
      <c r="AV517" s="81">
        <v>0</v>
      </c>
      <c r="AW517" s="81" t="s">
        <v>564</v>
      </c>
      <c r="AX517" s="82"/>
      <c r="AY517" s="81">
        <v>457.7</v>
      </c>
      <c r="AZ517" s="81">
        <v>168149</v>
      </c>
      <c r="BA517" s="81">
        <v>145488</v>
      </c>
      <c r="BB517" s="81">
        <v>0</v>
      </c>
      <c r="BC517" s="81">
        <v>0</v>
      </c>
      <c r="BD517" s="81">
        <v>0</v>
      </c>
      <c r="BE517" s="81" t="s">
        <v>564</v>
      </c>
      <c r="BF517" s="82"/>
      <c r="BG517" s="81">
        <v>0</v>
      </c>
      <c r="BH517" s="81">
        <v>0</v>
      </c>
      <c r="BI517" s="81">
        <v>246.995</v>
      </c>
      <c r="BJ517" s="81">
        <v>0</v>
      </c>
      <c r="BK517" s="81">
        <v>11.882999999999999</v>
      </c>
      <c r="BL517" s="81">
        <v>5.9450000000000003</v>
      </c>
      <c r="BM517" s="82"/>
      <c r="BN517" s="81">
        <v>0</v>
      </c>
      <c r="BO517" s="81">
        <v>0</v>
      </c>
      <c r="BP517" s="81">
        <v>4</v>
      </c>
      <c r="BQ517" s="81">
        <v>0</v>
      </c>
      <c r="BR517" s="81">
        <v>2</v>
      </c>
      <c r="BS517" s="81">
        <v>1</v>
      </c>
      <c r="BT517"/>
      <c r="BU517" s="80">
        <v>264.82299999999998</v>
      </c>
      <c r="BV517" s="80">
        <v>0</v>
      </c>
      <c r="BW517" s="80">
        <v>0</v>
      </c>
      <c r="BX517" s="80">
        <v>0</v>
      </c>
      <c r="BY517" s="80">
        <v>0</v>
      </c>
      <c r="BZ517" s="80">
        <v>0</v>
      </c>
      <c r="CA517" s="80">
        <v>0</v>
      </c>
      <c r="CB517" s="80">
        <v>0</v>
      </c>
      <c r="CC517" s="80">
        <v>0</v>
      </c>
    </row>
    <row r="518" spans="1:81">
      <c r="A518" s="80" t="s">
        <v>2283</v>
      </c>
      <c r="B518" s="80">
        <v>475</v>
      </c>
      <c r="C518" s="80">
        <v>16</v>
      </c>
      <c r="D518" s="80">
        <v>28</v>
      </c>
      <c r="E518" s="80">
        <v>2019</v>
      </c>
      <c r="F518" s="80" t="s">
        <v>73</v>
      </c>
      <c r="G518" s="80" t="s">
        <v>1646</v>
      </c>
      <c r="H518" s="80" t="s">
        <v>1647</v>
      </c>
      <c r="I518" s="177"/>
      <c r="J518" s="81">
        <v>567.41722479249154</v>
      </c>
      <c r="K518" s="81">
        <v>4.8935541872962212</v>
      </c>
      <c r="L518" s="81">
        <v>16.669948052520041</v>
      </c>
      <c r="M518" s="81">
        <v>23.079619190997651</v>
      </c>
      <c r="N518" s="81">
        <v>25.377531826128017</v>
      </c>
      <c r="O518" s="81">
        <v>12.720652321478614</v>
      </c>
      <c r="P518" s="81">
        <v>16.441584152993396</v>
      </c>
      <c r="Q518" s="81">
        <v>0.63344072853692623</v>
      </c>
      <c r="R518" s="81">
        <v>1.4480541363281056</v>
      </c>
      <c r="S518" s="81">
        <v>1.9069253570997637</v>
      </c>
      <c r="T518" s="82"/>
      <c r="U518" s="81">
        <v>24231590</v>
      </c>
      <c r="V518" s="81">
        <v>1827</v>
      </c>
      <c r="W518" s="81">
        <v>328</v>
      </c>
      <c r="X518" s="81">
        <v>5745</v>
      </c>
      <c r="Y518" s="81">
        <v>4881</v>
      </c>
      <c r="Z518" s="81">
        <v>7964</v>
      </c>
      <c r="AA518" s="81">
        <v>3414</v>
      </c>
      <c r="AB518" s="81">
        <v>10265</v>
      </c>
      <c r="AC518" s="81">
        <v>255347</v>
      </c>
      <c r="AD518" s="81">
        <v>1.906925357099764</v>
      </c>
      <c r="AE518" s="82"/>
      <c r="AF518" s="81">
        <v>319976192.3445887</v>
      </c>
      <c r="AG518" s="81">
        <v>3690632.4781066952</v>
      </c>
      <c r="AH518" s="81">
        <v>2776204.5752240922</v>
      </c>
      <c r="AI518" s="81">
        <v>33690594.237934433</v>
      </c>
      <c r="AJ518" s="81">
        <v>23626514.845169913</v>
      </c>
      <c r="AK518" s="81">
        <v>0</v>
      </c>
      <c r="AL518" s="81">
        <v>0</v>
      </c>
      <c r="AM518" s="81">
        <v>1398015.7251213728</v>
      </c>
      <c r="AN518" s="81">
        <v>0</v>
      </c>
      <c r="AO518" s="81">
        <v>0</v>
      </c>
      <c r="AP518" s="82"/>
      <c r="AQ518" s="81">
        <v>101</v>
      </c>
      <c r="AR518" s="81">
        <v>17</v>
      </c>
      <c r="AS518" s="81">
        <v>15</v>
      </c>
      <c r="AT518" s="81">
        <v>0</v>
      </c>
      <c r="AU518" s="81">
        <v>0</v>
      </c>
      <c r="AV518" s="81">
        <v>0</v>
      </c>
      <c r="AW518" s="81" t="s">
        <v>564</v>
      </c>
      <c r="AX518" s="82"/>
      <c r="AY518" s="81">
        <v>483.2999999999999</v>
      </c>
      <c r="AZ518" s="81">
        <v>168311.3</v>
      </c>
      <c r="BA518" s="81">
        <v>145545.5</v>
      </c>
      <c r="BB518" s="81">
        <v>0</v>
      </c>
      <c r="BC518" s="81">
        <v>0</v>
      </c>
      <c r="BD518" s="81">
        <v>0</v>
      </c>
      <c r="BE518" s="81" t="s">
        <v>564</v>
      </c>
      <c r="BF518" s="82"/>
      <c r="BG518" s="81">
        <v>0</v>
      </c>
      <c r="BH518" s="81">
        <v>0</v>
      </c>
      <c r="BI518" s="81">
        <v>226.02199999999999</v>
      </c>
      <c r="BJ518" s="81">
        <v>0</v>
      </c>
      <c r="BK518" s="81">
        <v>11.494999999999999</v>
      </c>
      <c r="BL518" s="81">
        <v>5.1740000000000004</v>
      </c>
      <c r="BM518" s="82"/>
      <c r="BN518" s="81">
        <v>0</v>
      </c>
      <c r="BO518" s="81">
        <v>0</v>
      </c>
      <c r="BP518" s="81">
        <v>3</v>
      </c>
      <c r="BQ518" s="81">
        <v>0</v>
      </c>
      <c r="BR518" s="81">
        <v>2</v>
      </c>
      <c r="BS518" s="81">
        <v>1</v>
      </c>
      <c r="BT518"/>
      <c r="BU518" s="80">
        <v>242.691</v>
      </c>
      <c r="BV518" s="80">
        <v>0</v>
      </c>
      <c r="BW518" s="80">
        <v>0</v>
      </c>
      <c r="BX518" s="80">
        <v>0</v>
      </c>
      <c r="BY518" s="80">
        <v>0</v>
      </c>
      <c r="BZ518" s="80">
        <v>0</v>
      </c>
      <c r="CA518" s="80">
        <v>0</v>
      </c>
      <c r="CB518" s="80">
        <v>0</v>
      </c>
      <c r="CC518" s="80">
        <v>0</v>
      </c>
    </row>
    <row r="519" spans="1:81">
      <c r="A519" s="80" t="s">
        <v>2284</v>
      </c>
      <c r="B519" s="80">
        <v>476</v>
      </c>
      <c r="C519" s="80">
        <v>17</v>
      </c>
      <c r="D519" s="80">
        <v>28</v>
      </c>
      <c r="E519" s="80">
        <v>2020</v>
      </c>
      <c r="F519" s="80" t="s">
        <v>218</v>
      </c>
      <c r="G519" s="80" t="s">
        <v>1646</v>
      </c>
      <c r="H519" s="80" t="s">
        <v>1647</v>
      </c>
      <c r="I519" s="177"/>
      <c r="J519" s="81">
        <v>432.79886159430521</v>
      </c>
      <c r="K519" s="81">
        <v>6.1969843866212448</v>
      </c>
      <c r="L519" s="81">
        <v>12.042591081875331</v>
      </c>
      <c r="M519" s="81">
        <v>23.98438488679264</v>
      </c>
      <c r="N519" s="81">
        <v>22.351604288280754</v>
      </c>
      <c r="O519" s="81">
        <v>11.310224623105507</v>
      </c>
      <c r="P519" s="81">
        <v>17.087619135077912</v>
      </c>
      <c r="Q519" s="81">
        <v>0.59735588592981836</v>
      </c>
      <c r="R519" s="81">
        <v>1.2471315581587874</v>
      </c>
      <c r="S519" s="81">
        <v>1.378528138740875</v>
      </c>
      <c r="T519" s="82"/>
      <c r="U519" s="81">
        <v>21793658</v>
      </c>
      <c r="V519" s="81">
        <v>2066</v>
      </c>
      <c r="W519" s="81">
        <v>256</v>
      </c>
      <c r="X519" s="81">
        <v>6480</v>
      </c>
      <c r="Y519" s="81">
        <v>4913</v>
      </c>
      <c r="Z519" s="81">
        <v>8082</v>
      </c>
      <c r="AA519" s="81">
        <v>3855</v>
      </c>
      <c r="AB519" s="81">
        <v>10131</v>
      </c>
      <c r="AC519" s="81">
        <v>221063.99999999997</v>
      </c>
      <c r="AD519" s="81">
        <v>1.378528138740875</v>
      </c>
      <c r="AE519" s="82"/>
      <c r="AF519" s="81">
        <v>255022554.43661281</v>
      </c>
      <c r="AG519" s="81">
        <v>4774224.6735724164</v>
      </c>
      <c r="AH519" s="81">
        <v>2099869.7163197058</v>
      </c>
      <c r="AI519" s="81">
        <v>36620074.821874611</v>
      </c>
      <c r="AJ519" s="81">
        <v>21734809.763292961</v>
      </c>
      <c r="AK519" s="81"/>
      <c r="AL519" s="81"/>
      <c r="AM519" s="81">
        <v>1322208.0577576223</v>
      </c>
      <c r="AN519" s="81"/>
      <c r="AO519" s="81"/>
      <c r="AP519" s="82"/>
      <c r="AQ519" s="81">
        <v>111</v>
      </c>
      <c r="AR519" s="81">
        <v>21</v>
      </c>
      <c r="AS519" s="81">
        <v>17</v>
      </c>
      <c r="AT519" s="81">
        <v>0</v>
      </c>
      <c r="AU519" s="81">
        <v>0</v>
      </c>
      <c r="AV519" s="81">
        <v>0</v>
      </c>
      <c r="AW519" s="81">
        <v>17</v>
      </c>
      <c r="AX519" s="82"/>
      <c r="AY519" s="81">
        <v>558.49999999999977</v>
      </c>
      <c r="AZ519" s="81">
        <v>168509.3</v>
      </c>
      <c r="BA519" s="81">
        <v>145584.79999999999</v>
      </c>
      <c r="BB519" s="81">
        <v>0</v>
      </c>
      <c r="BC519" s="81">
        <v>0</v>
      </c>
      <c r="BD519" s="81">
        <v>0</v>
      </c>
      <c r="BE519" s="81">
        <v>145584.79999999999</v>
      </c>
      <c r="BF519" s="82"/>
      <c r="BG519" s="81">
        <v>0</v>
      </c>
      <c r="BH519" s="81">
        <v>0</v>
      </c>
      <c r="BI519" s="81">
        <v>238.53899999999999</v>
      </c>
      <c r="BJ519" s="81">
        <v>0</v>
      </c>
      <c r="BK519" s="81">
        <v>11.452</v>
      </c>
      <c r="BL519" s="81">
        <v>6.3630000000000004</v>
      </c>
      <c r="BM519" s="82"/>
      <c r="BN519" s="81">
        <v>0</v>
      </c>
      <c r="BO519" s="81">
        <v>0</v>
      </c>
      <c r="BP519" s="81">
        <v>4</v>
      </c>
      <c r="BQ519" s="81">
        <v>0</v>
      </c>
      <c r="BR519" s="81">
        <v>2</v>
      </c>
      <c r="BS519" s="81">
        <v>1</v>
      </c>
      <c r="BT519"/>
      <c r="BU519" s="80">
        <v>256.35399999999998</v>
      </c>
      <c r="BV519" s="80">
        <v>0</v>
      </c>
      <c r="BW519" s="80">
        <v>0</v>
      </c>
      <c r="BX519" s="80">
        <v>0</v>
      </c>
      <c r="BY519" s="80">
        <v>0</v>
      </c>
      <c r="BZ519" s="80">
        <v>0</v>
      </c>
      <c r="CA519" s="80">
        <v>0</v>
      </c>
      <c r="CB519" s="80">
        <v>0</v>
      </c>
      <c r="CC519" s="80">
        <v>0</v>
      </c>
    </row>
    <row r="520" spans="1:81">
      <c r="A520" s="80" t="s">
        <v>1648</v>
      </c>
      <c r="B520" s="80">
        <v>476</v>
      </c>
      <c r="C520" s="80">
        <v>18</v>
      </c>
      <c r="D520" s="80">
        <v>28</v>
      </c>
      <c r="E520" s="80">
        <v>2021</v>
      </c>
      <c r="F520" s="80" t="s">
        <v>75</v>
      </c>
      <c r="G520" s="174" t="s">
        <v>1646</v>
      </c>
      <c r="H520" s="80" t="s">
        <v>1647</v>
      </c>
      <c r="I520" s="177"/>
      <c r="J520" s="81">
        <v>475.71327034246218</v>
      </c>
      <c r="K520" s="81">
        <v>7.3451770610472282</v>
      </c>
      <c r="L520" s="81">
        <v>9.6057945162830958</v>
      </c>
      <c r="M520" s="81">
        <v>27.13953873039878</v>
      </c>
      <c r="N520" s="81">
        <v>21.976470428906524</v>
      </c>
      <c r="O520" s="81">
        <v>11.102397406161474</v>
      </c>
      <c r="P520" s="81">
        <v>18.194803522857804</v>
      </c>
      <c r="Q520" s="81">
        <v>0.59664809840233568</v>
      </c>
      <c r="R520" s="81">
        <v>2.5215569284516448</v>
      </c>
      <c r="S520" s="81">
        <v>1.682917626001605</v>
      </c>
      <c r="T520" s="82"/>
      <c r="U520" s="81">
        <v>22110634</v>
      </c>
      <c r="V520" s="81">
        <v>2066</v>
      </c>
      <c r="W520" s="81">
        <v>256</v>
      </c>
      <c r="X520" s="81">
        <v>6480</v>
      </c>
      <c r="Y520" s="81">
        <v>4942</v>
      </c>
      <c r="Z520" s="81">
        <v>8169</v>
      </c>
      <c r="AA520" s="81">
        <v>4003</v>
      </c>
      <c r="AB520" s="81">
        <v>9999</v>
      </c>
      <c r="AC520" s="81">
        <v>433227.99999999994</v>
      </c>
      <c r="AD520" s="81">
        <v>1.682917626001605</v>
      </c>
      <c r="AE520" s="82"/>
      <c r="AF520" s="81">
        <v>280523178.17228055</v>
      </c>
      <c r="AG520" s="81">
        <v>5286114.3349003196</v>
      </c>
      <c r="AH520" s="81">
        <v>1611535.9139483566</v>
      </c>
      <c r="AI520" s="81">
        <v>40867732.090576909</v>
      </c>
      <c r="AJ520" s="81">
        <v>23055781.305412199</v>
      </c>
      <c r="AK520" s="81">
        <v>0</v>
      </c>
      <c r="AL520" s="81">
        <v>0</v>
      </c>
      <c r="AM520" s="81">
        <v>1312507.6141902215</v>
      </c>
      <c r="AN520" s="81">
        <v>0</v>
      </c>
      <c r="AO520" s="81">
        <v>0</v>
      </c>
      <c r="AP520" s="82"/>
      <c r="AQ520" s="81">
        <v>116</v>
      </c>
      <c r="AR520" s="81">
        <v>27</v>
      </c>
      <c r="AS520" s="81">
        <v>18</v>
      </c>
      <c r="AT520" s="81">
        <v>0</v>
      </c>
      <c r="AU520" s="81">
        <v>0</v>
      </c>
      <c r="AV520" s="81">
        <v>0</v>
      </c>
      <c r="AW520" s="81"/>
      <c r="AX520" s="82"/>
      <c r="AY520" s="81">
        <v>598.89999999999975</v>
      </c>
      <c r="AZ520" s="81">
        <v>168806.3</v>
      </c>
      <c r="BA520" s="81">
        <v>174084.8</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1649</v>
      </c>
      <c r="B521" s="80">
        <v>476</v>
      </c>
      <c r="C521" s="80">
        <v>19</v>
      </c>
      <c r="D521" s="80">
        <v>28</v>
      </c>
      <c r="E521" s="80">
        <v>2022</v>
      </c>
      <c r="F521" s="80" t="s">
        <v>568</v>
      </c>
      <c r="G521" s="174" t="s">
        <v>1646</v>
      </c>
      <c r="H521" s="80" t="s">
        <v>1647</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123</v>
      </c>
      <c r="AR521" s="81">
        <v>35</v>
      </c>
      <c r="AS521" s="81">
        <v>28</v>
      </c>
      <c r="AT521" s="81">
        <v>0</v>
      </c>
      <c r="AU521" s="81">
        <v>0</v>
      </c>
      <c r="AV521" s="81">
        <v>0</v>
      </c>
      <c r="AW521" s="81"/>
      <c r="AX521" s="82"/>
      <c r="AY521" s="81">
        <v>644.29999999999973</v>
      </c>
      <c r="AZ521" s="81">
        <v>169182.79999999996</v>
      </c>
      <c r="BA521" s="81">
        <v>194621</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2285</v>
      </c>
      <c r="B522" s="80">
        <v>426</v>
      </c>
      <c r="C522" s="80">
        <v>1</v>
      </c>
      <c r="D522" s="80">
        <v>26</v>
      </c>
      <c r="E522" s="80">
        <v>1990</v>
      </c>
      <c r="F522" s="80" t="s">
        <v>562</v>
      </c>
      <c r="G522" s="80" t="s">
        <v>2286</v>
      </c>
      <c r="H522" s="80" t="s">
        <v>2287</v>
      </c>
      <c r="I522" s="177"/>
      <c r="J522" s="81">
        <v>16.986039572180147</v>
      </c>
      <c r="K522" s="81">
        <v>1.1207247175717148</v>
      </c>
      <c r="L522" s="81">
        <v>0</v>
      </c>
      <c r="M522" s="81">
        <v>12.233214824888348</v>
      </c>
      <c r="N522" s="81">
        <v>15.606234855301059</v>
      </c>
      <c r="O522" s="81">
        <v>7.5465882619607045</v>
      </c>
      <c r="P522" s="81">
        <v>9.9830694137468949</v>
      </c>
      <c r="Q522" s="81">
        <v>0.76524626779818339</v>
      </c>
      <c r="R522" s="81">
        <v>0.36891071592783653</v>
      </c>
      <c r="S522" s="81">
        <v>0.77148918023033441</v>
      </c>
      <c r="T522" s="82"/>
      <c r="U522" s="81">
        <v>1023592</v>
      </c>
      <c r="V522" s="81">
        <v>402</v>
      </c>
      <c r="W522" s="81">
        <v>0</v>
      </c>
      <c r="X522" s="81">
        <v>4026</v>
      </c>
      <c r="Y522" s="81">
        <v>3822</v>
      </c>
      <c r="Z522" s="81">
        <v>3104</v>
      </c>
      <c r="AA522" s="81">
        <v>2424</v>
      </c>
      <c r="AB522" s="81">
        <v>12425</v>
      </c>
      <c r="AC522" s="81">
        <v>63896</v>
      </c>
      <c r="AD522" s="81">
        <v>0.77148918023033441</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2288</v>
      </c>
      <c r="B523" s="80">
        <v>427</v>
      </c>
      <c r="C523" s="80">
        <v>2</v>
      </c>
      <c r="D523" s="80">
        <v>26</v>
      </c>
      <c r="E523" s="80">
        <v>2005</v>
      </c>
      <c r="F523" s="80" t="s">
        <v>565</v>
      </c>
      <c r="G523" s="80" t="s">
        <v>2286</v>
      </c>
      <c r="H523" s="80" t="s">
        <v>2287</v>
      </c>
      <c r="I523" s="177"/>
      <c r="J523" s="81">
        <v>4.9092590615971217</v>
      </c>
      <c r="K523" s="81">
        <v>2.2919799929095523</v>
      </c>
      <c r="L523" s="81">
        <v>0.6794086550560805</v>
      </c>
      <c r="M523" s="81">
        <v>14.799016859964457</v>
      </c>
      <c r="N523" s="81">
        <v>19.095407640249856</v>
      </c>
      <c r="O523" s="81">
        <v>11.64999047110741</v>
      </c>
      <c r="P523" s="81">
        <v>11.812330580372384</v>
      </c>
      <c r="Q523" s="81">
        <v>0.68794815338816417</v>
      </c>
      <c r="R523" s="81">
        <v>0.30066850781847021</v>
      </c>
      <c r="S523" s="81">
        <v>1.4152290999999999</v>
      </c>
      <c r="T523" s="82"/>
      <c r="U523" s="81">
        <v>354393</v>
      </c>
      <c r="V523" s="81">
        <v>976</v>
      </c>
      <c r="W523" s="81">
        <v>4</v>
      </c>
      <c r="X523" s="81">
        <v>2787</v>
      </c>
      <c r="Y523" s="81">
        <v>4022</v>
      </c>
      <c r="Z523" s="81">
        <v>5545</v>
      </c>
      <c r="AA523" s="81">
        <v>2349</v>
      </c>
      <c r="AB523" s="81">
        <v>11677</v>
      </c>
      <c r="AC523" s="81">
        <v>53167</v>
      </c>
      <c r="AD523" s="81">
        <v>1.4152290999999999</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2289</v>
      </c>
      <c r="B524" s="80">
        <v>428</v>
      </c>
      <c r="C524" s="80">
        <v>3</v>
      </c>
      <c r="D524" s="80">
        <v>26</v>
      </c>
      <c r="E524" s="80">
        <v>2006</v>
      </c>
      <c r="F524" s="80" t="s">
        <v>566</v>
      </c>
      <c r="G524" s="80" t="s">
        <v>2286</v>
      </c>
      <c r="H524" s="80" t="s">
        <v>2287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2290</v>
      </c>
      <c r="B525" s="80">
        <v>429</v>
      </c>
      <c r="C525" s="80">
        <v>4</v>
      </c>
      <c r="D525" s="80">
        <v>26</v>
      </c>
      <c r="E525" s="80">
        <v>2007</v>
      </c>
      <c r="F525" s="80" t="s">
        <v>567</v>
      </c>
      <c r="G525" s="80" t="s">
        <v>2286</v>
      </c>
      <c r="H525" s="80" t="s">
        <v>2287</v>
      </c>
      <c r="I525" s="177"/>
      <c r="J525" s="81">
        <v>6.798057065846498</v>
      </c>
      <c r="K525" s="81">
        <v>2.8175323643667651</v>
      </c>
      <c r="L525" s="81">
        <v>0.42892378843965473</v>
      </c>
      <c r="M525" s="81">
        <v>19.369936231042594</v>
      </c>
      <c r="N525" s="81">
        <v>27.980202151424582</v>
      </c>
      <c r="O525" s="81">
        <v>11.188556113696961</v>
      </c>
      <c r="P525" s="81">
        <v>11.969639305948967</v>
      </c>
      <c r="Q525" s="81">
        <v>0.71155735154897459</v>
      </c>
      <c r="R525" s="81">
        <v>0.1675068751396003</v>
      </c>
      <c r="S525" s="81">
        <v>1.4387681884499999</v>
      </c>
      <c r="T525" s="82"/>
      <c r="U525" s="81">
        <v>425792</v>
      </c>
      <c r="V525" s="81">
        <v>964</v>
      </c>
      <c r="W525" s="81">
        <v>6</v>
      </c>
      <c r="X525" s="81">
        <v>3187</v>
      </c>
      <c r="Y525" s="81">
        <v>4024</v>
      </c>
      <c r="Z525" s="81">
        <v>5536</v>
      </c>
      <c r="AA525" s="81">
        <v>2344</v>
      </c>
      <c r="AB525" s="81">
        <v>11439</v>
      </c>
      <c r="AC525" s="81">
        <v>30470</v>
      </c>
      <c r="AD525" s="81">
        <v>1.4387681884499999</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2291</v>
      </c>
      <c r="B526" s="80">
        <v>430</v>
      </c>
      <c r="C526" s="80">
        <v>5</v>
      </c>
      <c r="D526" s="80">
        <v>26</v>
      </c>
      <c r="E526" s="80">
        <v>2008</v>
      </c>
      <c r="F526" s="80" t="s">
        <v>84</v>
      </c>
      <c r="G526" s="80" t="s">
        <v>2286</v>
      </c>
      <c r="H526" s="80" t="s">
        <v>2287</v>
      </c>
      <c r="I526" s="177"/>
      <c r="J526" s="81">
        <v>6.9750335957746818</v>
      </c>
      <c r="K526" s="81">
        <v>1.9559280040386504</v>
      </c>
      <c r="L526" s="81">
        <v>0.36755915780833887</v>
      </c>
      <c r="M526" s="81">
        <v>19.773436642652417</v>
      </c>
      <c r="N526" s="81">
        <v>25.498553086508103</v>
      </c>
      <c r="O526" s="81">
        <v>10.856033658368251</v>
      </c>
      <c r="P526" s="81">
        <v>11.461231995975103</v>
      </c>
      <c r="Q526" s="81">
        <v>0.69197569795783898</v>
      </c>
      <c r="R526" s="81">
        <v>0.25852597709568775</v>
      </c>
      <c r="S526" s="81">
        <v>1.6105994315199998</v>
      </c>
      <c r="T526" s="82"/>
      <c r="U526" s="81">
        <v>575842</v>
      </c>
      <c r="V526" s="81">
        <v>964</v>
      </c>
      <c r="W526" s="81">
        <v>6</v>
      </c>
      <c r="X526" s="81">
        <v>3187</v>
      </c>
      <c r="Y526" s="81">
        <v>4033</v>
      </c>
      <c r="Z526" s="81">
        <v>5560</v>
      </c>
      <c r="AA526" s="81">
        <v>2247</v>
      </c>
      <c r="AB526" s="81">
        <v>11307</v>
      </c>
      <c r="AC526" s="81">
        <v>48832</v>
      </c>
      <c r="AD526" s="81">
        <v>1.6105994315199998</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2292</v>
      </c>
      <c r="B527" s="80">
        <v>431</v>
      </c>
      <c r="C527" s="80">
        <v>6</v>
      </c>
      <c r="D527" s="80">
        <v>26</v>
      </c>
      <c r="E527" s="80">
        <v>2009</v>
      </c>
      <c r="F527" s="80" t="s">
        <v>85</v>
      </c>
      <c r="G527" s="80" t="s">
        <v>2286</v>
      </c>
      <c r="H527" s="80" t="s">
        <v>2287</v>
      </c>
      <c r="I527" s="177"/>
      <c r="J527" s="81">
        <v>4.6452239006671263</v>
      </c>
      <c r="K527" s="81">
        <v>1.6504054336056666</v>
      </c>
      <c r="L527" s="81">
        <v>3.0479680039221297</v>
      </c>
      <c r="M527" s="81">
        <v>20.057612239253114</v>
      </c>
      <c r="N527" s="81">
        <v>18.732177106217538</v>
      </c>
      <c r="O527" s="81">
        <v>11.121124385124174</v>
      </c>
      <c r="P527" s="81">
        <v>10.980289701217529</v>
      </c>
      <c r="Q527" s="81">
        <v>0.65363961637862933</v>
      </c>
      <c r="R527" s="81">
        <v>0.36219499318562243</v>
      </c>
      <c r="S527" s="81">
        <v>1.6284741917575003</v>
      </c>
      <c r="T527" s="82"/>
      <c r="U527" s="81">
        <v>350137</v>
      </c>
      <c r="V527" s="81">
        <v>931</v>
      </c>
      <c r="W527" s="81">
        <v>67</v>
      </c>
      <c r="X527" s="81">
        <v>3660</v>
      </c>
      <c r="Y527" s="81">
        <v>4058</v>
      </c>
      <c r="Z527" s="81">
        <v>5622</v>
      </c>
      <c r="AA527" s="81">
        <v>2210</v>
      </c>
      <c r="AB527" s="81">
        <v>11212</v>
      </c>
      <c r="AC527" s="81">
        <v>66743</v>
      </c>
      <c r="AD527" s="81">
        <v>1.6284741917575003</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2293</v>
      </c>
      <c r="B528" s="80">
        <v>432</v>
      </c>
      <c r="C528" s="80">
        <v>7</v>
      </c>
      <c r="D528" s="80">
        <v>26</v>
      </c>
      <c r="E528" s="80">
        <v>2010</v>
      </c>
      <c r="F528" s="80" t="s">
        <v>86</v>
      </c>
      <c r="G528" s="80" t="s">
        <v>2286</v>
      </c>
      <c r="H528" s="80" t="s">
        <v>2287</v>
      </c>
      <c r="I528" s="177"/>
      <c r="J528" s="81">
        <v>4.5677582689516614</v>
      </c>
      <c r="K528" s="81">
        <v>1.860804880444636</v>
      </c>
      <c r="L528" s="81">
        <v>2.8657687769604956</v>
      </c>
      <c r="M528" s="81">
        <v>23.389864889642663</v>
      </c>
      <c r="N528" s="81">
        <v>21.257914550938793</v>
      </c>
      <c r="O528" s="81">
        <v>11.130724596744145</v>
      </c>
      <c r="P528" s="81">
        <v>11.139234520380695</v>
      </c>
      <c r="Q528" s="81">
        <v>0.67564234311148563</v>
      </c>
      <c r="R528" s="81">
        <v>0.1271842317808187</v>
      </c>
      <c r="S528" s="81">
        <v>2.0343135407999999</v>
      </c>
      <c r="T528" s="82"/>
      <c r="U528" s="81">
        <v>346871</v>
      </c>
      <c r="V528" s="81">
        <v>931</v>
      </c>
      <c r="W528" s="81">
        <v>67</v>
      </c>
      <c r="X528" s="81">
        <v>3660</v>
      </c>
      <c r="Y528" s="81">
        <v>4060</v>
      </c>
      <c r="Z528" s="81">
        <v>5653</v>
      </c>
      <c r="AA528" s="81">
        <v>2186</v>
      </c>
      <c r="AB528" s="81">
        <v>11105</v>
      </c>
      <c r="AC528" s="81">
        <v>22210</v>
      </c>
      <c r="AD528" s="81">
        <v>2.0343135407999999</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2294</v>
      </c>
      <c r="B529" s="80">
        <v>433</v>
      </c>
      <c r="C529" s="80">
        <v>8</v>
      </c>
      <c r="D529" s="80">
        <v>26</v>
      </c>
      <c r="E529" s="80">
        <v>2011</v>
      </c>
      <c r="F529" s="80" t="s">
        <v>87</v>
      </c>
      <c r="G529" s="80" t="s">
        <v>2286</v>
      </c>
      <c r="H529" s="80" t="s">
        <v>2287</v>
      </c>
      <c r="I529" s="177"/>
      <c r="J529" s="81">
        <v>4.5794633270057457</v>
      </c>
      <c r="K529" s="81">
        <v>2.518544937344926</v>
      </c>
      <c r="L529" s="81">
        <v>3.0690970809860394</v>
      </c>
      <c r="M529" s="81">
        <v>27.868111080190271</v>
      </c>
      <c r="N529" s="81">
        <v>28.518980988187046</v>
      </c>
      <c r="O529" s="81">
        <v>11.106035306470332</v>
      </c>
      <c r="P529" s="81">
        <v>10.822276516364136</v>
      </c>
      <c r="Q529" s="81">
        <v>0.768171844430384</v>
      </c>
      <c r="R529" s="81">
        <v>0.29046158112752235</v>
      </c>
      <c r="S529" s="81">
        <v>1.9465625088</v>
      </c>
      <c r="T529" s="82"/>
      <c r="U529" s="81">
        <v>298806</v>
      </c>
      <c r="V529" s="81">
        <v>931</v>
      </c>
      <c r="W529" s="81">
        <v>67</v>
      </c>
      <c r="X529" s="81">
        <v>3660</v>
      </c>
      <c r="Y529" s="81">
        <v>4065</v>
      </c>
      <c r="Z529" s="81">
        <v>5763</v>
      </c>
      <c r="AA529" s="81">
        <v>2187</v>
      </c>
      <c r="AB529" s="81">
        <v>10946</v>
      </c>
      <c r="AC529" s="81">
        <v>50639</v>
      </c>
      <c r="AD529" s="81">
        <v>1.9465625088</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2295</v>
      </c>
      <c r="B530" s="80">
        <v>434</v>
      </c>
      <c r="C530" s="80">
        <v>9</v>
      </c>
      <c r="D530" s="80">
        <v>26</v>
      </c>
      <c r="E530" s="80">
        <v>2012</v>
      </c>
      <c r="F530" s="80" t="s">
        <v>88</v>
      </c>
      <c r="G530" s="80" t="s">
        <v>2286</v>
      </c>
      <c r="H530" s="80" t="s">
        <v>2287</v>
      </c>
      <c r="I530" s="177"/>
      <c r="J530" s="81">
        <v>5.0943220056855933</v>
      </c>
      <c r="K530" s="81">
        <v>2.2875446523116327</v>
      </c>
      <c r="L530" s="81">
        <v>2.9791509767280453</v>
      </c>
      <c r="M530" s="81">
        <v>27.012583223430312</v>
      </c>
      <c r="N530" s="81">
        <v>31.256866451509687</v>
      </c>
      <c r="O530" s="81">
        <v>11.097030242694899</v>
      </c>
      <c r="P530" s="81">
        <v>10.7843189626428</v>
      </c>
      <c r="Q530" s="81">
        <v>0.83864144252750106</v>
      </c>
      <c r="R530" s="81">
        <v>0.11316996469305661</v>
      </c>
      <c r="S530" s="81">
        <v>2.1395080336000003</v>
      </c>
      <c r="T530" s="82"/>
      <c r="U530" s="81">
        <v>342596</v>
      </c>
      <c r="V530" s="81">
        <v>931</v>
      </c>
      <c r="W530" s="81">
        <v>67</v>
      </c>
      <c r="X530" s="81">
        <v>3660</v>
      </c>
      <c r="Y530" s="81">
        <v>4167</v>
      </c>
      <c r="Z530" s="81">
        <v>5804</v>
      </c>
      <c r="AA530" s="81">
        <v>2167</v>
      </c>
      <c r="AB530" s="81">
        <v>10999</v>
      </c>
      <c r="AC530" s="81">
        <v>19219</v>
      </c>
      <c r="AD530" s="81">
        <v>2.1395080336000003</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2296</v>
      </c>
      <c r="B531" s="80">
        <v>435</v>
      </c>
      <c r="C531" s="80">
        <v>10</v>
      </c>
      <c r="D531" s="80">
        <v>26</v>
      </c>
      <c r="E531" s="80">
        <v>2013</v>
      </c>
      <c r="F531" s="80" t="s">
        <v>89</v>
      </c>
      <c r="G531" s="80" t="s">
        <v>2286</v>
      </c>
      <c r="H531" s="80" t="s">
        <v>2287</v>
      </c>
      <c r="I531" s="177"/>
      <c r="J531" s="81">
        <v>5.700820966785435</v>
      </c>
      <c r="K531" s="81">
        <v>1.917968941387804</v>
      </c>
      <c r="L531" s="81">
        <v>3.142848313579139</v>
      </c>
      <c r="M531" s="81">
        <v>27.759477457033196</v>
      </c>
      <c r="N531" s="81">
        <v>29.952736358100115</v>
      </c>
      <c r="O531" s="81">
        <v>10.697784309059372</v>
      </c>
      <c r="P531" s="81">
        <v>10.620143205264416</v>
      </c>
      <c r="Q531" s="81">
        <v>0.85169193409546196</v>
      </c>
      <c r="R531" s="81">
        <v>4.5230850844440229E-2</v>
      </c>
      <c r="S531" s="81">
        <v>1.5830120569100001</v>
      </c>
      <c r="T531" s="82"/>
      <c r="U531" s="81">
        <v>364958</v>
      </c>
      <c r="V531" s="81">
        <v>931</v>
      </c>
      <c r="W531" s="81">
        <v>67</v>
      </c>
      <c r="X531" s="81">
        <v>3660</v>
      </c>
      <c r="Y531" s="81">
        <v>4187</v>
      </c>
      <c r="Z531" s="81">
        <v>5845</v>
      </c>
      <c r="AA531" s="81">
        <v>2126</v>
      </c>
      <c r="AB531" s="81">
        <v>11010</v>
      </c>
      <c r="AC531" s="81">
        <v>7498</v>
      </c>
      <c r="AD531" s="81">
        <v>1.5830120569100001</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90.2</v>
      </c>
      <c r="BK531" s="81">
        <v>0</v>
      </c>
      <c r="BL531" s="81">
        <v>0</v>
      </c>
      <c r="BM531" s="82"/>
      <c r="BN531" s="81">
        <v>0</v>
      </c>
      <c r="BO531" s="81">
        <v>0</v>
      </c>
      <c r="BP531" s="81">
        <v>0</v>
      </c>
      <c r="BQ531" s="81">
        <v>1</v>
      </c>
      <c r="BR531" s="81">
        <v>0</v>
      </c>
      <c r="BS531" s="81">
        <v>0</v>
      </c>
      <c r="BT531"/>
      <c r="BU531" s="80">
        <v>90.2</v>
      </c>
      <c r="BV531" s="80">
        <v>0</v>
      </c>
      <c r="BW531" s="80">
        <v>0</v>
      </c>
      <c r="BX531" s="80">
        <v>0</v>
      </c>
      <c r="BY531" s="80">
        <v>0</v>
      </c>
      <c r="BZ531" s="80">
        <v>0</v>
      </c>
      <c r="CA531" s="80">
        <v>0</v>
      </c>
      <c r="CB531" s="80">
        <v>0</v>
      </c>
      <c r="CC531" s="80">
        <v>0</v>
      </c>
    </row>
    <row r="532" spans="1:81">
      <c r="A532" s="80" t="s">
        <v>2297</v>
      </c>
      <c r="B532" s="80">
        <v>436</v>
      </c>
      <c r="C532" s="80">
        <v>11</v>
      </c>
      <c r="D532" s="80">
        <v>26</v>
      </c>
      <c r="E532" s="80">
        <v>2014</v>
      </c>
      <c r="F532" s="80" t="s">
        <v>90</v>
      </c>
      <c r="G532" s="80" t="s">
        <v>2286</v>
      </c>
      <c r="H532" s="80" t="s">
        <v>2287</v>
      </c>
      <c r="I532" s="177"/>
      <c r="J532" s="81">
        <v>6.3198400203884582</v>
      </c>
      <c r="K532" s="81">
        <v>2.7753910378502664</v>
      </c>
      <c r="L532" s="81">
        <v>2.5818583689181898</v>
      </c>
      <c r="M532" s="81">
        <v>27.876387519037308</v>
      </c>
      <c r="N532" s="81">
        <v>30.331515406621694</v>
      </c>
      <c r="O532" s="81">
        <v>10.200746279860359</v>
      </c>
      <c r="P532" s="81">
        <v>10.78082771640849</v>
      </c>
      <c r="Q532" s="81">
        <v>0.80461680646852551</v>
      </c>
      <c r="R532" s="81">
        <v>0.10539826595512621</v>
      </c>
      <c r="S532" s="81">
        <v>1.7911974096000001</v>
      </c>
      <c r="T532" s="82"/>
      <c r="U532" s="81">
        <v>427289</v>
      </c>
      <c r="V532" s="81">
        <v>1178</v>
      </c>
      <c r="W532" s="81">
        <v>71</v>
      </c>
      <c r="X532" s="81">
        <v>3602</v>
      </c>
      <c r="Y532" s="81">
        <v>4177</v>
      </c>
      <c r="Z532" s="81">
        <v>5870</v>
      </c>
      <c r="AA532" s="81">
        <v>2147</v>
      </c>
      <c r="AB532" s="81">
        <v>10841</v>
      </c>
      <c r="AC532" s="81">
        <v>17527</v>
      </c>
      <c r="AD532" s="81">
        <v>1.7911974096000001</v>
      </c>
      <c r="AE532" s="82"/>
      <c r="AF532" s="81">
        <v>5342253.2827465069</v>
      </c>
      <c r="AG532" s="81">
        <v>2214736.0701244622</v>
      </c>
      <c r="AH532" s="81">
        <v>467585.03876332188</v>
      </c>
      <c r="AI532" s="81">
        <v>23487099.691763919</v>
      </c>
      <c r="AJ532" s="81">
        <v>41128984.833235309</v>
      </c>
      <c r="AK532" s="81">
        <v>0</v>
      </c>
      <c r="AL532" s="81">
        <v>0</v>
      </c>
      <c r="AM532" s="81">
        <v>1488307.3006065369</v>
      </c>
      <c r="AN532" s="81">
        <v>0</v>
      </c>
      <c r="AO532" s="81">
        <v>0</v>
      </c>
      <c r="AP532" s="82"/>
      <c r="AQ532" s="81">
        <v>128</v>
      </c>
      <c r="AR532" s="81">
        <v>15</v>
      </c>
      <c r="AS532" s="81">
        <v>0</v>
      </c>
      <c r="AT532" s="81">
        <v>0</v>
      </c>
      <c r="AU532" s="81">
        <v>0</v>
      </c>
      <c r="AV532" s="81">
        <v>0</v>
      </c>
      <c r="AW532" s="81" t="s">
        <v>564</v>
      </c>
      <c r="AX532" s="82"/>
      <c r="AY532" s="81">
        <v>527.90000000000009</v>
      </c>
      <c r="AZ532" s="81">
        <v>1056.5999999999999</v>
      </c>
      <c r="BA532" s="81">
        <v>0</v>
      </c>
      <c r="BB532" s="81">
        <v>0</v>
      </c>
      <c r="BC532" s="81">
        <v>0</v>
      </c>
      <c r="BD532" s="81">
        <v>0</v>
      </c>
      <c r="BE532" s="81" t="s">
        <v>564</v>
      </c>
      <c r="BF532" s="82"/>
      <c r="BG532" s="81">
        <v>0</v>
      </c>
      <c r="BH532" s="81">
        <v>0</v>
      </c>
      <c r="BI532" s="81">
        <v>0</v>
      </c>
      <c r="BJ532" s="81">
        <v>89.7</v>
      </c>
      <c r="BK532" s="81">
        <v>0</v>
      </c>
      <c r="BL532" s="81">
        <v>0</v>
      </c>
      <c r="BM532" s="82"/>
      <c r="BN532" s="81">
        <v>0</v>
      </c>
      <c r="BO532" s="81">
        <v>0</v>
      </c>
      <c r="BP532" s="81">
        <v>0</v>
      </c>
      <c r="BQ532" s="81">
        <v>1</v>
      </c>
      <c r="BR532" s="81">
        <v>0</v>
      </c>
      <c r="BS532" s="81">
        <v>0</v>
      </c>
      <c r="BT532"/>
      <c r="BU532" s="80">
        <v>89.7</v>
      </c>
      <c r="BV532" s="80">
        <v>0</v>
      </c>
      <c r="BW532" s="80">
        <v>0</v>
      </c>
      <c r="BX532" s="80">
        <v>0</v>
      </c>
      <c r="BY532" s="80">
        <v>0</v>
      </c>
      <c r="BZ532" s="80">
        <v>0</v>
      </c>
      <c r="CA532" s="80">
        <v>0</v>
      </c>
      <c r="CB532" s="80">
        <v>0</v>
      </c>
      <c r="CC532" s="80">
        <v>0</v>
      </c>
    </row>
    <row r="533" spans="1:81">
      <c r="A533" s="80" t="s">
        <v>2298</v>
      </c>
      <c r="B533" s="80">
        <v>437</v>
      </c>
      <c r="C533" s="80">
        <v>12</v>
      </c>
      <c r="D533" s="80">
        <v>26</v>
      </c>
      <c r="E533" s="80">
        <v>2015</v>
      </c>
      <c r="F533" s="80" t="s">
        <v>91</v>
      </c>
      <c r="G533" s="80" t="s">
        <v>2286</v>
      </c>
      <c r="H533" s="80" t="s">
        <v>2287</v>
      </c>
      <c r="I533" s="177"/>
      <c r="J533" s="81">
        <v>6.4866421335688882</v>
      </c>
      <c r="K533" s="81">
        <v>2.6982993097678141</v>
      </c>
      <c r="L533" s="81">
        <v>2.0771986021399282</v>
      </c>
      <c r="M533" s="81">
        <v>20.90599606832351</v>
      </c>
      <c r="N533" s="81">
        <v>28.928547735589319</v>
      </c>
      <c r="O533" s="81">
        <v>10.160201781328567</v>
      </c>
      <c r="P533" s="81">
        <v>10.75413318142458</v>
      </c>
      <c r="Q533" s="81">
        <v>0.77968758506044966</v>
      </c>
      <c r="R533" s="81">
        <v>0.14675183812469789</v>
      </c>
      <c r="S533" s="81">
        <v>1.7211204393999999</v>
      </c>
      <c r="T533" s="82"/>
      <c r="U533" s="81">
        <v>488522</v>
      </c>
      <c r="V533" s="81">
        <v>1178</v>
      </c>
      <c r="W533" s="81">
        <v>71</v>
      </c>
      <c r="X533" s="81">
        <v>3602</v>
      </c>
      <c r="Y533" s="81">
        <v>4201</v>
      </c>
      <c r="Z533" s="81">
        <v>5903</v>
      </c>
      <c r="AA533" s="81">
        <v>2140</v>
      </c>
      <c r="AB533" s="81">
        <v>10731</v>
      </c>
      <c r="AC533" s="81">
        <v>25139</v>
      </c>
      <c r="AD533" s="81">
        <v>1.7211204393999999</v>
      </c>
      <c r="AE533" s="82"/>
      <c r="AF533" s="81">
        <v>5552128.9011231335</v>
      </c>
      <c r="AG533" s="81">
        <v>1998380.4987086074</v>
      </c>
      <c r="AH533" s="81">
        <v>295819.76232924446</v>
      </c>
      <c r="AI533" s="81">
        <v>22894313.558463987</v>
      </c>
      <c r="AJ533" s="81">
        <v>41127649.225581221</v>
      </c>
      <c r="AK533" s="81">
        <v>0</v>
      </c>
      <c r="AL533" s="81">
        <v>0</v>
      </c>
      <c r="AM533" s="81">
        <v>1470638.5351480411</v>
      </c>
      <c r="AN533" s="81">
        <v>0</v>
      </c>
      <c r="AO533" s="81">
        <v>0</v>
      </c>
      <c r="AP533" s="82"/>
      <c r="AQ533" s="81">
        <v>141</v>
      </c>
      <c r="AR533" s="81">
        <v>21</v>
      </c>
      <c r="AS533" s="81">
        <v>0</v>
      </c>
      <c r="AT533" s="81">
        <v>0</v>
      </c>
      <c r="AU533" s="81">
        <v>0</v>
      </c>
      <c r="AV533" s="81">
        <v>0</v>
      </c>
      <c r="AW533" s="81" t="s">
        <v>564</v>
      </c>
      <c r="AX533" s="82"/>
      <c r="AY533" s="81">
        <v>593.70000000000005</v>
      </c>
      <c r="AZ533" s="81">
        <v>1046.7</v>
      </c>
      <c r="BA533" s="81">
        <v>0</v>
      </c>
      <c r="BB533" s="81">
        <v>0</v>
      </c>
      <c r="BC533" s="81">
        <v>0</v>
      </c>
      <c r="BD533" s="81">
        <v>0</v>
      </c>
      <c r="BE533" s="81" t="s">
        <v>564</v>
      </c>
      <c r="BF533" s="82"/>
      <c r="BG533" s="81">
        <v>0</v>
      </c>
      <c r="BH533" s="81">
        <v>0</v>
      </c>
      <c r="BI533" s="81">
        <v>0</v>
      </c>
      <c r="BJ533" s="81">
        <v>109</v>
      </c>
      <c r="BK533" s="81">
        <v>0</v>
      </c>
      <c r="BL533" s="81">
        <v>0</v>
      </c>
      <c r="BM533" s="82"/>
      <c r="BN533" s="81">
        <v>0</v>
      </c>
      <c r="BO533" s="81">
        <v>0</v>
      </c>
      <c r="BP533" s="81">
        <v>0</v>
      </c>
      <c r="BQ533" s="81">
        <v>1</v>
      </c>
      <c r="BR533" s="81">
        <v>0</v>
      </c>
      <c r="BS533" s="81">
        <v>0</v>
      </c>
      <c r="BT533"/>
      <c r="BU533" s="80">
        <v>109</v>
      </c>
      <c r="BV533" s="80">
        <v>0</v>
      </c>
      <c r="BW533" s="80">
        <v>0</v>
      </c>
      <c r="BX533" s="80">
        <v>0</v>
      </c>
      <c r="BY533" s="80">
        <v>0</v>
      </c>
      <c r="BZ533" s="80">
        <v>0</v>
      </c>
      <c r="CA533" s="80">
        <v>0</v>
      </c>
      <c r="CB533" s="80">
        <v>0</v>
      </c>
      <c r="CC533" s="80">
        <v>0</v>
      </c>
    </row>
    <row r="534" spans="1:81">
      <c r="A534" s="80" t="s">
        <v>2299</v>
      </c>
      <c r="B534" s="80">
        <v>438</v>
      </c>
      <c r="C534" s="80">
        <v>13</v>
      </c>
      <c r="D534" s="80">
        <v>26</v>
      </c>
      <c r="E534" s="80">
        <v>2016</v>
      </c>
      <c r="F534" s="80" t="s">
        <v>92</v>
      </c>
      <c r="G534" s="80" t="s">
        <v>2286</v>
      </c>
      <c r="H534" s="80" t="s">
        <v>2287</v>
      </c>
      <c r="I534" s="177"/>
      <c r="J534" s="81">
        <v>6.1230797659940333</v>
      </c>
      <c r="K534" s="81">
        <v>2.7339291962215611</v>
      </c>
      <c r="L534" s="81">
        <v>2.6286322504604831</v>
      </c>
      <c r="M534" s="81">
        <v>18.441682010999056</v>
      </c>
      <c r="N534" s="81">
        <v>28.180702770240835</v>
      </c>
      <c r="O534" s="81">
        <v>10.191548456501815</v>
      </c>
      <c r="P534" s="81">
        <v>10.635742313658913</v>
      </c>
      <c r="Q534" s="81">
        <v>0.75449132150765152</v>
      </c>
      <c r="R534" s="81">
        <v>0.53663408165153692</v>
      </c>
      <c r="S534" s="81">
        <v>1.5162546284400003</v>
      </c>
      <c r="T534" s="82"/>
      <c r="U534" s="81">
        <v>449697.99999999988</v>
      </c>
      <c r="V534" s="81">
        <v>1178</v>
      </c>
      <c r="W534" s="81">
        <v>71</v>
      </c>
      <c r="X534" s="81">
        <v>3602</v>
      </c>
      <c r="Y534" s="81">
        <v>4242</v>
      </c>
      <c r="Z534" s="81">
        <v>5994</v>
      </c>
      <c r="AA534" s="81">
        <v>2189</v>
      </c>
      <c r="AB534" s="81">
        <v>10682</v>
      </c>
      <c r="AC534" s="81">
        <v>91651.818799207002</v>
      </c>
      <c r="AD534" s="81">
        <v>1.51625462844</v>
      </c>
      <c r="AE534" s="82"/>
      <c r="AF534" s="81">
        <v>5284754.8136955062</v>
      </c>
      <c r="AG534" s="81">
        <v>1900074.3528206069</v>
      </c>
      <c r="AH534" s="81">
        <v>293239.40204891248</v>
      </c>
      <c r="AI534" s="81">
        <v>22701821.290869791</v>
      </c>
      <c r="AJ534" s="81">
        <v>39070800.250531308</v>
      </c>
      <c r="AK534" s="81">
        <v>0</v>
      </c>
      <c r="AL534" s="81">
        <v>0</v>
      </c>
      <c r="AM534" s="81">
        <v>1465060.615453315</v>
      </c>
      <c r="AN534" s="81">
        <v>0</v>
      </c>
      <c r="AO534" s="81">
        <v>0</v>
      </c>
      <c r="AP534" s="82"/>
      <c r="AQ534" s="81">
        <v>150</v>
      </c>
      <c r="AR534" s="81">
        <v>28</v>
      </c>
      <c r="AS534" s="81">
        <v>0</v>
      </c>
      <c r="AT534" s="81">
        <v>0</v>
      </c>
      <c r="AU534" s="81">
        <v>0</v>
      </c>
      <c r="AV534" s="81">
        <v>0</v>
      </c>
      <c r="AW534" s="81" t="s">
        <v>564</v>
      </c>
      <c r="AX534" s="82"/>
      <c r="AY534" s="81">
        <v>638.90000000000009</v>
      </c>
      <c r="AZ534" s="81">
        <v>1197.4000000000001</v>
      </c>
      <c r="BA534" s="81">
        <v>0</v>
      </c>
      <c r="BB534" s="81">
        <v>0</v>
      </c>
      <c r="BC534" s="81">
        <v>0</v>
      </c>
      <c r="BD534" s="81">
        <v>0</v>
      </c>
      <c r="BE534" s="81" t="s">
        <v>564</v>
      </c>
      <c r="BF534" s="82"/>
      <c r="BG534" s="81">
        <v>0</v>
      </c>
      <c r="BH534" s="81">
        <v>0</v>
      </c>
      <c r="BI534" s="81">
        <v>0</v>
      </c>
      <c r="BJ534" s="81">
        <v>98.6</v>
      </c>
      <c r="BK534" s="81">
        <v>0</v>
      </c>
      <c r="BL534" s="81">
        <v>0</v>
      </c>
      <c r="BM534" s="82"/>
      <c r="BN534" s="81">
        <v>0</v>
      </c>
      <c r="BO534" s="81">
        <v>0</v>
      </c>
      <c r="BP534" s="81">
        <v>0</v>
      </c>
      <c r="BQ534" s="81">
        <v>1</v>
      </c>
      <c r="BR534" s="81">
        <v>0</v>
      </c>
      <c r="BS534" s="81">
        <v>0</v>
      </c>
      <c r="BT534"/>
      <c r="BU534" s="80">
        <v>98.6</v>
      </c>
      <c r="BV534" s="80">
        <v>0</v>
      </c>
      <c r="BW534" s="80">
        <v>0</v>
      </c>
      <c r="BX534" s="80">
        <v>0</v>
      </c>
      <c r="BY534" s="80">
        <v>0</v>
      </c>
      <c r="BZ534" s="80">
        <v>0</v>
      </c>
      <c r="CA534" s="80">
        <v>0</v>
      </c>
      <c r="CB534" s="80">
        <v>0</v>
      </c>
      <c r="CC534" s="80">
        <v>0</v>
      </c>
    </row>
    <row r="535" spans="1:81">
      <c r="A535" s="80" t="s">
        <v>2300</v>
      </c>
      <c r="B535" s="80">
        <v>439</v>
      </c>
      <c r="C535" s="80">
        <v>14</v>
      </c>
      <c r="D535" s="80">
        <v>26</v>
      </c>
      <c r="E535" s="80">
        <v>2017</v>
      </c>
      <c r="F535" s="80" t="s">
        <v>71</v>
      </c>
      <c r="G535" s="80" t="s">
        <v>2286</v>
      </c>
      <c r="H535" s="80" t="s">
        <v>2287</v>
      </c>
      <c r="I535" s="177"/>
      <c r="J535" s="81">
        <v>5.5180888040989471</v>
      </c>
      <c r="K535" s="81">
        <v>2.6427741219248322</v>
      </c>
      <c r="L535" s="81">
        <v>2.6961620401820205</v>
      </c>
      <c r="M535" s="81">
        <v>16.955002101659417</v>
      </c>
      <c r="N535" s="81">
        <v>27.954889642386433</v>
      </c>
      <c r="O535" s="81">
        <v>10.045317233443818</v>
      </c>
      <c r="P535" s="81">
        <v>10.491121585338687</v>
      </c>
      <c r="Q535" s="81">
        <v>0.72111835630141785</v>
      </c>
      <c r="R535" s="81">
        <v>0.55562384789328301</v>
      </c>
      <c r="S535" s="81">
        <v>1.4584897380000001</v>
      </c>
      <c r="T535" s="82"/>
      <c r="U535" s="81">
        <v>459189.99999999988</v>
      </c>
      <c r="V535" s="81">
        <v>1178</v>
      </c>
      <c r="W535" s="81">
        <v>71</v>
      </c>
      <c r="X535" s="81">
        <v>3602</v>
      </c>
      <c r="Y535" s="81">
        <v>4261</v>
      </c>
      <c r="Z535" s="81">
        <v>6006</v>
      </c>
      <c r="AA535" s="81">
        <v>2173</v>
      </c>
      <c r="AB535" s="81">
        <v>10558</v>
      </c>
      <c r="AC535" s="81">
        <v>96777.999999999956</v>
      </c>
      <c r="AD535" s="81">
        <v>1.4584897379999999</v>
      </c>
      <c r="AE535" s="82"/>
      <c r="AF535" s="81">
        <v>5194223.5020448929</v>
      </c>
      <c r="AG535" s="81">
        <v>1916376.9770334561</v>
      </c>
      <c r="AH535" s="81">
        <v>420549.61851987732</v>
      </c>
      <c r="AI535" s="81">
        <v>22894267.909307372</v>
      </c>
      <c r="AJ535" s="81">
        <v>41101405.618486911</v>
      </c>
      <c r="AK535" s="81">
        <v>0</v>
      </c>
      <c r="AL535" s="81">
        <v>0</v>
      </c>
      <c r="AM535" s="81">
        <v>1450319.5420081799</v>
      </c>
      <c r="AN535" s="81">
        <v>0</v>
      </c>
      <c r="AO535" s="81">
        <v>0</v>
      </c>
      <c r="AP535" s="82"/>
      <c r="AQ535" s="81">
        <v>154</v>
      </c>
      <c r="AR535" s="81">
        <v>32</v>
      </c>
      <c r="AS535" s="81">
        <v>0</v>
      </c>
      <c r="AT535" s="81">
        <v>0</v>
      </c>
      <c r="AU535" s="81">
        <v>0</v>
      </c>
      <c r="AV535" s="81">
        <v>0</v>
      </c>
      <c r="AW535" s="81" t="s">
        <v>564</v>
      </c>
      <c r="AX535" s="82"/>
      <c r="AY535" s="81">
        <v>664.2</v>
      </c>
      <c r="AZ535" s="81">
        <v>1240.5999999999999</v>
      </c>
      <c r="BA535" s="81">
        <v>0</v>
      </c>
      <c r="BB535" s="81">
        <v>0</v>
      </c>
      <c r="BC535" s="81">
        <v>0</v>
      </c>
      <c r="BD535" s="81">
        <v>0</v>
      </c>
      <c r="BE535" s="81" t="s">
        <v>564</v>
      </c>
      <c r="BF535" s="82"/>
      <c r="BG535" s="81">
        <v>0</v>
      </c>
      <c r="BH535" s="81">
        <v>0</v>
      </c>
      <c r="BI535" s="81">
        <v>0</v>
      </c>
      <c r="BJ535" s="81">
        <v>35.299999999999997</v>
      </c>
      <c r="BK535" s="81">
        <v>0</v>
      </c>
      <c r="BL535" s="81">
        <v>0</v>
      </c>
      <c r="BM535" s="82"/>
      <c r="BN535" s="81">
        <v>0</v>
      </c>
      <c r="BO535" s="81">
        <v>0</v>
      </c>
      <c r="BP535" s="81">
        <v>0</v>
      </c>
      <c r="BQ535" s="81">
        <v>1</v>
      </c>
      <c r="BR535" s="81">
        <v>0</v>
      </c>
      <c r="BS535" s="81">
        <v>0</v>
      </c>
      <c r="BT535"/>
      <c r="BU535" s="80">
        <v>35.299999999999997</v>
      </c>
      <c r="BV535" s="80">
        <v>0</v>
      </c>
      <c r="BW535" s="80">
        <v>0</v>
      </c>
      <c r="BX535" s="80">
        <v>0</v>
      </c>
      <c r="BY535" s="80">
        <v>0</v>
      </c>
      <c r="BZ535" s="80">
        <v>0</v>
      </c>
      <c r="CA535" s="80">
        <v>0</v>
      </c>
      <c r="CB535" s="80">
        <v>0</v>
      </c>
      <c r="CC535" s="80">
        <v>0</v>
      </c>
    </row>
    <row r="536" spans="1:81">
      <c r="A536" s="80" t="s">
        <v>2301</v>
      </c>
      <c r="B536" s="80">
        <v>440</v>
      </c>
      <c r="C536" s="80">
        <v>15</v>
      </c>
      <c r="D536" s="80">
        <v>26</v>
      </c>
      <c r="E536" s="80">
        <v>2018</v>
      </c>
      <c r="F536" s="80" t="s">
        <v>93</v>
      </c>
      <c r="G536" s="80" t="s">
        <v>2286</v>
      </c>
      <c r="H536" s="80" t="s">
        <v>2287</v>
      </c>
      <c r="I536" s="177"/>
      <c r="J536" s="81">
        <v>5.333623107642719</v>
      </c>
      <c r="K536" s="81">
        <v>2.4107805691682977</v>
      </c>
      <c r="L536" s="81">
        <v>2.4124470666082285</v>
      </c>
      <c r="M536" s="81">
        <v>15.436275992889389</v>
      </c>
      <c r="N536" s="81">
        <v>25.773433751735929</v>
      </c>
      <c r="O536" s="81">
        <v>10.01413550044531</v>
      </c>
      <c r="P536" s="81">
        <v>10.463168633632595</v>
      </c>
      <c r="Q536" s="81">
        <v>0.66459811412545933</v>
      </c>
      <c r="R536" s="81">
        <v>0.11620993272446174</v>
      </c>
      <c r="S536" s="81">
        <v>2.2038933531599998</v>
      </c>
      <c r="T536" s="82"/>
      <c r="U536" s="81">
        <v>441267</v>
      </c>
      <c r="V536" s="81">
        <v>1178</v>
      </c>
      <c r="W536" s="81">
        <v>71</v>
      </c>
      <c r="X536" s="81">
        <v>3602</v>
      </c>
      <c r="Y536" s="81">
        <v>4316</v>
      </c>
      <c r="Z536" s="81">
        <v>6102</v>
      </c>
      <c r="AA536" s="81">
        <v>2189</v>
      </c>
      <c r="AB536" s="81">
        <v>10486</v>
      </c>
      <c r="AC536" s="81">
        <v>20162</v>
      </c>
      <c r="AD536" s="81">
        <v>2.2038933531599998</v>
      </c>
      <c r="AE536" s="82"/>
      <c r="AF536" s="81">
        <v>5153230.4692032337</v>
      </c>
      <c r="AG536" s="81">
        <v>1705230.4122035219</v>
      </c>
      <c r="AH536" s="81">
        <v>389148.86572135921</v>
      </c>
      <c r="AI536" s="81">
        <v>21522100.640383799</v>
      </c>
      <c r="AJ536" s="81">
        <v>41485731.063210107</v>
      </c>
      <c r="AK536" s="81">
        <v>0</v>
      </c>
      <c r="AL536" s="81">
        <v>0</v>
      </c>
      <c r="AM536" s="81">
        <v>1443409.5469223501</v>
      </c>
      <c r="AN536" s="81">
        <v>0</v>
      </c>
      <c r="AO536" s="81">
        <v>0</v>
      </c>
      <c r="AP536" s="82"/>
      <c r="AQ536" s="81">
        <v>167</v>
      </c>
      <c r="AR536" s="81">
        <v>33</v>
      </c>
      <c r="AS536" s="81">
        <v>0</v>
      </c>
      <c r="AT536" s="81">
        <v>0</v>
      </c>
      <c r="AU536" s="81">
        <v>0</v>
      </c>
      <c r="AV536" s="81">
        <v>0</v>
      </c>
      <c r="AW536" s="81" t="s">
        <v>564</v>
      </c>
      <c r="AX536" s="82"/>
      <c r="AY536" s="81">
        <v>721.09999999999991</v>
      </c>
      <c r="AZ536" s="81">
        <v>1280</v>
      </c>
      <c r="BA536" s="81">
        <v>0</v>
      </c>
      <c r="BB536" s="81">
        <v>0</v>
      </c>
      <c r="BC536" s="81">
        <v>0</v>
      </c>
      <c r="BD536" s="81">
        <v>0</v>
      </c>
      <c r="BE536" s="81" t="s">
        <v>564</v>
      </c>
      <c r="BF536" s="82"/>
      <c r="BG536" s="81">
        <v>0</v>
      </c>
      <c r="BH536" s="81">
        <v>0</v>
      </c>
      <c r="BI536" s="81">
        <v>0</v>
      </c>
      <c r="BJ536" s="81">
        <v>15</v>
      </c>
      <c r="BK536" s="81">
        <v>0</v>
      </c>
      <c r="BL536" s="81">
        <v>0</v>
      </c>
      <c r="BM536" s="82"/>
      <c r="BN536" s="81">
        <v>0</v>
      </c>
      <c r="BO536" s="81">
        <v>0</v>
      </c>
      <c r="BP536" s="81">
        <v>0</v>
      </c>
      <c r="BQ536" s="81">
        <v>1</v>
      </c>
      <c r="BR536" s="81">
        <v>0</v>
      </c>
      <c r="BS536" s="81">
        <v>0</v>
      </c>
      <c r="BT536"/>
      <c r="BU536" s="80">
        <v>15</v>
      </c>
      <c r="BV536" s="80">
        <v>0</v>
      </c>
      <c r="BW536" s="80">
        <v>0</v>
      </c>
      <c r="BX536" s="80">
        <v>0</v>
      </c>
      <c r="BY536" s="80">
        <v>0</v>
      </c>
      <c r="BZ536" s="80">
        <v>0</v>
      </c>
      <c r="CA536" s="80">
        <v>0</v>
      </c>
      <c r="CB536" s="80">
        <v>0</v>
      </c>
      <c r="CC536" s="80">
        <v>0</v>
      </c>
    </row>
    <row r="537" spans="1:81">
      <c r="A537" s="80" t="s">
        <v>2302</v>
      </c>
      <c r="B537" s="80">
        <v>441</v>
      </c>
      <c r="C537" s="80">
        <v>16</v>
      </c>
      <c r="D537" s="80">
        <v>26</v>
      </c>
      <c r="E537" s="80">
        <v>2019</v>
      </c>
      <c r="F537" s="80" t="s">
        <v>73</v>
      </c>
      <c r="G537" s="80" t="s">
        <v>2286</v>
      </c>
      <c r="H537" s="80" t="s">
        <v>2287</v>
      </c>
      <c r="I537" s="177"/>
      <c r="J537" s="81">
        <v>5.1856560423595148</v>
      </c>
      <c r="K537" s="81">
        <v>2.1700680668680272</v>
      </c>
      <c r="L537" s="81">
        <v>2.4257106053914095</v>
      </c>
      <c r="M537" s="81">
        <v>15.446286422768107</v>
      </c>
      <c r="N537" s="81">
        <v>21.313722461692691</v>
      </c>
      <c r="O537" s="81">
        <v>9.7066052432980321</v>
      </c>
      <c r="P537" s="81">
        <v>10.416856040692652</v>
      </c>
      <c r="Q537" s="81">
        <v>0.64096920090726284</v>
      </c>
      <c r="R537" s="81">
        <v>0.21069761297816084</v>
      </c>
      <c r="S537" s="81">
        <v>1.2085083757600001</v>
      </c>
      <c r="T537" s="82"/>
      <c r="U537" s="81">
        <v>466059</v>
      </c>
      <c r="V537" s="81">
        <v>1178</v>
      </c>
      <c r="W537" s="81">
        <v>71</v>
      </c>
      <c r="X537" s="81">
        <v>3602</v>
      </c>
      <c r="Y537" s="81">
        <v>4326</v>
      </c>
      <c r="Z537" s="81">
        <v>6077</v>
      </c>
      <c r="AA537" s="81">
        <v>2163</v>
      </c>
      <c r="AB537" s="81">
        <v>10387</v>
      </c>
      <c r="AC537" s="81">
        <v>37154</v>
      </c>
      <c r="AD537" s="81">
        <v>1.2085083757599999</v>
      </c>
      <c r="AE537" s="82"/>
      <c r="AF537" s="81">
        <v>5075234.757670261</v>
      </c>
      <c r="AG537" s="81">
        <v>1647069.028435864</v>
      </c>
      <c r="AH537" s="81">
        <v>416400.4699204783</v>
      </c>
      <c r="AI537" s="81">
        <v>23288911.17949073</v>
      </c>
      <c r="AJ537" s="81">
        <v>34321656.882106252</v>
      </c>
      <c r="AK537" s="81">
        <v>0</v>
      </c>
      <c r="AL537" s="81">
        <v>0</v>
      </c>
      <c r="AM537" s="81">
        <v>1414631.2067058643</v>
      </c>
      <c r="AN537" s="81">
        <v>0</v>
      </c>
      <c r="AO537" s="81">
        <v>0</v>
      </c>
      <c r="AP537" s="82"/>
      <c r="AQ537" s="81">
        <v>177</v>
      </c>
      <c r="AR537" s="81">
        <v>35</v>
      </c>
      <c r="AS537" s="81">
        <v>0</v>
      </c>
      <c r="AT537" s="81">
        <v>0</v>
      </c>
      <c r="AU537" s="81">
        <v>0</v>
      </c>
      <c r="AV537" s="81">
        <v>0</v>
      </c>
      <c r="AW537" s="81" t="s">
        <v>564</v>
      </c>
      <c r="AX537" s="82"/>
      <c r="AY537" s="81">
        <v>776.40000000000009</v>
      </c>
      <c r="AZ537" s="81">
        <v>1303.8</v>
      </c>
      <c r="BA537" s="81">
        <v>0</v>
      </c>
      <c r="BB537" s="81">
        <v>0</v>
      </c>
      <c r="BC537" s="81">
        <v>0</v>
      </c>
      <c r="BD537" s="81">
        <v>0</v>
      </c>
      <c r="BE537" s="81" t="s">
        <v>564</v>
      </c>
      <c r="BF537" s="82"/>
      <c r="BG537" s="81">
        <v>0</v>
      </c>
      <c r="BH537" s="81">
        <v>0</v>
      </c>
      <c r="BI537" s="81">
        <v>0</v>
      </c>
      <c r="BJ537" s="81">
        <v>13.2</v>
      </c>
      <c r="BK537" s="81">
        <v>0</v>
      </c>
      <c r="BL537" s="81">
        <v>0</v>
      </c>
      <c r="BM537" s="82"/>
      <c r="BN537" s="81">
        <v>0</v>
      </c>
      <c r="BO537" s="81">
        <v>0</v>
      </c>
      <c r="BP537" s="81">
        <v>0</v>
      </c>
      <c r="BQ537" s="81">
        <v>1</v>
      </c>
      <c r="BR537" s="81">
        <v>0</v>
      </c>
      <c r="BS537" s="81">
        <v>0</v>
      </c>
      <c r="BT537"/>
      <c r="BU537" s="80">
        <v>13.2</v>
      </c>
      <c r="BV537" s="80">
        <v>0</v>
      </c>
      <c r="BW537" s="80">
        <v>0</v>
      </c>
      <c r="BX537" s="80">
        <v>0</v>
      </c>
      <c r="BY537" s="80">
        <v>0</v>
      </c>
      <c r="BZ537" s="80">
        <v>0</v>
      </c>
      <c r="CA537" s="80">
        <v>0</v>
      </c>
      <c r="CB537" s="80">
        <v>0</v>
      </c>
      <c r="CC537" s="80">
        <v>0</v>
      </c>
    </row>
    <row r="538" spans="1:81">
      <c r="A538" s="80" t="s">
        <v>2303</v>
      </c>
      <c r="B538" s="80">
        <v>442</v>
      </c>
      <c r="C538" s="80">
        <v>17</v>
      </c>
      <c r="D538" s="80">
        <v>26</v>
      </c>
      <c r="E538" s="80">
        <v>2020</v>
      </c>
      <c r="F538" s="80" t="s">
        <v>218</v>
      </c>
      <c r="G538" s="80" t="s">
        <v>2286</v>
      </c>
      <c r="H538" s="80" t="s">
        <v>2287</v>
      </c>
      <c r="I538" s="177"/>
      <c r="J538" s="81">
        <v>6.7554757520556663</v>
      </c>
      <c r="K538" s="81">
        <v>2.4860377996021437</v>
      </c>
      <c r="L538" s="81">
        <v>6.8521922397532951</v>
      </c>
      <c r="M538" s="81">
        <v>13.297837615826152</v>
      </c>
      <c r="N538" s="81">
        <v>19.521442444481085</v>
      </c>
      <c r="O538" s="81">
        <v>8.5841274236734932</v>
      </c>
      <c r="P538" s="81">
        <v>10.022077007629353</v>
      </c>
      <c r="Q538" s="81">
        <v>0.60337012937714252</v>
      </c>
      <c r="R538" s="81">
        <v>0.15066177845415163</v>
      </c>
      <c r="S538" s="81">
        <v>0</v>
      </c>
      <c r="T538" s="82"/>
      <c r="U538" s="81">
        <v>658739</v>
      </c>
      <c r="V538" s="81">
        <v>1230</v>
      </c>
      <c r="W538" s="81">
        <v>305</v>
      </c>
      <c r="X538" s="81">
        <v>3713</v>
      </c>
      <c r="Y538" s="81">
        <v>4341</v>
      </c>
      <c r="Z538" s="81">
        <v>6134</v>
      </c>
      <c r="AA538" s="81">
        <v>2261</v>
      </c>
      <c r="AB538" s="81">
        <v>10233</v>
      </c>
      <c r="AC538" s="81">
        <v>26705.999999999996</v>
      </c>
      <c r="AD538" s="81">
        <v>0</v>
      </c>
      <c r="AE538" s="82"/>
      <c r="AF538" s="81">
        <v>7173042.5789452428</v>
      </c>
      <c r="AG538" s="81">
        <v>1819855.8439895075</v>
      </c>
      <c r="AH538" s="81">
        <v>1160261.2890353706</v>
      </c>
      <c r="AI538" s="81">
        <v>20938039.330503043</v>
      </c>
      <c r="AJ538" s="81">
        <v>34711768.454118952</v>
      </c>
      <c r="AK538" s="81"/>
      <c r="AL538" s="81"/>
      <c r="AM538" s="81">
        <v>1335520.1910012583</v>
      </c>
      <c r="AN538" s="81"/>
      <c r="AO538" s="81"/>
      <c r="AP538" s="82"/>
      <c r="AQ538" s="81">
        <v>191</v>
      </c>
      <c r="AR538" s="81">
        <v>36</v>
      </c>
      <c r="AS538" s="81">
        <v>0</v>
      </c>
      <c r="AT538" s="81">
        <v>0</v>
      </c>
      <c r="AU538" s="81">
        <v>0</v>
      </c>
      <c r="AV538" s="81">
        <v>0</v>
      </c>
      <c r="AW538" s="81">
        <v>0</v>
      </c>
      <c r="AX538" s="82"/>
      <c r="AY538" s="81">
        <v>848.30000000000007</v>
      </c>
      <c r="AZ538" s="81">
        <v>1313.8</v>
      </c>
      <c r="BA538" s="81">
        <v>0</v>
      </c>
      <c r="BB538" s="81">
        <v>0</v>
      </c>
      <c r="BC538" s="81">
        <v>0</v>
      </c>
      <c r="BD538" s="81">
        <v>0</v>
      </c>
      <c r="BE538" s="81">
        <v>0</v>
      </c>
      <c r="BF538" s="82"/>
      <c r="BG538" s="81">
        <v>0</v>
      </c>
      <c r="BH538" s="81">
        <v>0</v>
      </c>
      <c r="BI538" s="81">
        <v>0</v>
      </c>
      <c r="BJ538" s="81">
        <v>49.3</v>
      </c>
      <c r="BK538" s="81">
        <v>0</v>
      </c>
      <c r="BL538" s="81">
        <v>0</v>
      </c>
      <c r="BM538" s="82"/>
      <c r="BN538" s="81">
        <v>0</v>
      </c>
      <c r="BO538" s="81">
        <v>0</v>
      </c>
      <c r="BP538" s="81">
        <v>0</v>
      </c>
      <c r="BQ538" s="81">
        <v>1</v>
      </c>
      <c r="BR538" s="81">
        <v>0</v>
      </c>
      <c r="BS538" s="81">
        <v>0</v>
      </c>
      <c r="BT538"/>
      <c r="BU538" s="80">
        <v>46.2</v>
      </c>
      <c r="BV538" s="80">
        <v>0</v>
      </c>
      <c r="BW538" s="80">
        <v>0</v>
      </c>
      <c r="BX538" s="80">
        <v>0</v>
      </c>
      <c r="BY538" s="80">
        <v>0</v>
      </c>
      <c r="BZ538" s="80">
        <v>0</v>
      </c>
      <c r="CA538" s="80">
        <v>0</v>
      </c>
      <c r="CB538" s="80">
        <v>3.1</v>
      </c>
      <c r="CC538" s="80">
        <v>0</v>
      </c>
    </row>
    <row r="539" spans="1:81">
      <c r="A539" s="80" t="s">
        <v>2304</v>
      </c>
      <c r="B539" s="80">
        <v>442</v>
      </c>
      <c r="C539" s="80">
        <v>18</v>
      </c>
      <c r="D539" s="80">
        <v>26</v>
      </c>
      <c r="E539" s="80">
        <v>2021</v>
      </c>
      <c r="F539" s="80" t="s">
        <v>75</v>
      </c>
      <c r="G539" s="174" t="s">
        <v>2286</v>
      </c>
      <c r="H539" s="80" t="s">
        <v>2287</v>
      </c>
      <c r="I539" s="177"/>
      <c r="J539" s="81">
        <v>6.4542045513672113</v>
      </c>
      <c r="K539" s="81">
        <v>2.6502270986370555</v>
      </c>
      <c r="L539" s="81">
        <v>8.250945328159105</v>
      </c>
      <c r="M539" s="81">
        <v>14.917099162479873</v>
      </c>
      <c r="N539" s="81">
        <v>20.043293660390532</v>
      </c>
      <c r="O539" s="81">
        <v>8.2619015585819078</v>
      </c>
      <c r="P539" s="81">
        <v>10.235997385329947</v>
      </c>
      <c r="Q539" s="81">
        <v>0.59963163724823199</v>
      </c>
      <c r="R539" s="81">
        <v>0.18581020475105561</v>
      </c>
      <c r="S539" s="81">
        <v>0</v>
      </c>
      <c r="T539" s="82"/>
      <c r="U539" s="81">
        <v>687182</v>
      </c>
      <c r="V539" s="81">
        <v>1230</v>
      </c>
      <c r="W539" s="81">
        <v>305</v>
      </c>
      <c r="X539" s="81">
        <v>3713</v>
      </c>
      <c r="Y539" s="81">
        <v>4289</v>
      </c>
      <c r="Z539" s="81">
        <v>6079</v>
      </c>
      <c r="AA539" s="81">
        <v>2252</v>
      </c>
      <c r="AB539" s="81">
        <v>10049</v>
      </c>
      <c r="AC539" s="81">
        <v>31924</v>
      </c>
      <c r="AD539" s="81">
        <v>0</v>
      </c>
      <c r="AE539" s="82"/>
      <c r="AF539" s="81">
        <v>6557457.5988433398</v>
      </c>
      <c r="AG539" s="81">
        <v>1925810.1744057667</v>
      </c>
      <c r="AH539" s="81">
        <v>1457025.0739304319</v>
      </c>
      <c r="AI539" s="81">
        <v>23660333.989903223</v>
      </c>
      <c r="AJ539" s="81">
        <v>33713557.816650331</v>
      </c>
      <c r="AK539" s="81">
        <v>0</v>
      </c>
      <c r="AL539" s="81">
        <v>0</v>
      </c>
      <c r="AM539" s="81">
        <v>1319070.8085806116</v>
      </c>
      <c r="AN539" s="81">
        <v>0</v>
      </c>
      <c r="AO539" s="81">
        <v>0</v>
      </c>
      <c r="AP539" s="82"/>
      <c r="AQ539" s="81">
        <v>197</v>
      </c>
      <c r="AR539" s="81">
        <v>39</v>
      </c>
      <c r="AS539" s="81">
        <v>0</v>
      </c>
      <c r="AT539" s="81">
        <v>0</v>
      </c>
      <c r="AU539" s="81">
        <v>0</v>
      </c>
      <c r="AV539" s="81">
        <v>0</v>
      </c>
      <c r="AW539" s="81"/>
      <c r="AX539" s="82"/>
      <c r="AY539" s="81">
        <v>879.2</v>
      </c>
      <c r="AZ539" s="81">
        <v>1345.5</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2305</v>
      </c>
      <c r="B540" s="80">
        <v>442</v>
      </c>
      <c r="C540" s="80">
        <v>19</v>
      </c>
      <c r="D540" s="80">
        <v>26</v>
      </c>
      <c r="E540" s="80">
        <v>2022</v>
      </c>
      <c r="F540" s="80" t="s">
        <v>568</v>
      </c>
      <c r="G540" s="174" t="s">
        <v>2286</v>
      </c>
      <c r="H540" s="80" t="s">
        <v>2287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207</v>
      </c>
      <c r="AR540" s="81">
        <v>39</v>
      </c>
      <c r="AS540" s="81">
        <v>0</v>
      </c>
      <c r="AT540" s="81">
        <v>0</v>
      </c>
      <c r="AU540" s="81">
        <v>0</v>
      </c>
      <c r="AV540" s="81">
        <v>0</v>
      </c>
      <c r="AW540" s="81"/>
      <c r="AX540" s="82"/>
      <c r="AY540" s="81">
        <v>927.2</v>
      </c>
      <c r="AZ540" s="81">
        <v>1345.5</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2306</v>
      </c>
      <c r="B541" s="80">
        <v>324</v>
      </c>
      <c r="C541" s="80">
        <v>1</v>
      </c>
      <c r="D541" s="80">
        <v>20</v>
      </c>
      <c r="E541" s="80">
        <v>1990</v>
      </c>
      <c r="F541" s="80" t="s">
        <v>562</v>
      </c>
      <c r="G541" s="80" t="s">
        <v>2307</v>
      </c>
      <c r="H541" s="80" t="s">
        <v>2308</v>
      </c>
      <c r="I541" s="177"/>
      <c r="J541" s="81">
        <v>17.88763758779195</v>
      </c>
      <c r="K541" s="81">
        <v>1.5918751585409181</v>
      </c>
      <c r="L541" s="81">
        <v>12.459816232752578</v>
      </c>
      <c r="M541" s="81">
        <v>6.3840000862122261</v>
      </c>
      <c r="N541" s="81">
        <v>14.226091636805048</v>
      </c>
      <c r="O541" s="81">
        <v>9.6204412862688482</v>
      </c>
      <c r="P541" s="81">
        <v>15.262894078938114</v>
      </c>
      <c r="Q541" s="81">
        <v>0.85017782540733389</v>
      </c>
      <c r="R541" s="81">
        <v>0</v>
      </c>
      <c r="S541" s="81">
        <v>0.85711361319110957</v>
      </c>
      <c r="T541" s="82"/>
      <c r="U541" s="81">
        <v>1077923</v>
      </c>
      <c r="V541" s="81">
        <v>571</v>
      </c>
      <c r="W541" s="81">
        <v>119</v>
      </c>
      <c r="X541" s="81">
        <v>2101</v>
      </c>
      <c r="Y541" s="81">
        <v>3484</v>
      </c>
      <c r="Z541" s="81">
        <v>3957</v>
      </c>
      <c r="AA541" s="81">
        <v>3706</v>
      </c>
      <c r="AB541" s="81">
        <v>13804</v>
      </c>
      <c r="AC541" s="81">
        <v>0</v>
      </c>
      <c r="AD541" s="81">
        <v>0.85711361319110957</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2309</v>
      </c>
      <c r="B542" s="80">
        <v>325</v>
      </c>
      <c r="C542" s="80">
        <v>2</v>
      </c>
      <c r="D542" s="80">
        <v>20</v>
      </c>
      <c r="E542" s="80">
        <v>2005</v>
      </c>
      <c r="F542" s="80" t="s">
        <v>565</v>
      </c>
      <c r="G542" s="80" t="s">
        <v>2307</v>
      </c>
      <c r="H542" s="80" t="s">
        <v>2308</v>
      </c>
      <c r="I542" s="177"/>
      <c r="J542" s="81">
        <v>21.459149831945311</v>
      </c>
      <c r="K542" s="81">
        <v>1.0896298326947051</v>
      </c>
      <c r="L542" s="81">
        <v>14.267581756177691</v>
      </c>
      <c r="M542" s="81">
        <v>7.9968853215308471</v>
      </c>
      <c r="N542" s="81">
        <v>17.068122940501798</v>
      </c>
      <c r="O542" s="81">
        <v>14.891818297422782</v>
      </c>
      <c r="P542" s="81">
        <v>13.65282142431291</v>
      </c>
      <c r="Q542" s="81">
        <v>0.74756993391645232</v>
      </c>
      <c r="R542" s="81">
        <v>0</v>
      </c>
      <c r="S542" s="81">
        <v>0.66049223518564626</v>
      </c>
      <c r="T542" s="82"/>
      <c r="U542" s="81">
        <v>1549108</v>
      </c>
      <c r="V542" s="81">
        <v>464</v>
      </c>
      <c r="W542" s="81">
        <v>84</v>
      </c>
      <c r="X542" s="81">
        <v>1506</v>
      </c>
      <c r="Y542" s="81">
        <v>3595</v>
      </c>
      <c r="Z542" s="81">
        <v>7088</v>
      </c>
      <c r="AA542" s="81">
        <v>2715</v>
      </c>
      <c r="AB542" s="81">
        <v>12689</v>
      </c>
      <c r="AC542" s="81">
        <v>0</v>
      </c>
      <c r="AD542" s="81">
        <v>0.66049223518564626</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2310</v>
      </c>
      <c r="B543" s="80">
        <v>326</v>
      </c>
      <c r="C543" s="80">
        <v>3</v>
      </c>
      <c r="D543" s="80">
        <v>20</v>
      </c>
      <c r="E543" s="80">
        <v>2006</v>
      </c>
      <c r="F543" s="80" t="s">
        <v>566</v>
      </c>
      <c r="G543" s="80" t="s">
        <v>2307</v>
      </c>
      <c r="H543" s="80" t="s">
        <v>2308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2311</v>
      </c>
      <c r="B544" s="80">
        <v>327</v>
      </c>
      <c r="C544" s="80">
        <v>4</v>
      </c>
      <c r="D544" s="80">
        <v>20</v>
      </c>
      <c r="E544" s="80">
        <v>2007</v>
      </c>
      <c r="F544" s="80" t="s">
        <v>567</v>
      </c>
      <c r="G544" s="80" t="s">
        <v>2307</v>
      </c>
      <c r="H544" s="80" t="s">
        <v>2308</v>
      </c>
      <c r="I544" s="177"/>
      <c r="J544" s="81">
        <v>23.658193975190688</v>
      </c>
      <c r="K544" s="81">
        <v>1.2538603571715168</v>
      </c>
      <c r="L544" s="81">
        <v>9.9367344321853359</v>
      </c>
      <c r="M544" s="81">
        <v>12.544571189479734</v>
      </c>
      <c r="N544" s="81">
        <v>24.80253008800484</v>
      </c>
      <c r="O544" s="81">
        <v>14.177695292193675</v>
      </c>
      <c r="P544" s="81">
        <v>13.59861325586267</v>
      </c>
      <c r="Q544" s="81">
        <v>0.76163197940079075</v>
      </c>
      <c r="R544" s="81">
        <v>0</v>
      </c>
      <c r="S544" s="81">
        <v>0.69429273380878742</v>
      </c>
      <c r="T544" s="82"/>
      <c r="U544" s="81">
        <v>1481816</v>
      </c>
      <c r="V544" s="81">
        <v>429</v>
      </c>
      <c r="W544" s="81">
        <v>139</v>
      </c>
      <c r="X544" s="81">
        <v>2064</v>
      </c>
      <c r="Y544" s="81">
        <v>3567</v>
      </c>
      <c r="Z544" s="81">
        <v>7015</v>
      </c>
      <c r="AA544" s="81">
        <v>2663</v>
      </c>
      <c r="AB544" s="81">
        <v>12244</v>
      </c>
      <c r="AC544" s="81">
        <v>0</v>
      </c>
      <c r="AD544" s="81">
        <v>0.69429273380878742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2312</v>
      </c>
      <c r="B545" s="80">
        <v>328</v>
      </c>
      <c r="C545" s="80">
        <v>5</v>
      </c>
      <c r="D545" s="80">
        <v>20</v>
      </c>
      <c r="E545" s="80">
        <v>2008</v>
      </c>
      <c r="F545" s="80" t="s">
        <v>84</v>
      </c>
      <c r="G545" s="80" t="s">
        <v>2307</v>
      </c>
      <c r="H545" s="80" t="s">
        <v>2308</v>
      </c>
      <c r="I545" s="177"/>
      <c r="J545" s="81">
        <v>16.151754384511289</v>
      </c>
      <c r="K545" s="81">
        <v>0.87042854121637037</v>
      </c>
      <c r="L545" s="81">
        <v>8.5151204892265167</v>
      </c>
      <c r="M545" s="81">
        <v>12.805890564930843</v>
      </c>
      <c r="N545" s="81">
        <v>22.545955940116016</v>
      </c>
      <c r="O545" s="81">
        <v>13.655953130688408</v>
      </c>
      <c r="P545" s="81">
        <v>13.358685624147217</v>
      </c>
      <c r="Q545" s="81">
        <v>0.74497392511194616</v>
      </c>
      <c r="R545" s="81">
        <v>0</v>
      </c>
      <c r="S545" s="81">
        <v>0</v>
      </c>
      <c r="T545" s="82"/>
      <c r="U545" s="81">
        <v>1333450</v>
      </c>
      <c r="V545" s="81">
        <v>429</v>
      </c>
      <c r="W545" s="81">
        <v>139</v>
      </c>
      <c r="X545" s="81">
        <v>2064</v>
      </c>
      <c r="Y545" s="81">
        <v>3566</v>
      </c>
      <c r="Z545" s="81">
        <v>6994</v>
      </c>
      <c r="AA545" s="81">
        <v>2619</v>
      </c>
      <c r="AB545" s="81">
        <v>12173</v>
      </c>
      <c r="AC545" s="81">
        <v>0</v>
      </c>
      <c r="AD545" s="81">
        <v>0</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2313</v>
      </c>
      <c r="B546" s="80">
        <v>329</v>
      </c>
      <c r="C546" s="80">
        <v>6</v>
      </c>
      <c r="D546" s="80">
        <v>20</v>
      </c>
      <c r="E546" s="80">
        <v>2009</v>
      </c>
      <c r="F546" s="80" t="s">
        <v>85</v>
      </c>
      <c r="G546" s="80" t="s">
        <v>2307</v>
      </c>
      <c r="H546" s="80" t="s">
        <v>2308</v>
      </c>
      <c r="I546" s="177"/>
      <c r="J546" s="81">
        <v>14.763086910942183</v>
      </c>
      <c r="K546" s="81">
        <v>0.74808925132286919</v>
      </c>
      <c r="L546" s="81">
        <v>5.0041265736034974</v>
      </c>
      <c r="M546" s="81">
        <v>11.787957357003673</v>
      </c>
      <c r="N546" s="81">
        <v>16.36411233157742</v>
      </c>
      <c r="O546" s="81">
        <v>13.928110422564801</v>
      </c>
      <c r="P546" s="81">
        <v>12.460889850974464</v>
      </c>
      <c r="Q546" s="81">
        <v>0.70021989228716708</v>
      </c>
      <c r="R546" s="81">
        <v>0</v>
      </c>
      <c r="S546" s="81">
        <v>0.69244013384266567</v>
      </c>
      <c r="T546" s="82"/>
      <c r="U546" s="81">
        <v>1112778</v>
      </c>
      <c r="V546" s="81">
        <v>422</v>
      </c>
      <c r="W546" s="81">
        <v>110</v>
      </c>
      <c r="X546" s="81">
        <v>2151</v>
      </c>
      <c r="Y546" s="81">
        <v>3545</v>
      </c>
      <c r="Z546" s="81">
        <v>7041</v>
      </c>
      <c r="AA546" s="81">
        <v>2508</v>
      </c>
      <c r="AB546" s="81">
        <v>12011</v>
      </c>
      <c r="AC546" s="81">
        <v>0</v>
      </c>
      <c r="AD546" s="81">
        <v>0.69244013384266567</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9.85</v>
      </c>
      <c r="BJ546" s="81">
        <v>0</v>
      </c>
      <c r="BK546" s="81">
        <v>0</v>
      </c>
      <c r="BL546" s="81">
        <v>0</v>
      </c>
      <c r="BM546" s="82"/>
      <c r="BN546" s="81">
        <v>0</v>
      </c>
      <c r="BO546" s="81">
        <v>0</v>
      </c>
      <c r="BP546" s="81">
        <v>1</v>
      </c>
      <c r="BQ546" s="81">
        <v>0</v>
      </c>
      <c r="BR546" s="81">
        <v>0</v>
      </c>
      <c r="BS546" s="81">
        <v>0</v>
      </c>
      <c r="BT546"/>
      <c r="BU546" s="80"/>
      <c r="BV546" s="80"/>
      <c r="BW546" s="80"/>
      <c r="BX546" s="80"/>
      <c r="BY546" s="80"/>
      <c r="BZ546" s="80"/>
      <c r="CA546" s="80"/>
      <c r="CB546" s="80"/>
      <c r="CC546" s="80"/>
    </row>
    <row r="547" spans="1:81">
      <c r="A547" s="80" t="s">
        <v>2314</v>
      </c>
      <c r="B547" s="80">
        <v>330</v>
      </c>
      <c r="C547" s="80">
        <v>7</v>
      </c>
      <c r="D547" s="80">
        <v>20</v>
      </c>
      <c r="E547" s="80">
        <v>2010</v>
      </c>
      <c r="F547" s="80" t="s">
        <v>86</v>
      </c>
      <c r="G547" s="80" t="s">
        <v>2307</v>
      </c>
      <c r="H547" s="80" t="s">
        <v>2308</v>
      </c>
      <c r="I547" s="177"/>
      <c r="J547" s="81">
        <v>14.522168907869565</v>
      </c>
      <c r="K547" s="81">
        <v>0.84345828093194031</v>
      </c>
      <c r="L547" s="81">
        <v>4.7049935144127533</v>
      </c>
      <c r="M547" s="81">
        <v>13.746338627765402</v>
      </c>
      <c r="N547" s="81">
        <v>18.383383740971944</v>
      </c>
      <c r="O547" s="81">
        <v>13.966076342597951</v>
      </c>
      <c r="P547" s="81">
        <v>12.550747769303593</v>
      </c>
      <c r="Q547" s="81">
        <v>0.72133413957044323</v>
      </c>
      <c r="R547" s="81">
        <v>0</v>
      </c>
      <c r="S547" s="81">
        <v>0.52096760423710564</v>
      </c>
      <c r="T547" s="82"/>
      <c r="U547" s="81">
        <v>1102799</v>
      </c>
      <c r="V547" s="81">
        <v>422</v>
      </c>
      <c r="W547" s="81">
        <v>110</v>
      </c>
      <c r="X547" s="81">
        <v>2151</v>
      </c>
      <c r="Y547" s="81">
        <v>3511</v>
      </c>
      <c r="Z547" s="81">
        <v>7093</v>
      </c>
      <c r="AA547" s="81">
        <v>2463</v>
      </c>
      <c r="AB547" s="81">
        <v>11856</v>
      </c>
      <c r="AC547" s="81">
        <v>0</v>
      </c>
      <c r="AD547" s="81">
        <v>0.52096760423710564</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7.27</v>
      </c>
      <c r="BJ547" s="81">
        <v>0</v>
      </c>
      <c r="BK547" s="81">
        <v>0</v>
      </c>
      <c r="BL547" s="81">
        <v>0</v>
      </c>
      <c r="BM547" s="82"/>
      <c r="BN547" s="81">
        <v>0</v>
      </c>
      <c r="BO547" s="81">
        <v>0</v>
      </c>
      <c r="BP547" s="81">
        <v>1</v>
      </c>
      <c r="BQ547" s="81">
        <v>0</v>
      </c>
      <c r="BR547" s="81">
        <v>0</v>
      </c>
      <c r="BS547" s="81">
        <v>0</v>
      </c>
      <c r="BT547"/>
      <c r="BU547" s="80">
        <v>7.27</v>
      </c>
      <c r="BV547" s="80">
        <v>0</v>
      </c>
      <c r="BW547" s="80">
        <v>0</v>
      </c>
      <c r="BX547" s="80">
        <v>0</v>
      </c>
      <c r="BY547" s="80">
        <v>0</v>
      </c>
      <c r="BZ547" s="80">
        <v>0</v>
      </c>
      <c r="CA547" s="80">
        <v>0</v>
      </c>
      <c r="CB547" s="80">
        <v>0</v>
      </c>
      <c r="CC547" s="80">
        <v>0</v>
      </c>
    </row>
    <row r="548" spans="1:81">
      <c r="A548" s="80" t="s">
        <v>2315</v>
      </c>
      <c r="B548" s="80">
        <v>331</v>
      </c>
      <c r="C548" s="80">
        <v>8</v>
      </c>
      <c r="D548" s="80">
        <v>20</v>
      </c>
      <c r="E548" s="80">
        <v>2011</v>
      </c>
      <c r="F548" s="80" t="s">
        <v>87</v>
      </c>
      <c r="G548" s="80" t="s">
        <v>2307</v>
      </c>
      <c r="H548" s="80" t="s">
        <v>2308</v>
      </c>
      <c r="I548" s="177"/>
      <c r="J548" s="81">
        <v>14.952582407146666</v>
      </c>
      <c r="K548" s="81">
        <v>1.1415960940489356</v>
      </c>
      <c r="L548" s="81">
        <v>5.038816103111408</v>
      </c>
      <c r="M548" s="81">
        <v>16.378225938111825</v>
      </c>
      <c r="N548" s="81">
        <v>24.667340013398686</v>
      </c>
      <c r="O548" s="81">
        <v>13.682604663532771</v>
      </c>
      <c r="P548" s="81">
        <v>12.044545514782948</v>
      </c>
      <c r="Q548" s="81">
        <v>0.82234950420566777</v>
      </c>
      <c r="R548" s="81">
        <v>0</v>
      </c>
      <c r="S548" s="81">
        <v>0.69813299789639538</v>
      </c>
      <c r="T548" s="82"/>
      <c r="U548" s="81">
        <v>975643</v>
      </c>
      <c r="V548" s="81">
        <v>422</v>
      </c>
      <c r="W548" s="81">
        <v>110</v>
      </c>
      <c r="X548" s="81">
        <v>2151</v>
      </c>
      <c r="Y548" s="81">
        <v>3516</v>
      </c>
      <c r="Z548" s="81">
        <v>7100</v>
      </c>
      <c r="AA548" s="81">
        <v>2434</v>
      </c>
      <c r="AB548" s="81">
        <v>11718</v>
      </c>
      <c r="AC548" s="81">
        <v>0</v>
      </c>
      <c r="AD548" s="81">
        <v>0.69813299789639538</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8.0039999999999996</v>
      </c>
      <c r="BJ548" s="81">
        <v>0</v>
      </c>
      <c r="BK548" s="81">
        <v>0</v>
      </c>
      <c r="BL548" s="81">
        <v>0</v>
      </c>
      <c r="BM548" s="82"/>
      <c r="BN548" s="81">
        <v>0</v>
      </c>
      <c r="BO548" s="81">
        <v>0</v>
      </c>
      <c r="BP548" s="81">
        <v>1</v>
      </c>
      <c r="BQ548" s="81">
        <v>0</v>
      </c>
      <c r="BR548" s="81">
        <v>0</v>
      </c>
      <c r="BS548" s="81">
        <v>0</v>
      </c>
      <c r="BT548"/>
      <c r="BU548" s="80">
        <v>8.0039999999999996</v>
      </c>
      <c r="BV548" s="80">
        <v>0</v>
      </c>
      <c r="BW548" s="80">
        <v>0</v>
      </c>
      <c r="BX548" s="80">
        <v>0</v>
      </c>
      <c r="BY548" s="80">
        <v>0</v>
      </c>
      <c r="BZ548" s="80">
        <v>0</v>
      </c>
      <c r="CA548" s="80">
        <v>0</v>
      </c>
      <c r="CB548" s="80">
        <v>0</v>
      </c>
      <c r="CC548" s="80">
        <v>0</v>
      </c>
    </row>
    <row r="549" spans="1:81">
      <c r="A549" s="80" t="s">
        <v>2316</v>
      </c>
      <c r="B549" s="80">
        <v>332</v>
      </c>
      <c r="C549" s="80">
        <v>9</v>
      </c>
      <c r="D549" s="80">
        <v>20</v>
      </c>
      <c r="E549" s="80">
        <v>2012</v>
      </c>
      <c r="F549" s="80" t="s">
        <v>88</v>
      </c>
      <c r="G549" s="80" t="s">
        <v>2307</v>
      </c>
      <c r="H549" s="80" t="s">
        <v>2308</v>
      </c>
      <c r="I549" s="177"/>
      <c r="J549" s="81">
        <v>14.134098234586233</v>
      </c>
      <c r="K549" s="81">
        <v>1.0368891979328774</v>
      </c>
      <c r="L549" s="81">
        <v>4.8911433946281342</v>
      </c>
      <c r="M549" s="81">
        <v>15.875428009179943</v>
      </c>
      <c r="N549" s="81">
        <v>26.403688483156735</v>
      </c>
      <c r="O549" s="81">
        <v>13.722154729810697</v>
      </c>
      <c r="P549" s="81">
        <v>11.94386964021353</v>
      </c>
      <c r="Q549" s="81">
        <v>0.88248350357426109</v>
      </c>
      <c r="R549" s="81">
        <v>0</v>
      </c>
      <c r="S549" s="81">
        <v>0.48896387557476684</v>
      </c>
      <c r="T549" s="82"/>
      <c r="U549" s="81">
        <v>950526</v>
      </c>
      <c r="V549" s="81">
        <v>422</v>
      </c>
      <c r="W549" s="81">
        <v>110</v>
      </c>
      <c r="X549" s="81">
        <v>2151</v>
      </c>
      <c r="Y549" s="81">
        <v>3520</v>
      </c>
      <c r="Z549" s="81">
        <v>7177</v>
      </c>
      <c r="AA549" s="81">
        <v>2400</v>
      </c>
      <c r="AB549" s="81">
        <v>11574</v>
      </c>
      <c r="AC549" s="81">
        <v>0</v>
      </c>
      <c r="AD549" s="81">
        <v>0.48896387557476684</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10.891</v>
      </c>
      <c r="BJ549" s="81">
        <v>0</v>
      </c>
      <c r="BK549" s="81">
        <v>0</v>
      </c>
      <c r="BL549" s="81">
        <v>0</v>
      </c>
      <c r="BM549" s="82"/>
      <c r="BN549" s="81">
        <v>0</v>
      </c>
      <c r="BO549" s="81">
        <v>0</v>
      </c>
      <c r="BP549" s="81">
        <v>1</v>
      </c>
      <c r="BQ549" s="81">
        <v>0</v>
      </c>
      <c r="BR549" s="81">
        <v>0</v>
      </c>
      <c r="BS549" s="81">
        <v>0</v>
      </c>
      <c r="BT549"/>
      <c r="BU549" s="80">
        <v>10.891</v>
      </c>
      <c r="BV549" s="80">
        <v>0</v>
      </c>
      <c r="BW549" s="80">
        <v>0</v>
      </c>
      <c r="BX549" s="80">
        <v>0</v>
      </c>
      <c r="BY549" s="80">
        <v>0</v>
      </c>
      <c r="BZ549" s="80">
        <v>0</v>
      </c>
      <c r="CA549" s="80">
        <v>0</v>
      </c>
      <c r="CB549" s="80">
        <v>0</v>
      </c>
      <c r="CC549" s="80">
        <v>0</v>
      </c>
    </row>
    <row r="550" spans="1:81">
      <c r="A550" s="80" t="s">
        <v>2317</v>
      </c>
      <c r="B550" s="80">
        <v>333</v>
      </c>
      <c r="C550" s="80">
        <v>10</v>
      </c>
      <c r="D550" s="80">
        <v>20</v>
      </c>
      <c r="E550" s="80">
        <v>2013</v>
      </c>
      <c r="F550" s="80" t="s">
        <v>89</v>
      </c>
      <c r="G550" s="80" t="s">
        <v>2307</v>
      </c>
      <c r="H550" s="80" t="s">
        <v>2308</v>
      </c>
      <c r="I550" s="177"/>
      <c r="J550" s="81">
        <v>14.792755505443022</v>
      </c>
      <c r="K550" s="81">
        <v>0.86936938052164703</v>
      </c>
      <c r="L550" s="81">
        <v>5.15990021632396</v>
      </c>
      <c r="M550" s="81">
        <v>16.314381423518689</v>
      </c>
      <c r="N550" s="81">
        <v>25.109650015985533</v>
      </c>
      <c r="O550" s="81">
        <v>13.207050739807089</v>
      </c>
      <c r="P550" s="81">
        <v>11.66916958019646</v>
      </c>
      <c r="Q550" s="81">
        <v>0.88518717546361225</v>
      </c>
      <c r="R550" s="81">
        <v>0</v>
      </c>
      <c r="S550" s="81">
        <v>0.75405025851568896</v>
      </c>
      <c r="T550" s="82"/>
      <c r="U550" s="81">
        <v>947010</v>
      </c>
      <c r="V550" s="81">
        <v>422</v>
      </c>
      <c r="W550" s="81">
        <v>110</v>
      </c>
      <c r="X550" s="81">
        <v>2151</v>
      </c>
      <c r="Y550" s="81">
        <v>3510</v>
      </c>
      <c r="Z550" s="81">
        <v>7216</v>
      </c>
      <c r="AA550" s="81">
        <v>2336</v>
      </c>
      <c r="AB550" s="81">
        <v>11443</v>
      </c>
      <c r="AC550" s="81">
        <v>0</v>
      </c>
      <c r="AD550" s="81">
        <v>0.75405025851568896</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9.3290000000000006</v>
      </c>
      <c r="BJ550" s="81">
        <v>0</v>
      </c>
      <c r="BK550" s="81">
        <v>0</v>
      </c>
      <c r="BL550" s="81">
        <v>0</v>
      </c>
      <c r="BM550" s="82"/>
      <c r="BN550" s="81">
        <v>0</v>
      </c>
      <c r="BO550" s="81">
        <v>0</v>
      </c>
      <c r="BP550" s="81">
        <v>1</v>
      </c>
      <c r="BQ550" s="81">
        <v>0</v>
      </c>
      <c r="BR550" s="81">
        <v>0</v>
      </c>
      <c r="BS550" s="81">
        <v>0</v>
      </c>
      <c r="BT550"/>
      <c r="BU550" s="80">
        <v>9.3290000000000006</v>
      </c>
      <c r="BV550" s="80">
        <v>0</v>
      </c>
      <c r="BW550" s="80">
        <v>0</v>
      </c>
      <c r="BX550" s="80">
        <v>0</v>
      </c>
      <c r="BY550" s="80">
        <v>0</v>
      </c>
      <c r="BZ550" s="80">
        <v>0</v>
      </c>
      <c r="CA550" s="80">
        <v>0</v>
      </c>
      <c r="CB550" s="80">
        <v>0</v>
      </c>
      <c r="CC550" s="80">
        <v>0</v>
      </c>
    </row>
    <row r="551" spans="1:81">
      <c r="A551" s="80" t="s">
        <v>2318</v>
      </c>
      <c r="B551" s="80">
        <v>334</v>
      </c>
      <c r="C551" s="80">
        <v>11</v>
      </c>
      <c r="D551" s="80">
        <v>20</v>
      </c>
      <c r="E551" s="80">
        <v>2014</v>
      </c>
      <c r="F551" s="80" t="s">
        <v>90</v>
      </c>
      <c r="G551" s="80" t="s">
        <v>2307</v>
      </c>
      <c r="H551" s="80" t="s">
        <v>2308</v>
      </c>
      <c r="I551" s="177"/>
      <c r="J551" s="81">
        <v>13.469696217800335</v>
      </c>
      <c r="K551" s="81">
        <v>0.76335033638666072</v>
      </c>
      <c r="L551" s="81">
        <v>7.0910194639302384</v>
      </c>
      <c r="M551" s="81">
        <v>15.006195280236907</v>
      </c>
      <c r="N551" s="81">
        <v>25.45901197405211</v>
      </c>
      <c r="O551" s="81">
        <v>12.584975222955489</v>
      </c>
      <c r="P551" s="81">
        <v>11.458709291497055</v>
      </c>
      <c r="Q551" s="81">
        <v>0.8366055384663057</v>
      </c>
      <c r="R551" s="81">
        <v>0</v>
      </c>
      <c r="S551" s="81">
        <v>0.79007377664698242</v>
      </c>
      <c r="T551" s="82"/>
      <c r="U551" s="81">
        <v>910696</v>
      </c>
      <c r="V551" s="81">
        <v>324</v>
      </c>
      <c r="W551" s="81">
        <v>195</v>
      </c>
      <c r="X551" s="81">
        <v>1939</v>
      </c>
      <c r="Y551" s="81">
        <v>3506</v>
      </c>
      <c r="Z551" s="81">
        <v>7242</v>
      </c>
      <c r="AA551" s="81">
        <v>2282</v>
      </c>
      <c r="AB551" s="81">
        <v>11272</v>
      </c>
      <c r="AC551" s="81">
        <v>0</v>
      </c>
      <c r="AD551" s="81">
        <v>0.79007377664698242</v>
      </c>
      <c r="AE551" s="82"/>
      <c r="AF551" s="81">
        <v>11386131.39019285</v>
      </c>
      <c r="AG551" s="81">
        <v>609146.42336190643</v>
      </c>
      <c r="AH551" s="81">
        <v>1284212.4304063064</v>
      </c>
      <c r="AI551" s="81">
        <v>12643388.756893458</v>
      </c>
      <c r="AJ551" s="81">
        <v>34521958.540896103</v>
      </c>
      <c r="AK551" s="81">
        <v>0</v>
      </c>
      <c r="AL551" s="81">
        <v>0</v>
      </c>
      <c r="AM551" s="81">
        <v>1547477.160080886</v>
      </c>
      <c r="AN551" s="81">
        <v>0</v>
      </c>
      <c r="AO551" s="81">
        <v>0</v>
      </c>
      <c r="AP551" s="82"/>
      <c r="AQ551" s="81">
        <v>23</v>
      </c>
      <c r="AR551" s="81">
        <v>6</v>
      </c>
      <c r="AS551" s="81">
        <v>0</v>
      </c>
      <c r="AT551" s="81">
        <v>0</v>
      </c>
      <c r="AU551" s="81">
        <v>0</v>
      </c>
      <c r="AV551" s="81">
        <v>0</v>
      </c>
      <c r="AW551" s="81" t="s">
        <v>564</v>
      </c>
      <c r="AX551" s="82"/>
      <c r="AY551" s="81">
        <v>106.395</v>
      </c>
      <c r="AZ551" s="81">
        <v>76.099999999999994</v>
      </c>
      <c r="BA551" s="81">
        <v>0</v>
      </c>
      <c r="BB551" s="81">
        <v>0</v>
      </c>
      <c r="BC551" s="81">
        <v>0</v>
      </c>
      <c r="BD551" s="81">
        <v>0</v>
      </c>
      <c r="BE551" s="81" t="s">
        <v>564</v>
      </c>
      <c r="BF551" s="82"/>
      <c r="BG551" s="81">
        <v>0</v>
      </c>
      <c r="BH551" s="81">
        <v>0</v>
      </c>
      <c r="BI551" s="81">
        <v>7.8490000000000002</v>
      </c>
      <c r="BJ551" s="81">
        <v>0</v>
      </c>
      <c r="BK551" s="81">
        <v>0</v>
      </c>
      <c r="BL551" s="81">
        <v>0</v>
      </c>
      <c r="BM551" s="82"/>
      <c r="BN551" s="81">
        <v>0</v>
      </c>
      <c r="BO551" s="81">
        <v>0</v>
      </c>
      <c r="BP551" s="81">
        <v>1</v>
      </c>
      <c r="BQ551" s="81">
        <v>0</v>
      </c>
      <c r="BR551" s="81">
        <v>0</v>
      </c>
      <c r="BS551" s="81">
        <v>0</v>
      </c>
      <c r="BT551"/>
      <c r="BU551" s="80">
        <v>7.8490000000000002</v>
      </c>
      <c r="BV551" s="80">
        <v>0</v>
      </c>
      <c r="BW551" s="80">
        <v>0</v>
      </c>
      <c r="BX551" s="80">
        <v>0</v>
      </c>
      <c r="BY551" s="80">
        <v>0</v>
      </c>
      <c r="BZ551" s="80">
        <v>0</v>
      </c>
      <c r="CA551" s="80">
        <v>0</v>
      </c>
      <c r="CB551" s="80">
        <v>0</v>
      </c>
      <c r="CC551" s="80">
        <v>0</v>
      </c>
    </row>
    <row r="552" spans="1:81">
      <c r="A552" s="80" t="s">
        <v>2319</v>
      </c>
      <c r="B552" s="80">
        <v>335</v>
      </c>
      <c r="C552" s="80">
        <v>12</v>
      </c>
      <c r="D552" s="80">
        <v>20</v>
      </c>
      <c r="E552" s="80">
        <v>2015</v>
      </c>
      <c r="F552" s="80" t="s">
        <v>91</v>
      </c>
      <c r="G552" s="80" t="s">
        <v>2307</v>
      </c>
      <c r="H552" s="80" t="s">
        <v>2308</v>
      </c>
      <c r="I552" s="177"/>
      <c r="J552" s="81">
        <v>14.357592191110953</v>
      </c>
      <c r="K552" s="81">
        <v>0.74214683901933087</v>
      </c>
      <c r="L552" s="81">
        <v>5.7049820762998031</v>
      </c>
      <c r="M552" s="81">
        <v>11.253949577034781</v>
      </c>
      <c r="N552" s="81">
        <v>24.053181918689241</v>
      </c>
      <c r="O552" s="81">
        <v>12.32202008343744</v>
      </c>
      <c r="P552" s="81">
        <v>11.151131555879038</v>
      </c>
      <c r="Q552" s="81">
        <v>0.81063967817719107</v>
      </c>
      <c r="R552" s="81">
        <v>0</v>
      </c>
      <c r="S552" s="81">
        <v>0.77424677727613556</v>
      </c>
      <c r="T552" s="82"/>
      <c r="U552" s="81">
        <v>1081299</v>
      </c>
      <c r="V552" s="81">
        <v>324</v>
      </c>
      <c r="W552" s="81">
        <v>195</v>
      </c>
      <c r="X552" s="81">
        <v>1939</v>
      </c>
      <c r="Y552" s="81">
        <v>3493</v>
      </c>
      <c r="Z552" s="81">
        <v>7159</v>
      </c>
      <c r="AA552" s="81">
        <v>2219</v>
      </c>
      <c r="AB552" s="81">
        <v>11157</v>
      </c>
      <c r="AC552" s="81">
        <v>0</v>
      </c>
      <c r="AD552" s="81">
        <v>0.77424677727613556</v>
      </c>
      <c r="AE552" s="82"/>
      <c r="AF552" s="81">
        <v>12289132.175532615</v>
      </c>
      <c r="AG552" s="81">
        <v>549639.45804888697</v>
      </c>
      <c r="AH552" s="81">
        <v>812462.72752398136</v>
      </c>
      <c r="AI552" s="81">
        <v>12324284.838939941</v>
      </c>
      <c r="AJ552" s="81">
        <v>34196352.950477317</v>
      </c>
      <c r="AK552" s="81">
        <v>0</v>
      </c>
      <c r="AL552" s="81">
        <v>0</v>
      </c>
      <c r="AM552" s="81">
        <v>1529020.0481452513</v>
      </c>
      <c r="AN552" s="81">
        <v>0</v>
      </c>
      <c r="AO552" s="81">
        <v>0</v>
      </c>
      <c r="AP552" s="82"/>
      <c r="AQ552" s="81">
        <v>30</v>
      </c>
      <c r="AR552" s="81">
        <v>6</v>
      </c>
      <c r="AS552" s="81">
        <v>0</v>
      </c>
      <c r="AT552" s="81">
        <v>0</v>
      </c>
      <c r="AU552" s="81">
        <v>0</v>
      </c>
      <c r="AV552" s="81">
        <v>0</v>
      </c>
      <c r="AW552" s="81" t="s">
        <v>564</v>
      </c>
      <c r="AX552" s="82"/>
      <c r="AY552" s="81">
        <v>139.39499999999998</v>
      </c>
      <c r="AZ552" s="81">
        <v>76.099999999999994</v>
      </c>
      <c r="BA552" s="81">
        <v>0</v>
      </c>
      <c r="BB552" s="81">
        <v>0</v>
      </c>
      <c r="BC552" s="81">
        <v>0</v>
      </c>
      <c r="BD552" s="81">
        <v>0</v>
      </c>
      <c r="BE552" s="81" t="s">
        <v>564</v>
      </c>
      <c r="BF552" s="82"/>
      <c r="BG552" s="81">
        <v>0</v>
      </c>
      <c r="BH552" s="81">
        <v>0</v>
      </c>
      <c r="BI552" s="81">
        <v>8.4269999999999996</v>
      </c>
      <c r="BJ552" s="81">
        <v>0</v>
      </c>
      <c r="BK552" s="81">
        <v>0</v>
      </c>
      <c r="BL552" s="81">
        <v>0</v>
      </c>
      <c r="BM552" s="82"/>
      <c r="BN552" s="81">
        <v>0</v>
      </c>
      <c r="BO552" s="81">
        <v>0</v>
      </c>
      <c r="BP552" s="81">
        <v>1</v>
      </c>
      <c r="BQ552" s="81">
        <v>0</v>
      </c>
      <c r="BR552" s="81">
        <v>0</v>
      </c>
      <c r="BS552" s="81">
        <v>0</v>
      </c>
      <c r="BT552"/>
      <c r="BU552" s="80">
        <v>8.4269999999999996</v>
      </c>
      <c r="BV552" s="80">
        <v>0</v>
      </c>
      <c r="BW552" s="80">
        <v>0</v>
      </c>
      <c r="BX552" s="80">
        <v>0</v>
      </c>
      <c r="BY552" s="80">
        <v>0</v>
      </c>
      <c r="BZ552" s="80">
        <v>0</v>
      </c>
      <c r="CA552" s="80">
        <v>0</v>
      </c>
      <c r="CB552" s="80">
        <v>0</v>
      </c>
      <c r="CC552" s="80">
        <v>0</v>
      </c>
    </row>
    <row r="553" spans="1:81">
      <c r="A553" s="80" t="s">
        <v>2320</v>
      </c>
      <c r="B553" s="80">
        <v>336</v>
      </c>
      <c r="C553" s="80">
        <v>13</v>
      </c>
      <c r="D553" s="80">
        <v>20</v>
      </c>
      <c r="E553" s="80">
        <v>2016</v>
      </c>
      <c r="F553" s="80" t="s">
        <v>92</v>
      </c>
      <c r="G553" s="80" t="s">
        <v>2307</v>
      </c>
      <c r="H553" s="80" t="s">
        <v>2308</v>
      </c>
      <c r="I553" s="177"/>
      <c r="J553" s="81">
        <v>11.656437745933943</v>
      </c>
      <c r="K553" s="81">
        <v>0.75194657009829013</v>
      </c>
      <c r="L553" s="81">
        <v>7.2194829414055528</v>
      </c>
      <c r="M553" s="81">
        <v>9.9273796277976594</v>
      </c>
      <c r="N553" s="81">
        <v>23.277977960142362</v>
      </c>
      <c r="O553" s="81">
        <v>12.124780120673078</v>
      </c>
      <c r="P553" s="81">
        <v>10.975852849043163</v>
      </c>
      <c r="Q553" s="81">
        <v>0.77815305083783914</v>
      </c>
      <c r="R553" s="81">
        <v>0</v>
      </c>
      <c r="S553" s="81">
        <v>0.93113017647917184</v>
      </c>
      <c r="T553" s="82"/>
      <c r="U553" s="81">
        <v>856085</v>
      </c>
      <c r="V553" s="81">
        <v>324</v>
      </c>
      <c r="W553" s="81">
        <v>195</v>
      </c>
      <c r="X553" s="81">
        <v>1939</v>
      </c>
      <c r="Y553" s="81">
        <v>3504</v>
      </c>
      <c r="Z553" s="81">
        <v>7131</v>
      </c>
      <c r="AA553" s="81">
        <v>2259</v>
      </c>
      <c r="AB553" s="81">
        <v>11017</v>
      </c>
      <c r="AC553" s="81">
        <v>0</v>
      </c>
      <c r="AD553" s="81">
        <v>0.93113017647917184</v>
      </c>
      <c r="AE553" s="82"/>
      <c r="AF553" s="81">
        <v>10060528.009202881</v>
      </c>
      <c r="AG553" s="81">
        <v>522601.0953428495</v>
      </c>
      <c r="AH553" s="81">
        <v>805375.8225287036</v>
      </c>
      <c r="AI553" s="81">
        <v>12220663.931981269</v>
      </c>
      <c r="AJ553" s="81">
        <v>32273475.73735543</v>
      </c>
      <c r="AK553" s="81">
        <v>0</v>
      </c>
      <c r="AL553" s="81">
        <v>0</v>
      </c>
      <c r="AM553" s="81">
        <v>1511006.6280143389</v>
      </c>
      <c r="AN553" s="81">
        <v>0</v>
      </c>
      <c r="AO553" s="81">
        <v>0</v>
      </c>
      <c r="AP553" s="82"/>
      <c r="AQ553" s="81">
        <v>35</v>
      </c>
      <c r="AR553" s="81">
        <v>6</v>
      </c>
      <c r="AS553" s="81">
        <v>0</v>
      </c>
      <c r="AT553" s="81">
        <v>1</v>
      </c>
      <c r="AU553" s="81">
        <v>0</v>
      </c>
      <c r="AV553" s="81">
        <v>0</v>
      </c>
      <c r="AW553" s="81" t="s">
        <v>564</v>
      </c>
      <c r="AX553" s="82"/>
      <c r="AY553" s="81">
        <v>163.595</v>
      </c>
      <c r="AZ553" s="81">
        <v>76.099999999999994</v>
      </c>
      <c r="BA553" s="81">
        <v>0</v>
      </c>
      <c r="BB553" s="81">
        <v>410</v>
      </c>
      <c r="BC553" s="81">
        <v>0</v>
      </c>
      <c r="BD553" s="81">
        <v>0</v>
      </c>
      <c r="BE553" s="81" t="s">
        <v>564</v>
      </c>
      <c r="BF553" s="82"/>
      <c r="BG553" s="81">
        <v>0</v>
      </c>
      <c r="BH553" s="81">
        <v>0</v>
      </c>
      <c r="BI553" s="81">
        <v>8.7330000000000005</v>
      </c>
      <c r="BJ553" s="81">
        <v>0</v>
      </c>
      <c r="BK553" s="81">
        <v>0</v>
      </c>
      <c r="BL553" s="81">
        <v>0</v>
      </c>
      <c r="BM553" s="82"/>
      <c r="BN553" s="81">
        <v>0</v>
      </c>
      <c r="BO553" s="81">
        <v>0</v>
      </c>
      <c r="BP553" s="81">
        <v>1</v>
      </c>
      <c r="BQ553" s="81">
        <v>0</v>
      </c>
      <c r="BR553" s="81">
        <v>0</v>
      </c>
      <c r="BS553" s="81">
        <v>0</v>
      </c>
      <c r="BT553"/>
      <c r="BU553" s="80">
        <v>8.7330000000000005</v>
      </c>
      <c r="BV553" s="80">
        <v>0</v>
      </c>
      <c r="BW553" s="80">
        <v>0</v>
      </c>
      <c r="BX553" s="80">
        <v>0</v>
      </c>
      <c r="BY553" s="80">
        <v>0</v>
      </c>
      <c r="BZ553" s="80">
        <v>0</v>
      </c>
      <c r="CA553" s="80">
        <v>0</v>
      </c>
      <c r="CB553" s="80">
        <v>0</v>
      </c>
      <c r="CC553" s="80">
        <v>0</v>
      </c>
    </row>
    <row r="554" spans="1:81">
      <c r="A554" s="80" t="s">
        <v>2321</v>
      </c>
      <c r="B554" s="80">
        <v>337</v>
      </c>
      <c r="C554" s="80">
        <v>14</v>
      </c>
      <c r="D554" s="80">
        <v>20</v>
      </c>
      <c r="E554" s="80">
        <v>2017</v>
      </c>
      <c r="F554" s="80" t="s">
        <v>71</v>
      </c>
      <c r="G554" s="80" t="s">
        <v>2307</v>
      </c>
      <c r="H554" s="80" t="s">
        <v>2308</v>
      </c>
      <c r="I554" s="177"/>
      <c r="J554" s="81">
        <v>10.438968480609521</v>
      </c>
      <c r="K554" s="81">
        <v>0.72687505560581123</v>
      </c>
      <c r="L554" s="81">
        <v>7.4049520821900572</v>
      </c>
      <c r="M554" s="81">
        <v>9.1270819197994477</v>
      </c>
      <c r="N554" s="81">
        <v>22.844150606615713</v>
      </c>
      <c r="O554" s="81">
        <v>11.965401180162681</v>
      </c>
      <c r="P554" s="81">
        <v>10.698723162959288</v>
      </c>
      <c r="Q554" s="81">
        <v>0.74235986120857278</v>
      </c>
      <c r="R554" s="81">
        <v>0</v>
      </c>
      <c r="S554" s="81">
        <v>0.61948741339022684</v>
      </c>
      <c r="T554" s="82"/>
      <c r="U554" s="81">
        <v>868683</v>
      </c>
      <c r="V554" s="81">
        <v>324</v>
      </c>
      <c r="W554" s="81">
        <v>195</v>
      </c>
      <c r="X554" s="81">
        <v>1939</v>
      </c>
      <c r="Y554" s="81">
        <v>3482</v>
      </c>
      <c r="Z554" s="81">
        <v>7154</v>
      </c>
      <c r="AA554" s="81">
        <v>2216</v>
      </c>
      <c r="AB554" s="81">
        <v>10869</v>
      </c>
      <c r="AC554" s="81">
        <v>0</v>
      </c>
      <c r="AD554" s="81">
        <v>0.61948741339022684</v>
      </c>
      <c r="AE554" s="82"/>
      <c r="AF554" s="81">
        <v>9826289.0185475815</v>
      </c>
      <c r="AG554" s="81">
        <v>527085.00896336138</v>
      </c>
      <c r="AH554" s="81">
        <v>1155030.642413747</v>
      </c>
      <c r="AI554" s="81">
        <v>12324260.265448909</v>
      </c>
      <c r="AJ554" s="81">
        <v>33587208.252422303</v>
      </c>
      <c r="AK554" s="81">
        <v>0</v>
      </c>
      <c r="AL554" s="81">
        <v>0</v>
      </c>
      <c r="AM554" s="81">
        <v>1493040.642364739</v>
      </c>
      <c r="AN554" s="81">
        <v>0</v>
      </c>
      <c r="AO554" s="81">
        <v>0</v>
      </c>
      <c r="AP554" s="82"/>
      <c r="AQ554" s="81">
        <v>40</v>
      </c>
      <c r="AR554" s="81">
        <v>6</v>
      </c>
      <c r="AS554" s="81">
        <v>0</v>
      </c>
      <c r="AT554" s="81">
        <v>1</v>
      </c>
      <c r="AU554" s="81">
        <v>0</v>
      </c>
      <c r="AV554" s="81">
        <v>0</v>
      </c>
      <c r="AW554" s="81" t="s">
        <v>564</v>
      </c>
      <c r="AX554" s="82"/>
      <c r="AY554" s="81">
        <v>188.495</v>
      </c>
      <c r="AZ554" s="81">
        <v>76.099999999999994</v>
      </c>
      <c r="BA554" s="81">
        <v>0</v>
      </c>
      <c r="BB554" s="81">
        <v>410</v>
      </c>
      <c r="BC554" s="81">
        <v>0</v>
      </c>
      <c r="BD554" s="81">
        <v>0</v>
      </c>
      <c r="BE554" s="81" t="s">
        <v>564</v>
      </c>
      <c r="BF554" s="82"/>
      <c r="BG554" s="81">
        <v>0</v>
      </c>
      <c r="BH554" s="81">
        <v>0</v>
      </c>
      <c r="BI554" s="81">
        <v>8.8000000000000007</v>
      </c>
      <c r="BJ554" s="81">
        <v>0</v>
      </c>
      <c r="BK554" s="81">
        <v>0</v>
      </c>
      <c r="BL554" s="81">
        <v>0</v>
      </c>
      <c r="BM554" s="82"/>
      <c r="BN554" s="81">
        <v>0</v>
      </c>
      <c r="BO554" s="81">
        <v>0</v>
      </c>
      <c r="BP554" s="81">
        <v>1</v>
      </c>
      <c r="BQ554" s="81">
        <v>0</v>
      </c>
      <c r="BR554" s="81">
        <v>0</v>
      </c>
      <c r="BS554" s="81">
        <v>0</v>
      </c>
      <c r="BT554"/>
      <c r="BU554" s="80">
        <v>8.8000000000000007</v>
      </c>
      <c r="BV554" s="80">
        <v>0</v>
      </c>
      <c r="BW554" s="80">
        <v>0</v>
      </c>
      <c r="BX554" s="80">
        <v>0</v>
      </c>
      <c r="BY554" s="80">
        <v>0</v>
      </c>
      <c r="BZ554" s="80">
        <v>0</v>
      </c>
      <c r="CA554" s="80">
        <v>0</v>
      </c>
      <c r="CB554" s="80">
        <v>0</v>
      </c>
      <c r="CC554" s="80">
        <v>0</v>
      </c>
    </row>
    <row r="555" spans="1:81">
      <c r="A555" s="80" t="s">
        <v>2322</v>
      </c>
      <c r="B555" s="80">
        <v>338</v>
      </c>
      <c r="C555" s="80">
        <v>15</v>
      </c>
      <c r="D555" s="80">
        <v>20</v>
      </c>
      <c r="E555" s="80">
        <v>2018</v>
      </c>
      <c r="F555" s="80" t="s">
        <v>93</v>
      </c>
      <c r="G555" s="80" t="s">
        <v>2307</v>
      </c>
      <c r="H555" s="80" t="s">
        <v>2308</v>
      </c>
      <c r="I555" s="177"/>
      <c r="J555" s="81">
        <v>11.673180149865766</v>
      </c>
      <c r="K555" s="81">
        <v>0.66306698167277467</v>
      </c>
      <c r="L555" s="81">
        <v>6.6257349012479523</v>
      </c>
      <c r="M555" s="81">
        <v>8.3095333565276306</v>
      </c>
      <c r="N555" s="81">
        <v>20.703543748208634</v>
      </c>
      <c r="O555" s="81">
        <v>11.653617861137681</v>
      </c>
      <c r="P555" s="81">
        <v>10.587445648011052</v>
      </c>
      <c r="Q555" s="81">
        <v>0.67822472050892046</v>
      </c>
      <c r="R555" s="81">
        <v>0</v>
      </c>
      <c r="S555" s="81">
        <v>0.50969678974543076</v>
      </c>
      <c r="T555" s="82"/>
      <c r="U555" s="81">
        <v>965758</v>
      </c>
      <c r="V555" s="81">
        <v>324</v>
      </c>
      <c r="W555" s="81">
        <v>195</v>
      </c>
      <c r="X555" s="81">
        <v>1939</v>
      </c>
      <c r="Y555" s="81">
        <v>3467</v>
      </c>
      <c r="Z555" s="81">
        <v>7101</v>
      </c>
      <c r="AA555" s="81">
        <v>2215</v>
      </c>
      <c r="AB555" s="81">
        <v>10701</v>
      </c>
      <c r="AC555" s="81">
        <v>0</v>
      </c>
      <c r="AD555" s="81">
        <v>0.50969678974543076</v>
      </c>
      <c r="AE555" s="82"/>
      <c r="AF555" s="81">
        <v>11278372.39466531</v>
      </c>
      <c r="AG555" s="81">
        <v>469010.74155682622</v>
      </c>
      <c r="AH555" s="81">
        <v>1068789.1382488031</v>
      </c>
      <c r="AI555" s="81">
        <v>11585606.09153365</v>
      </c>
      <c r="AJ555" s="81">
        <v>33325076.36611433</v>
      </c>
      <c r="AK555" s="81">
        <v>0</v>
      </c>
      <c r="AL555" s="81">
        <v>0</v>
      </c>
      <c r="AM555" s="81">
        <v>1473004.535725354</v>
      </c>
      <c r="AN555" s="81">
        <v>0</v>
      </c>
      <c r="AO555" s="81">
        <v>0</v>
      </c>
      <c r="AP555" s="82"/>
      <c r="AQ555" s="81">
        <v>47</v>
      </c>
      <c r="AR555" s="81">
        <v>6</v>
      </c>
      <c r="AS555" s="81">
        <v>0</v>
      </c>
      <c r="AT555" s="81">
        <v>1</v>
      </c>
      <c r="AU555" s="81">
        <v>0</v>
      </c>
      <c r="AV555" s="81">
        <v>0</v>
      </c>
      <c r="AW555" s="81" t="s">
        <v>564</v>
      </c>
      <c r="AX555" s="82"/>
      <c r="AY555" s="81">
        <v>226.29499999999999</v>
      </c>
      <c r="AZ555" s="81">
        <v>76</v>
      </c>
      <c r="BA555" s="81">
        <v>0</v>
      </c>
      <c r="BB555" s="81">
        <v>410</v>
      </c>
      <c r="BC555" s="81">
        <v>0</v>
      </c>
      <c r="BD555" s="81">
        <v>0</v>
      </c>
      <c r="BE555" s="81" t="s">
        <v>564</v>
      </c>
      <c r="BF555" s="82"/>
      <c r="BG555" s="81">
        <v>0</v>
      </c>
      <c r="BH555" s="81">
        <v>0</v>
      </c>
      <c r="BI555" s="81">
        <v>8.0790000000000006</v>
      </c>
      <c r="BJ555" s="81">
        <v>0</v>
      </c>
      <c r="BK555" s="81">
        <v>0</v>
      </c>
      <c r="BL555" s="81">
        <v>0</v>
      </c>
      <c r="BM555" s="82"/>
      <c r="BN555" s="81">
        <v>0</v>
      </c>
      <c r="BO555" s="81">
        <v>0</v>
      </c>
      <c r="BP555" s="81">
        <v>1</v>
      </c>
      <c r="BQ555" s="81">
        <v>0</v>
      </c>
      <c r="BR555" s="81">
        <v>0</v>
      </c>
      <c r="BS555" s="81">
        <v>0</v>
      </c>
      <c r="BT555"/>
      <c r="BU555" s="80">
        <v>8.0790000000000006</v>
      </c>
      <c r="BV555" s="80">
        <v>0</v>
      </c>
      <c r="BW555" s="80">
        <v>0</v>
      </c>
      <c r="BX555" s="80">
        <v>0</v>
      </c>
      <c r="BY555" s="80">
        <v>0</v>
      </c>
      <c r="BZ555" s="80">
        <v>0</v>
      </c>
      <c r="CA555" s="80">
        <v>0</v>
      </c>
      <c r="CB555" s="80">
        <v>0</v>
      </c>
      <c r="CC555" s="80">
        <v>0</v>
      </c>
    </row>
    <row r="556" spans="1:81">
      <c r="A556" s="80" t="s">
        <v>2323</v>
      </c>
      <c r="B556" s="80">
        <v>339</v>
      </c>
      <c r="C556" s="80">
        <v>16</v>
      </c>
      <c r="D556" s="80">
        <v>20</v>
      </c>
      <c r="E556" s="80">
        <v>2019</v>
      </c>
      <c r="F556" s="80" t="s">
        <v>73</v>
      </c>
      <c r="G556" s="80" t="s">
        <v>2307</v>
      </c>
      <c r="H556" s="80" t="s">
        <v>2308</v>
      </c>
      <c r="I556" s="177"/>
      <c r="J556" s="81">
        <v>12.087914121283465</v>
      </c>
      <c r="K556" s="81">
        <v>0.59686082654095141</v>
      </c>
      <c r="L556" s="81">
        <v>6.66216293030035</v>
      </c>
      <c r="M556" s="81">
        <v>8.3149220915456308</v>
      </c>
      <c r="N556" s="81">
        <v>16.864741559494703</v>
      </c>
      <c r="O556" s="81">
        <v>11.265540033072408</v>
      </c>
      <c r="P556" s="81">
        <v>10.31090558627969</v>
      </c>
      <c r="Q556" s="81">
        <v>0.64714007989934197</v>
      </c>
      <c r="R556" s="81">
        <v>0</v>
      </c>
      <c r="S556" s="81">
        <v>0.38413670205036909</v>
      </c>
      <c r="T556" s="82"/>
      <c r="U556" s="81">
        <v>1086397</v>
      </c>
      <c r="V556" s="81">
        <v>324</v>
      </c>
      <c r="W556" s="81">
        <v>195</v>
      </c>
      <c r="X556" s="81">
        <v>1939</v>
      </c>
      <c r="Y556" s="81">
        <v>3423</v>
      </c>
      <c r="Z556" s="81">
        <v>7053</v>
      </c>
      <c r="AA556" s="81">
        <v>2141</v>
      </c>
      <c r="AB556" s="81">
        <v>10487</v>
      </c>
      <c r="AC556" s="81">
        <v>0</v>
      </c>
      <c r="AD556" s="81">
        <v>0.38413670205036909</v>
      </c>
      <c r="AE556" s="82"/>
      <c r="AF556" s="81">
        <v>11830518.915048741</v>
      </c>
      <c r="AG556" s="81">
        <v>453013.89237115462</v>
      </c>
      <c r="AH556" s="81">
        <v>1143635.0934435669</v>
      </c>
      <c r="AI556" s="81">
        <v>12536701.49279082</v>
      </c>
      <c r="AJ556" s="81">
        <v>27157427.532928731</v>
      </c>
      <c r="AK556" s="81">
        <v>0</v>
      </c>
      <c r="AL556" s="81">
        <v>0</v>
      </c>
      <c r="AM556" s="81">
        <v>1428250.4539062674</v>
      </c>
      <c r="AN556" s="81">
        <v>0</v>
      </c>
      <c r="AO556" s="81">
        <v>0</v>
      </c>
      <c r="AP556" s="82"/>
      <c r="AQ556" s="81">
        <v>58</v>
      </c>
      <c r="AR556" s="81">
        <v>6</v>
      </c>
      <c r="AS556" s="81">
        <v>0</v>
      </c>
      <c r="AT556" s="81">
        <v>1</v>
      </c>
      <c r="AU556" s="81">
        <v>0</v>
      </c>
      <c r="AV556" s="81">
        <v>0</v>
      </c>
      <c r="AW556" s="81" t="s">
        <v>564</v>
      </c>
      <c r="AX556" s="82"/>
      <c r="AY556" s="81">
        <v>285.39499999999998</v>
      </c>
      <c r="AZ556" s="81">
        <v>76.099999999999994</v>
      </c>
      <c r="BA556" s="81">
        <v>0</v>
      </c>
      <c r="BB556" s="81">
        <v>410</v>
      </c>
      <c r="BC556" s="81">
        <v>0</v>
      </c>
      <c r="BD556" s="81">
        <v>0</v>
      </c>
      <c r="BE556" s="81" t="s">
        <v>564</v>
      </c>
      <c r="BF556" s="82"/>
      <c r="BG556" s="81">
        <v>0</v>
      </c>
      <c r="BH556" s="81">
        <v>0</v>
      </c>
      <c r="BI556" s="81">
        <v>7.3559999999999999</v>
      </c>
      <c r="BJ556" s="81">
        <v>0</v>
      </c>
      <c r="BK556" s="81">
        <v>0</v>
      </c>
      <c r="BL556" s="81">
        <v>0</v>
      </c>
      <c r="BM556" s="82"/>
      <c r="BN556" s="81">
        <v>0</v>
      </c>
      <c r="BO556" s="81">
        <v>0</v>
      </c>
      <c r="BP556" s="81">
        <v>1</v>
      </c>
      <c r="BQ556" s="81">
        <v>0</v>
      </c>
      <c r="BR556" s="81">
        <v>0</v>
      </c>
      <c r="BS556" s="81">
        <v>0</v>
      </c>
      <c r="BT556"/>
      <c r="BU556" s="80">
        <v>7.3559999999999999</v>
      </c>
      <c r="BV556" s="80">
        <v>0</v>
      </c>
      <c r="BW556" s="80">
        <v>0</v>
      </c>
      <c r="BX556" s="80">
        <v>0</v>
      </c>
      <c r="BY556" s="80">
        <v>0</v>
      </c>
      <c r="BZ556" s="80">
        <v>0</v>
      </c>
      <c r="CA556" s="80">
        <v>0</v>
      </c>
      <c r="CB556" s="80">
        <v>0</v>
      </c>
      <c r="CC556" s="80">
        <v>0</v>
      </c>
    </row>
    <row r="557" spans="1:81">
      <c r="A557" s="80" t="s">
        <v>2324</v>
      </c>
      <c r="B557" s="80">
        <v>340</v>
      </c>
      <c r="C557" s="80">
        <v>17</v>
      </c>
      <c r="D557" s="80">
        <v>20</v>
      </c>
      <c r="E557" s="80">
        <v>2020</v>
      </c>
      <c r="F557" s="80" t="s">
        <v>218</v>
      </c>
      <c r="G557" s="80" t="s">
        <v>2307</v>
      </c>
      <c r="H557" s="80" t="s">
        <v>2308</v>
      </c>
      <c r="I557" s="177"/>
      <c r="J557" s="81">
        <v>11.420672416165649</v>
      </c>
      <c r="K557" s="81">
        <v>0.64273172379957866</v>
      </c>
      <c r="L557" s="81">
        <v>6.0883413015512886</v>
      </c>
      <c r="M557" s="81">
        <v>7.1055507217342013</v>
      </c>
      <c r="N557" s="81">
        <v>15.3707187918075</v>
      </c>
      <c r="O557" s="81">
        <v>9.8226264080150401</v>
      </c>
      <c r="P557" s="81">
        <v>9.6497397813397168</v>
      </c>
      <c r="Q557" s="81">
        <v>0.60484420865344757</v>
      </c>
      <c r="R557" s="81">
        <v>0</v>
      </c>
      <c r="S557" s="81">
        <v>0.47299903822759948</v>
      </c>
      <c r="T557" s="82"/>
      <c r="U557" s="81">
        <v>1113651</v>
      </c>
      <c r="V557" s="81">
        <v>318</v>
      </c>
      <c r="W557" s="81">
        <v>271</v>
      </c>
      <c r="X557" s="81">
        <v>1984</v>
      </c>
      <c r="Y557" s="81">
        <v>3418</v>
      </c>
      <c r="Z557" s="81">
        <v>7019</v>
      </c>
      <c r="AA557" s="81">
        <v>2177</v>
      </c>
      <c r="AB557" s="81">
        <v>10258</v>
      </c>
      <c r="AC557" s="81">
        <v>0</v>
      </c>
      <c r="AD557" s="81">
        <v>0.47299903822759948</v>
      </c>
      <c r="AE557" s="82"/>
      <c r="AF557" s="81">
        <v>12126602.55592116</v>
      </c>
      <c r="AG557" s="81">
        <v>470499.31576314097</v>
      </c>
      <c r="AH557" s="81">
        <v>1030920.6863232307</v>
      </c>
      <c r="AI557" s="81">
        <v>11188007.010966344</v>
      </c>
      <c r="AJ557" s="81">
        <v>27331219.667398889</v>
      </c>
      <c r="AK557" s="81"/>
      <c r="AL557" s="81"/>
      <c r="AM557" s="81">
        <v>1338782.9687570515</v>
      </c>
      <c r="AN557" s="81"/>
      <c r="AO557" s="81"/>
      <c r="AP557" s="82"/>
      <c r="AQ557" s="81">
        <v>64</v>
      </c>
      <c r="AR557" s="81">
        <v>6</v>
      </c>
      <c r="AS557" s="81">
        <v>0</v>
      </c>
      <c r="AT557" s="81">
        <v>2</v>
      </c>
      <c r="AU557" s="81">
        <v>0</v>
      </c>
      <c r="AV557" s="81">
        <v>0</v>
      </c>
      <c r="AW557" s="81">
        <v>0</v>
      </c>
      <c r="AX557" s="82"/>
      <c r="AY557" s="81">
        <v>314.3950000000001</v>
      </c>
      <c r="AZ557" s="81">
        <v>76.099999999999994</v>
      </c>
      <c r="BA557" s="81">
        <v>0</v>
      </c>
      <c r="BB557" s="81">
        <v>909</v>
      </c>
      <c r="BC557" s="81">
        <v>0</v>
      </c>
      <c r="BD557" s="81">
        <v>0</v>
      </c>
      <c r="BE557" s="81">
        <v>0</v>
      </c>
      <c r="BF557" s="82"/>
      <c r="BG557" s="81">
        <v>0</v>
      </c>
      <c r="BH557" s="81">
        <v>0</v>
      </c>
      <c r="BI557" s="81">
        <v>7.2439999999999998</v>
      </c>
      <c r="BJ557" s="81">
        <v>0</v>
      </c>
      <c r="BK557" s="81">
        <v>0</v>
      </c>
      <c r="BL557" s="81">
        <v>0</v>
      </c>
      <c r="BM557" s="82"/>
      <c r="BN557" s="81">
        <v>0</v>
      </c>
      <c r="BO557" s="81">
        <v>0</v>
      </c>
      <c r="BP557" s="81">
        <v>1</v>
      </c>
      <c r="BQ557" s="81">
        <v>0</v>
      </c>
      <c r="BR557" s="81">
        <v>0</v>
      </c>
      <c r="BS557" s="81">
        <v>0</v>
      </c>
      <c r="BT557"/>
      <c r="BU557" s="80">
        <v>7.2439999999999998</v>
      </c>
      <c r="BV557" s="80">
        <v>0</v>
      </c>
      <c r="BW557" s="80">
        <v>0</v>
      </c>
      <c r="BX557" s="80">
        <v>0</v>
      </c>
      <c r="BY557" s="80">
        <v>0</v>
      </c>
      <c r="BZ557" s="80">
        <v>0</v>
      </c>
      <c r="CA557" s="80">
        <v>0</v>
      </c>
      <c r="CB557" s="80">
        <v>0</v>
      </c>
      <c r="CC557" s="80">
        <v>0</v>
      </c>
    </row>
    <row r="558" spans="1:81">
      <c r="A558" s="80" t="s">
        <v>2325</v>
      </c>
      <c r="B558" s="80">
        <v>340</v>
      </c>
      <c r="C558" s="80">
        <v>18</v>
      </c>
      <c r="D558" s="80">
        <v>20</v>
      </c>
      <c r="E558" s="80">
        <v>2021</v>
      </c>
      <c r="F558" s="80" t="s">
        <v>75</v>
      </c>
      <c r="G558" s="174" t="s">
        <v>2307</v>
      </c>
      <c r="H558" s="80" t="s">
        <v>2308</v>
      </c>
      <c r="I558" s="177"/>
      <c r="J558" s="81">
        <v>9.7540406298072746</v>
      </c>
      <c r="K558" s="81">
        <v>0.68518066452567783</v>
      </c>
      <c r="L558" s="81">
        <v>7.331167816167599</v>
      </c>
      <c r="M558" s="81">
        <v>7.9707850089846666</v>
      </c>
      <c r="N558" s="81">
        <v>15.893504718812824</v>
      </c>
      <c r="O558" s="81">
        <v>9.4130498757588885</v>
      </c>
      <c r="P558" s="81">
        <v>9.954189286799549</v>
      </c>
      <c r="Q558" s="81">
        <v>0.60166044366344151</v>
      </c>
      <c r="R558" s="81">
        <v>0</v>
      </c>
      <c r="S558" s="81">
        <v>1.128207797968525</v>
      </c>
      <c r="T558" s="82"/>
      <c r="U558" s="81">
        <v>1038517</v>
      </c>
      <c r="V558" s="81">
        <v>318</v>
      </c>
      <c r="W558" s="81">
        <v>271</v>
      </c>
      <c r="X558" s="81">
        <v>1984</v>
      </c>
      <c r="Y558" s="81">
        <v>3401</v>
      </c>
      <c r="Z558" s="81">
        <v>6926</v>
      </c>
      <c r="AA558" s="81">
        <v>2190</v>
      </c>
      <c r="AB558" s="81">
        <v>10083</v>
      </c>
      <c r="AC558" s="81">
        <v>0</v>
      </c>
      <c r="AD558" s="81">
        <v>1.128207797968525</v>
      </c>
      <c r="AE558" s="82"/>
      <c r="AF558" s="81">
        <v>9910083.781557126</v>
      </c>
      <c r="AG558" s="81">
        <v>497892.38655368605</v>
      </c>
      <c r="AH558" s="81">
        <v>1294602.6066726132</v>
      </c>
      <c r="AI558" s="81">
        <v>12642634.698617827</v>
      </c>
      <c r="AJ558" s="81">
        <v>26733460.045331724</v>
      </c>
      <c r="AK558" s="81">
        <v>0</v>
      </c>
      <c r="AL558" s="81">
        <v>0</v>
      </c>
      <c r="AM558" s="81">
        <v>1323533.7807660766</v>
      </c>
      <c r="AN558" s="81">
        <v>0</v>
      </c>
      <c r="AO558" s="81">
        <v>0</v>
      </c>
      <c r="AP558" s="82"/>
      <c r="AQ558" s="81">
        <v>71</v>
      </c>
      <c r="AR558" s="81">
        <v>6</v>
      </c>
      <c r="AS558" s="81">
        <v>0</v>
      </c>
      <c r="AT558" s="81">
        <v>2</v>
      </c>
      <c r="AU558" s="81">
        <v>0</v>
      </c>
      <c r="AV558" s="81">
        <v>0</v>
      </c>
      <c r="AW558" s="81"/>
      <c r="AX558" s="82"/>
      <c r="AY558" s="81">
        <v>347.79500000000007</v>
      </c>
      <c r="AZ558" s="81">
        <v>76.099999999999994</v>
      </c>
      <c r="BA558" s="81">
        <v>0</v>
      </c>
      <c r="BB558" s="81">
        <v>909</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2326</v>
      </c>
      <c r="B559" s="80">
        <v>340</v>
      </c>
      <c r="C559" s="80">
        <v>19</v>
      </c>
      <c r="D559" s="80">
        <v>20</v>
      </c>
      <c r="E559" s="80">
        <v>2022</v>
      </c>
      <c r="F559" s="80" t="s">
        <v>568</v>
      </c>
      <c r="G559" s="174" t="s">
        <v>2307</v>
      </c>
      <c r="H559" s="80" t="s">
        <v>2308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80</v>
      </c>
      <c r="AR559" s="81">
        <v>6</v>
      </c>
      <c r="AS559" s="81">
        <v>0</v>
      </c>
      <c r="AT559" s="81">
        <v>2</v>
      </c>
      <c r="AU559" s="81">
        <v>0</v>
      </c>
      <c r="AV559" s="81">
        <v>0</v>
      </c>
      <c r="AW559" s="81"/>
      <c r="AX559" s="82"/>
      <c r="AY559" s="81">
        <v>396.99500000000006</v>
      </c>
      <c r="AZ559" s="81">
        <v>76.099999999999994</v>
      </c>
      <c r="BA559" s="81">
        <v>0</v>
      </c>
      <c r="BB559" s="81">
        <v>909</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2359</v>
      </c>
      <c r="B560" s="80">
        <v>511</v>
      </c>
      <c r="C560" s="80">
        <v>1</v>
      </c>
      <c r="D560" s="80">
        <v>31</v>
      </c>
      <c r="E560" s="80">
        <v>1990</v>
      </c>
      <c r="F560" s="80" t="s">
        <v>562</v>
      </c>
      <c r="G560" s="80" t="s">
        <v>2360</v>
      </c>
      <c r="H560" s="80" t="s">
        <v>2361</v>
      </c>
      <c r="I560" s="177"/>
      <c r="J560" s="81">
        <v>5926.1014805492086</v>
      </c>
      <c r="K560" s="81">
        <v>388.4096916671308</v>
      </c>
      <c r="L560" s="81">
        <v>296.12501399933348</v>
      </c>
      <c r="M560" s="81">
        <v>1677.5754530575671</v>
      </c>
      <c r="N560" s="81">
        <v>1846.6771506855796</v>
      </c>
      <c r="O560" s="81">
        <v>1777.4768165446794</v>
      </c>
      <c r="P560" s="81">
        <v>1738.7014491823468</v>
      </c>
      <c r="Q560" s="81">
        <v>119.1855202867183</v>
      </c>
      <c r="R560" s="81">
        <v>0</v>
      </c>
      <c r="S560" s="81">
        <v>138.48745</v>
      </c>
      <c r="T560" s="82"/>
      <c r="U560" s="81">
        <v>814502560</v>
      </c>
      <c r="V560" s="81">
        <v>86752</v>
      </c>
      <c r="W560" s="81">
        <v>3425</v>
      </c>
      <c r="X560" s="81">
        <v>544528</v>
      </c>
      <c r="Y560" s="81">
        <v>573521</v>
      </c>
      <c r="Z560" s="81">
        <v>731097</v>
      </c>
      <c r="AA560" s="81">
        <v>422176</v>
      </c>
      <c r="AB560" s="81">
        <v>1935168</v>
      </c>
      <c r="AC560" s="81">
        <v>0</v>
      </c>
      <c r="AD560" s="81">
        <v>138.48745</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2362</v>
      </c>
      <c r="B561" s="80">
        <v>512</v>
      </c>
      <c r="C561" s="80">
        <v>2</v>
      </c>
      <c r="D561" s="80">
        <v>31</v>
      </c>
      <c r="E561" s="80">
        <v>2005</v>
      </c>
      <c r="F561" s="80" t="s">
        <v>565</v>
      </c>
      <c r="G561" s="80" t="s">
        <v>2360</v>
      </c>
      <c r="H561" s="80" t="s">
        <v>2361</v>
      </c>
      <c r="I561" s="177"/>
      <c r="J561" s="81">
        <v>5665.3403407887581</v>
      </c>
      <c r="K561" s="81">
        <v>234.8414793011047</v>
      </c>
      <c r="L561" s="81">
        <v>334.88168167626429</v>
      </c>
      <c r="M561" s="81">
        <v>2803.8110640861078</v>
      </c>
      <c r="N561" s="81">
        <v>2812.2814289452294</v>
      </c>
      <c r="O561" s="81">
        <v>2584.7389498825878</v>
      </c>
      <c r="P561" s="81">
        <v>1812.2297550253725</v>
      </c>
      <c r="Q561" s="81">
        <v>118.38917858501406</v>
      </c>
      <c r="R561" s="81">
        <v>0</v>
      </c>
      <c r="S561" s="81">
        <v>243.82389983229001</v>
      </c>
      <c r="T561" s="82"/>
      <c r="U561" s="81">
        <v>835218620</v>
      </c>
      <c r="V561" s="81">
        <v>72047</v>
      </c>
      <c r="W561" s="81">
        <v>4444</v>
      </c>
      <c r="X561" s="81">
        <v>524647</v>
      </c>
      <c r="Y561" s="81">
        <v>721820</v>
      </c>
      <c r="Z561" s="81">
        <v>1230248</v>
      </c>
      <c r="AA561" s="81">
        <v>360380</v>
      </c>
      <c r="AB561" s="81">
        <v>2009498</v>
      </c>
      <c r="AC561" s="81">
        <v>0</v>
      </c>
      <c r="AD561" s="81">
        <v>243.82389983228998</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2363</v>
      </c>
      <c r="B562" s="80">
        <v>513</v>
      </c>
      <c r="C562" s="80">
        <v>3</v>
      </c>
      <c r="D562" s="80">
        <v>31</v>
      </c>
      <c r="E562" s="80">
        <v>2006</v>
      </c>
      <c r="F562" s="80" t="s">
        <v>566</v>
      </c>
      <c r="G562" s="80" t="s">
        <v>2360</v>
      </c>
      <c r="H562" s="80" t="s">
        <v>2361</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2364</v>
      </c>
      <c r="B563" s="80">
        <v>514</v>
      </c>
      <c r="C563" s="80">
        <v>4</v>
      </c>
      <c r="D563" s="80">
        <v>31</v>
      </c>
      <c r="E563" s="80">
        <v>2007</v>
      </c>
      <c r="F563" s="80" t="s">
        <v>567</v>
      </c>
      <c r="G563" s="80" t="s">
        <v>2360</v>
      </c>
      <c r="H563" s="80" t="s">
        <v>2361</v>
      </c>
      <c r="I563" s="177"/>
      <c r="J563" s="81">
        <v>5723.3330413410804</v>
      </c>
      <c r="K563" s="81">
        <v>210.47444465165441</v>
      </c>
      <c r="L563" s="81">
        <v>308.6821830696332</v>
      </c>
      <c r="M563" s="81">
        <v>2638.8734157859967</v>
      </c>
      <c r="N563" s="81">
        <v>3052.6508022395847</v>
      </c>
      <c r="O563" s="81">
        <v>2531.6897262050952</v>
      </c>
      <c r="P563" s="81">
        <v>1801.2622009987767</v>
      </c>
      <c r="Q563" s="81">
        <v>124.82584569548726</v>
      </c>
      <c r="R563" s="81">
        <v>0</v>
      </c>
      <c r="S563" s="81">
        <v>232.99890435127</v>
      </c>
      <c r="T563" s="82"/>
      <c r="U563" s="81">
        <v>924534254</v>
      </c>
      <c r="V563" s="81">
        <v>67636</v>
      </c>
      <c r="W563" s="81">
        <v>4815</v>
      </c>
      <c r="X563" s="81">
        <v>620963</v>
      </c>
      <c r="Y563" s="81">
        <v>740354</v>
      </c>
      <c r="Z563" s="81">
        <v>1252658</v>
      </c>
      <c r="AA563" s="81">
        <v>352739</v>
      </c>
      <c r="AB563" s="81">
        <v>2006701</v>
      </c>
      <c r="AC563" s="81">
        <v>0</v>
      </c>
      <c r="AD563" s="81">
        <v>232.99890435127006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2365</v>
      </c>
      <c r="B564" s="80">
        <v>515</v>
      </c>
      <c r="C564" s="80">
        <v>5</v>
      </c>
      <c r="D564" s="80">
        <v>31</v>
      </c>
      <c r="E564" s="80">
        <v>2008</v>
      </c>
      <c r="F564" s="80" t="s">
        <v>84</v>
      </c>
      <c r="G564" s="80" t="s">
        <v>2360</v>
      </c>
      <c r="H564" s="80" t="s">
        <v>2361</v>
      </c>
      <c r="I564" s="177"/>
      <c r="J564" s="81">
        <v>5463.9677157551287</v>
      </c>
      <c r="K564" s="81">
        <v>150.87354623314693</v>
      </c>
      <c r="L564" s="81">
        <v>275.77985495404488</v>
      </c>
      <c r="M564" s="81">
        <v>2928.2850093798779</v>
      </c>
      <c r="N564" s="81">
        <v>2794.1363139844948</v>
      </c>
      <c r="O564" s="81">
        <v>2466.7075773496258</v>
      </c>
      <c r="P564" s="81">
        <v>1741.3829665731612</v>
      </c>
      <c r="Q564" s="81">
        <v>122.6397336009024</v>
      </c>
      <c r="R564" s="81">
        <v>0</v>
      </c>
      <c r="S564" s="81">
        <v>255.93639889089008</v>
      </c>
      <c r="T564" s="82"/>
      <c r="U564" s="81">
        <v>927920220</v>
      </c>
      <c r="V564" s="81">
        <v>67636</v>
      </c>
      <c r="W564" s="81">
        <v>4815</v>
      </c>
      <c r="X564" s="81">
        <v>620963</v>
      </c>
      <c r="Y564" s="81">
        <v>747665</v>
      </c>
      <c r="Z564" s="81">
        <v>1263343</v>
      </c>
      <c r="AA564" s="81">
        <v>341402</v>
      </c>
      <c r="AB564" s="81">
        <v>2003954</v>
      </c>
      <c r="AC564" s="81">
        <v>0</v>
      </c>
      <c r="AD564" s="81">
        <v>255.93639889089002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2366</v>
      </c>
      <c r="B565" s="80">
        <v>516</v>
      </c>
      <c r="C565" s="80">
        <v>6</v>
      </c>
      <c r="D565" s="80">
        <v>31</v>
      </c>
      <c r="E565" s="80">
        <v>2009</v>
      </c>
      <c r="F565" s="80" t="s">
        <v>85</v>
      </c>
      <c r="G565" s="80" t="s">
        <v>2360</v>
      </c>
      <c r="H565" s="80" t="s">
        <v>2361</v>
      </c>
      <c r="I565" s="177"/>
      <c r="J565" s="81">
        <v>4671.5332839292596</v>
      </c>
      <c r="K565" s="81">
        <v>162.99162324204119</v>
      </c>
      <c r="L565" s="81">
        <v>316.38391883483769</v>
      </c>
      <c r="M565" s="81">
        <v>2923.7609281184223</v>
      </c>
      <c r="N565" s="81">
        <v>2441.0718315677395</v>
      </c>
      <c r="O565" s="81">
        <v>2519.4371217531834</v>
      </c>
      <c r="P565" s="81">
        <v>1661.2780841391848</v>
      </c>
      <c r="Q565" s="81">
        <v>116.64155813595575</v>
      </c>
      <c r="R565" s="81">
        <v>0</v>
      </c>
      <c r="S565" s="81">
        <v>232.28388980263992</v>
      </c>
      <c r="T565" s="82"/>
      <c r="U565" s="81">
        <v>767967249</v>
      </c>
      <c r="V565" s="81">
        <v>69417</v>
      </c>
      <c r="W565" s="81">
        <v>6476</v>
      </c>
      <c r="X565" s="81">
        <v>676669</v>
      </c>
      <c r="Y565" s="81">
        <v>753759</v>
      </c>
      <c r="Z565" s="81">
        <v>1273637</v>
      </c>
      <c r="AA565" s="81">
        <v>334365</v>
      </c>
      <c r="AB565" s="81">
        <v>2000774</v>
      </c>
      <c r="AC565" s="81">
        <v>0</v>
      </c>
      <c r="AD565" s="81">
        <v>232.28388980264</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5.6529999999999996</v>
      </c>
      <c r="BH565" s="81">
        <v>23.911999999999999</v>
      </c>
      <c r="BI565" s="81">
        <v>5437.8642100000006</v>
      </c>
      <c r="BJ565" s="81">
        <v>0</v>
      </c>
      <c r="BK565" s="81">
        <v>524.01499999999999</v>
      </c>
      <c r="BL565" s="81">
        <v>0</v>
      </c>
      <c r="BM565" s="82"/>
      <c r="BN565" s="81">
        <v>1</v>
      </c>
      <c r="BO565" s="81">
        <v>4</v>
      </c>
      <c r="BP565" s="81">
        <v>247</v>
      </c>
      <c r="BQ565" s="81">
        <v>0</v>
      </c>
      <c r="BR565" s="81">
        <v>61</v>
      </c>
      <c r="BS565" s="81">
        <v>0</v>
      </c>
      <c r="BT565"/>
      <c r="BU565" s="80"/>
      <c r="BV565" s="80"/>
      <c r="BW565" s="80"/>
      <c r="BX565" s="80"/>
      <c r="BY565" s="80"/>
      <c r="BZ565" s="80"/>
      <c r="CA565" s="80"/>
      <c r="CB565" s="80"/>
      <c r="CC565" s="80"/>
    </row>
    <row r="566" spans="1:81">
      <c r="A566" s="80" t="s">
        <v>2367</v>
      </c>
      <c r="B566" s="80">
        <v>517</v>
      </c>
      <c r="C566" s="80">
        <v>7</v>
      </c>
      <c r="D566" s="80">
        <v>31</v>
      </c>
      <c r="E566" s="80">
        <v>2010</v>
      </c>
      <c r="F566" s="80" t="s">
        <v>86</v>
      </c>
      <c r="G566" s="80" t="s">
        <v>2360</v>
      </c>
      <c r="H566" s="80" t="s">
        <v>2361</v>
      </c>
      <c r="I566" s="177"/>
      <c r="J566" s="81">
        <v>4591.3362411021972</v>
      </c>
      <c r="K566" s="81">
        <v>158.6537022058447</v>
      </c>
      <c r="L566" s="81">
        <v>279.9338305229893</v>
      </c>
      <c r="M566" s="81">
        <v>2935.1593191725119</v>
      </c>
      <c r="N566" s="81">
        <v>2890.3612088016862</v>
      </c>
      <c r="O566" s="81">
        <v>2528.3008727262513</v>
      </c>
      <c r="P566" s="81">
        <v>1676.5261353370956</v>
      </c>
      <c r="Q566" s="81">
        <v>121.43315878059948</v>
      </c>
      <c r="R566" s="81">
        <v>0</v>
      </c>
      <c r="S566" s="81">
        <v>240.45504145187175</v>
      </c>
      <c r="T566" s="82"/>
      <c r="U566" s="81">
        <v>845910784</v>
      </c>
      <c r="V566" s="81">
        <v>69417</v>
      </c>
      <c r="W566" s="81">
        <v>6476</v>
      </c>
      <c r="X566" s="81">
        <v>676669</v>
      </c>
      <c r="Y566" s="81">
        <v>760385</v>
      </c>
      <c r="Z566" s="81">
        <v>1284057</v>
      </c>
      <c r="AA566" s="81">
        <v>329007</v>
      </c>
      <c r="AB566" s="81">
        <v>1995901</v>
      </c>
      <c r="AC566" s="81">
        <v>0</v>
      </c>
      <c r="AD566" s="81">
        <v>240.45504145187181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5.32</v>
      </c>
      <c r="BH566" s="81">
        <v>88.162000000000006</v>
      </c>
      <c r="BI566" s="81">
        <v>5515.2470000000003</v>
      </c>
      <c r="BJ566" s="81">
        <v>0</v>
      </c>
      <c r="BK566" s="81">
        <v>479.51200000000006</v>
      </c>
      <c r="BL566" s="81">
        <v>0</v>
      </c>
      <c r="BM566" s="82"/>
      <c r="BN566" s="81">
        <v>1</v>
      </c>
      <c r="BO566" s="81">
        <v>4</v>
      </c>
      <c r="BP566" s="81">
        <v>257</v>
      </c>
      <c r="BQ566" s="81">
        <v>0</v>
      </c>
      <c r="BR566" s="81">
        <v>63</v>
      </c>
      <c r="BS566" s="81">
        <v>0</v>
      </c>
      <c r="BT566"/>
      <c r="BU566" s="80">
        <v>4731.8909999999996</v>
      </c>
      <c r="BV566" s="80">
        <v>960.99300000000005</v>
      </c>
      <c r="BW566" s="80">
        <v>305.35300000000001</v>
      </c>
      <c r="BX566" s="80">
        <v>8.7989999999999995</v>
      </c>
      <c r="BY566" s="80">
        <v>70.950999999999993</v>
      </c>
      <c r="BZ566" s="80">
        <v>3.0790000000000002</v>
      </c>
      <c r="CA566" s="80">
        <v>5.0000000000000001E-3</v>
      </c>
      <c r="CB566" s="80">
        <v>7.17</v>
      </c>
      <c r="CC566" s="80">
        <v>0</v>
      </c>
    </row>
    <row r="567" spans="1:81">
      <c r="A567" s="80" t="s">
        <v>2368</v>
      </c>
      <c r="B567" s="80">
        <v>518</v>
      </c>
      <c r="C567" s="80">
        <v>8</v>
      </c>
      <c r="D567" s="80">
        <v>31</v>
      </c>
      <c r="E567" s="80">
        <v>2011</v>
      </c>
      <c r="F567" s="80" t="s">
        <v>87</v>
      </c>
      <c r="G567" s="80" t="s">
        <v>2360</v>
      </c>
      <c r="H567" s="80" t="s">
        <v>2361</v>
      </c>
      <c r="I567" s="177"/>
      <c r="J567" s="81">
        <v>4857.8002285126558</v>
      </c>
      <c r="K567" s="81">
        <v>213.50233861942962</v>
      </c>
      <c r="L567" s="81">
        <v>268.91740271514078</v>
      </c>
      <c r="M567" s="81">
        <v>3763.3676276740812</v>
      </c>
      <c r="N567" s="81">
        <v>2902.3102320949474</v>
      </c>
      <c r="O567" s="81">
        <v>2503.9417060829237</v>
      </c>
      <c r="P567" s="81">
        <v>1619.0511648164459</v>
      </c>
      <c r="Q567" s="81">
        <v>139.56747638134004</v>
      </c>
      <c r="R567" s="81">
        <v>0</v>
      </c>
      <c r="S567" s="81">
        <v>222.00221140074328</v>
      </c>
      <c r="T567" s="82"/>
      <c r="U567" s="81">
        <v>760198406</v>
      </c>
      <c r="V567" s="81">
        <v>69417</v>
      </c>
      <c r="W567" s="81">
        <v>6476</v>
      </c>
      <c r="X567" s="81">
        <v>676669</v>
      </c>
      <c r="Y567" s="81">
        <v>766343</v>
      </c>
      <c r="Z567" s="81">
        <v>1299313</v>
      </c>
      <c r="AA567" s="81">
        <v>327183</v>
      </c>
      <c r="AB567" s="81">
        <v>1988755</v>
      </c>
      <c r="AC567" s="81">
        <v>0</v>
      </c>
      <c r="AD567" s="81">
        <v>222.00221140074333</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75.938000000000002</v>
      </c>
      <c r="BI567" s="81">
        <v>5152.7439999999997</v>
      </c>
      <c r="BJ567" s="81">
        <v>0</v>
      </c>
      <c r="BK567" s="81">
        <v>377.00100000000003</v>
      </c>
      <c r="BL567" s="81">
        <v>0</v>
      </c>
      <c r="BM567" s="82"/>
      <c r="BN567" s="81">
        <v>0</v>
      </c>
      <c r="BO567" s="81">
        <v>3</v>
      </c>
      <c r="BP567" s="81">
        <v>259</v>
      </c>
      <c r="BQ567" s="81">
        <v>0</v>
      </c>
      <c r="BR567" s="81">
        <v>62</v>
      </c>
      <c r="BS567" s="81">
        <v>0</v>
      </c>
      <c r="BT567"/>
      <c r="BU567" s="80">
        <v>4429.2060000000001</v>
      </c>
      <c r="BV567" s="80">
        <v>805.00699999999995</v>
      </c>
      <c r="BW567" s="80">
        <v>271.238</v>
      </c>
      <c r="BX567" s="80">
        <v>3.9</v>
      </c>
      <c r="BY567" s="80">
        <v>81.706999999999994</v>
      </c>
      <c r="BZ567" s="80">
        <v>3.1139999999999999</v>
      </c>
      <c r="CA567" s="80">
        <v>0</v>
      </c>
      <c r="CB567" s="80">
        <v>11.510999999999999</v>
      </c>
      <c r="CC567" s="80">
        <v>0</v>
      </c>
    </row>
    <row r="568" spans="1:81">
      <c r="A568" s="80" t="s">
        <v>2369</v>
      </c>
      <c r="B568" s="80">
        <v>519</v>
      </c>
      <c r="C568" s="80">
        <v>9</v>
      </c>
      <c r="D568" s="80">
        <v>31</v>
      </c>
      <c r="E568" s="80">
        <v>2012</v>
      </c>
      <c r="F568" s="80" t="s">
        <v>88</v>
      </c>
      <c r="G568" s="80" t="s">
        <v>2360</v>
      </c>
      <c r="H568" s="80" t="s">
        <v>2361</v>
      </c>
      <c r="I568" s="177"/>
      <c r="J568" s="81">
        <v>5616.733860746479</v>
      </c>
      <c r="K568" s="81">
        <v>189.67024328837147</v>
      </c>
      <c r="L568" s="81">
        <v>266.70993591915129</v>
      </c>
      <c r="M568" s="81">
        <v>3570.9738266680329</v>
      </c>
      <c r="N568" s="81">
        <v>2861.3166457825073</v>
      </c>
      <c r="O568" s="81">
        <v>2516.0432036205839</v>
      </c>
      <c r="P568" s="81">
        <v>1609.5260130410747</v>
      </c>
      <c r="Q568" s="81">
        <v>153.32781076348741</v>
      </c>
      <c r="R568" s="81">
        <v>0</v>
      </c>
      <c r="S568" s="81">
        <v>218.02444856564011</v>
      </c>
      <c r="T568" s="82"/>
      <c r="U568" s="81">
        <v>743411952</v>
      </c>
      <c r="V568" s="81">
        <v>69417</v>
      </c>
      <c r="W568" s="81">
        <v>6476</v>
      </c>
      <c r="X568" s="81">
        <v>676669</v>
      </c>
      <c r="Y568" s="81">
        <v>786704</v>
      </c>
      <c r="Z568" s="81">
        <v>1315948</v>
      </c>
      <c r="AA568" s="81">
        <v>323418</v>
      </c>
      <c r="AB568" s="81">
        <v>2010934</v>
      </c>
      <c r="AC568" s="81">
        <v>0</v>
      </c>
      <c r="AD568" s="81">
        <v>218.02444856564011</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21.364000000000001</v>
      </c>
      <c r="BH568" s="81">
        <v>89.38</v>
      </c>
      <c r="BI568" s="81">
        <v>5350.9359999999997</v>
      </c>
      <c r="BJ568" s="81">
        <v>0</v>
      </c>
      <c r="BK568" s="81">
        <v>413.96199999999999</v>
      </c>
      <c r="BL568" s="81">
        <v>0</v>
      </c>
      <c r="BM568" s="82"/>
      <c r="BN568" s="81">
        <v>2</v>
      </c>
      <c r="BO568" s="81">
        <v>4</v>
      </c>
      <c r="BP568" s="81">
        <v>266</v>
      </c>
      <c r="BQ568" s="81">
        <v>0</v>
      </c>
      <c r="BR568" s="81">
        <v>63</v>
      </c>
      <c r="BS568" s="81">
        <v>0</v>
      </c>
      <c r="BT568"/>
      <c r="BU568" s="80">
        <v>4789.5990000000002</v>
      </c>
      <c r="BV568" s="80">
        <v>729.6</v>
      </c>
      <c r="BW568" s="80">
        <v>255.911</v>
      </c>
      <c r="BX568" s="80">
        <v>15.62</v>
      </c>
      <c r="BY568" s="80">
        <v>81.665999999999997</v>
      </c>
      <c r="BZ568" s="80">
        <v>3.246</v>
      </c>
      <c r="CA568" s="80">
        <v>0</v>
      </c>
      <c r="CB568" s="80">
        <v>0</v>
      </c>
      <c r="CC568" s="80">
        <v>0</v>
      </c>
    </row>
    <row r="569" spans="1:81">
      <c r="A569" s="80" t="s">
        <v>2370</v>
      </c>
      <c r="B569" s="80">
        <v>520</v>
      </c>
      <c r="C569" s="80">
        <v>10</v>
      </c>
      <c r="D569" s="80">
        <v>31</v>
      </c>
      <c r="E569" s="80">
        <v>2013</v>
      </c>
      <c r="F569" s="80" t="s">
        <v>89</v>
      </c>
      <c r="G569" s="80" t="s">
        <v>2360</v>
      </c>
      <c r="H569" s="80" t="s">
        <v>2361</v>
      </c>
      <c r="I569" s="177"/>
      <c r="J569" s="81">
        <v>5546.2233365287047</v>
      </c>
      <c r="K569" s="81">
        <v>160.89686443963208</v>
      </c>
      <c r="L569" s="81">
        <v>253.16269852784379</v>
      </c>
      <c r="M569" s="81">
        <v>3555.3855192862356</v>
      </c>
      <c r="N569" s="81">
        <v>3301.7415944235827</v>
      </c>
      <c r="O569" s="81">
        <v>2441.5638234976877</v>
      </c>
      <c r="P569" s="81">
        <v>1605.5948111977764</v>
      </c>
      <c r="Q569" s="81">
        <v>155.50703430862421</v>
      </c>
      <c r="R569" s="81">
        <v>0</v>
      </c>
      <c r="S569" s="81">
        <v>247.1314228212899</v>
      </c>
      <c r="T569" s="82"/>
      <c r="U569" s="81">
        <v>817950707</v>
      </c>
      <c r="V569" s="81">
        <v>69417</v>
      </c>
      <c r="W569" s="81">
        <v>6476</v>
      </c>
      <c r="X569" s="81">
        <v>676669</v>
      </c>
      <c r="Y569" s="81">
        <v>793003</v>
      </c>
      <c r="Z569" s="81">
        <v>1334009</v>
      </c>
      <c r="AA569" s="81">
        <v>321417</v>
      </c>
      <c r="AB569" s="81">
        <v>2010272</v>
      </c>
      <c r="AC569" s="81">
        <v>0</v>
      </c>
      <c r="AD569" s="81">
        <v>247.13142282128987</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11.432</v>
      </c>
      <c r="BH569" s="81">
        <v>92.694999999999993</v>
      </c>
      <c r="BI569" s="81">
        <v>5757.21</v>
      </c>
      <c r="BJ569" s="81">
        <v>0</v>
      </c>
      <c r="BK569" s="81">
        <v>460.21400000000006</v>
      </c>
      <c r="BL569" s="81">
        <v>0</v>
      </c>
      <c r="BM569" s="82"/>
      <c r="BN569" s="81">
        <v>2</v>
      </c>
      <c r="BO569" s="81">
        <v>4</v>
      </c>
      <c r="BP569" s="81">
        <v>265</v>
      </c>
      <c r="BQ569" s="81">
        <v>0</v>
      </c>
      <c r="BR569" s="81">
        <v>62</v>
      </c>
      <c r="BS569" s="81">
        <v>0</v>
      </c>
      <c r="BT569"/>
      <c r="BU569" s="80">
        <v>5190.47</v>
      </c>
      <c r="BV569" s="80">
        <v>787.60799999999995</v>
      </c>
      <c r="BW569" s="80">
        <v>256.892</v>
      </c>
      <c r="BX569" s="80">
        <v>4.1159999999999997</v>
      </c>
      <c r="BY569" s="80">
        <v>77.203999999999994</v>
      </c>
      <c r="BZ569" s="80">
        <v>5.2610000000000001</v>
      </c>
      <c r="CA569" s="80">
        <v>0</v>
      </c>
      <c r="CB569" s="80">
        <v>0</v>
      </c>
      <c r="CC569" s="80">
        <v>0</v>
      </c>
    </row>
    <row r="570" spans="1:81">
      <c r="A570" s="80" t="s">
        <v>2371</v>
      </c>
      <c r="B570" s="80">
        <v>521</v>
      </c>
      <c r="C570" s="80">
        <v>11</v>
      </c>
      <c r="D570" s="80">
        <v>31</v>
      </c>
      <c r="E570" s="80">
        <v>2014</v>
      </c>
      <c r="F570" s="80" t="s">
        <v>90</v>
      </c>
      <c r="G570" s="80" t="s">
        <v>2360</v>
      </c>
      <c r="H570" s="80" t="s">
        <v>2361</v>
      </c>
      <c r="I570" s="177"/>
      <c r="J570" s="81">
        <v>5271.4958594902982</v>
      </c>
      <c r="K570" s="81">
        <v>153.20836398097131</v>
      </c>
      <c r="L570" s="81">
        <v>276.86617230374225</v>
      </c>
      <c r="M570" s="81">
        <v>3325.3491917911074</v>
      </c>
      <c r="N570" s="81">
        <v>3035.7141903252332</v>
      </c>
      <c r="O570" s="81">
        <v>2341.2971821336396</v>
      </c>
      <c r="P570" s="81">
        <v>1605.3189753647314</v>
      </c>
      <c r="Q570" s="81">
        <v>148.7674204751612</v>
      </c>
      <c r="R570" s="81">
        <v>0</v>
      </c>
      <c r="S570" s="81">
        <v>234.59183975757639</v>
      </c>
      <c r="T570" s="82"/>
      <c r="U570" s="81">
        <v>829377985</v>
      </c>
      <c r="V570" s="81">
        <v>60355</v>
      </c>
      <c r="W570" s="81">
        <v>6733</v>
      </c>
      <c r="X570" s="81">
        <v>655257</v>
      </c>
      <c r="Y570" s="81">
        <v>800853</v>
      </c>
      <c r="Z570" s="81">
        <v>1347295</v>
      </c>
      <c r="AA570" s="81">
        <v>319699</v>
      </c>
      <c r="AB570" s="81">
        <v>2004417</v>
      </c>
      <c r="AC570" s="81">
        <v>0</v>
      </c>
      <c r="AD570" s="81">
        <v>234.59183975757645</v>
      </c>
      <c r="AE570" s="82"/>
      <c r="AF570" s="81">
        <v>6643304654.9475813</v>
      </c>
      <c r="AG570" s="81">
        <v>129822054.46891367</v>
      </c>
      <c r="AH570" s="81">
        <v>71665787.14983806</v>
      </c>
      <c r="AI570" s="81">
        <v>4338863773.219182</v>
      </c>
      <c r="AJ570" s="81">
        <v>4085579158.0185833</v>
      </c>
      <c r="AK570" s="81">
        <v>0</v>
      </c>
      <c r="AL570" s="81">
        <v>0</v>
      </c>
      <c r="AM570" s="81">
        <v>275176501.66588449</v>
      </c>
      <c r="AN570" s="81">
        <v>0</v>
      </c>
      <c r="AO570" s="81">
        <v>0</v>
      </c>
      <c r="AP570" s="82"/>
      <c r="AQ570" s="81">
        <v>45541</v>
      </c>
      <c r="AR570" s="81">
        <v>9098</v>
      </c>
      <c r="AS570" s="81">
        <v>0</v>
      </c>
      <c r="AT570" s="81">
        <v>9</v>
      </c>
      <c r="AU570" s="81">
        <v>0</v>
      </c>
      <c r="AV570" s="81">
        <v>9</v>
      </c>
      <c r="AW570" s="81" t="s">
        <v>564</v>
      </c>
      <c r="AX570" s="82"/>
      <c r="AY570" s="81">
        <v>190709.09999999995</v>
      </c>
      <c r="AZ570" s="81">
        <v>583262.19999999995</v>
      </c>
      <c r="BA570" s="81">
        <v>0</v>
      </c>
      <c r="BB570" s="81">
        <v>1720</v>
      </c>
      <c r="BC570" s="81">
        <v>0</v>
      </c>
      <c r="BD570" s="81">
        <v>28880.699999999997</v>
      </c>
      <c r="BE570" s="81" t="s">
        <v>564</v>
      </c>
      <c r="BF570" s="82"/>
      <c r="BG570" s="81">
        <v>32.941000000000003</v>
      </c>
      <c r="BH570" s="81">
        <v>90.019000000000005</v>
      </c>
      <c r="BI570" s="81">
        <v>5754.1419999999998</v>
      </c>
      <c r="BJ570" s="81">
        <v>0</v>
      </c>
      <c r="BK570" s="81">
        <v>443.26929999999999</v>
      </c>
      <c r="BL570" s="81">
        <v>0</v>
      </c>
      <c r="BM570" s="82"/>
      <c r="BN570" s="81">
        <v>3</v>
      </c>
      <c r="BO570" s="81">
        <v>4</v>
      </c>
      <c r="BP570" s="81">
        <v>278</v>
      </c>
      <c r="BQ570" s="81">
        <v>0</v>
      </c>
      <c r="BR570" s="81">
        <v>61</v>
      </c>
      <c r="BS570" s="81">
        <v>0</v>
      </c>
      <c r="BT570"/>
      <c r="BU570" s="80">
        <v>5211.4189999999999</v>
      </c>
      <c r="BV570" s="80">
        <v>741.37199999999996</v>
      </c>
      <c r="BW570" s="80">
        <v>250.45</v>
      </c>
      <c r="BX570" s="80">
        <v>23.808</v>
      </c>
      <c r="BY570" s="80">
        <v>93.322299999999998</v>
      </c>
      <c r="BZ570" s="80">
        <v>0</v>
      </c>
      <c r="CA570" s="80">
        <v>0</v>
      </c>
      <c r="CB570" s="80">
        <v>0</v>
      </c>
      <c r="CC570" s="80">
        <v>0</v>
      </c>
    </row>
    <row r="571" spans="1:81">
      <c r="A571" s="80" t="s">
        <v>2372</v>
      </c>
      <c r="B571" s="80">
        <v>522</v>
      </c>
      <c r="C571" s="80">
        <v>12</v>
      </c>
      <c r="D571" s="80">
        <v>31</v>
      </c>
      <c r="E571" s="80">
        <v>2015</v>
      </c>
      <c r="F571" s="80" t="s">
        <v>91</v>
      </c>
      <c r="G571" s="80" t="s">
        <v>2360</v>
      </c>
      <c r="H571" s="80" t="s">
        <v>2361</v>
      </c>
      <c r="I571" s="177"/>
      <c r="J571" s="81">
        <v>4898.8461254389749</v>
      </c>
      <c r="K571" s="81">
        <v>152.21918928153602</v>
      </c>
      <c r="L571" s="81">
        <v>258.20403613332695</v>
      </c>
      <c r="M571" s="81">
        <v>2976.6203511312738</v>
      </c>
      <c r="N571" s="81">
        <v>2765.0916940820503</v>
      </c>
      <c r="O571" s="81">
        <v>2337.9565791361911</v>
      </c>
      <c r="P571" s="81">
        <v>1593.3404126332721</v>
      </c>
      <c r="Q571" s="81">
        <v>145.23245224343214</v>
      </c>
      <c r="R571" s="81">
        <v>0</v>
      </c>
      <c r="S571" s="81">
        <v>231.49937458514148</v>
      </c>
      <c r="T571" s="82"/>
      <c r="U571" s="81">
        <v>880216844</v>
      </c>
      <c r="V571" s="81">
        <v>60355</v>
      </c>
      <c r="W571" s="81">
        <v>6733</v>
      </c>
      <c r="X571" s="81">
        <v>655257</v>
      </c>
      <c r="Y571" s="81">
        <v>809857</v>
      </c>
      <c r="Z571" s="81">
        <v>1358335</v>
      </c>
      <c r="AA571" s="81">
        <v>317064</v>
      </c>
      <c r="AB571" s="81">
        <v>1998864</v>
      </c>
      <c r="AC571" s="81">
        <v>0</v>
      </c>
      <c r="AD571" s="81">
        <v>231.49937458514148</v>
      </c>
      <c r="AE571" s="82"/>
      <c r="AF571" s="81">
        <v>6058620978.2545919</v>
      </c>
      <c r="AG571" s="81">
        <v>116299560.93705691</v>
      </c>
      <c r="AH571" s="81">
        <v>54865490.575841382</v>
      </c>
      <c r="AI571" s="81">
        <v>4126843395.7460427</v>
      </c>
      <c r="AJ571" s="81">
        <v>4026604876.1834717</v>
      </c>
      <c r="AK571" s="81">
        <v>0</v>
      </c>
      <c r="AL571" s="81">
        <v>0</v>
      </c>
      <c r="AM571" s="81">
        <v>273935926.28088278</v>
      </c>
      <c r="AN571" s="81">
        <v>0</v>
      </c>
      <c r="AO571" s="81">
        <v>0</v>
      </c>
      <c r="AP571" s="82"/>
      <c r="AQ571" s="81">
        <v>50167</v>
      </c>
      <c r="AR571" s="81">
        <v>14503</v>
      </c>
      <c r="AS571" s="81">
        <v>0</v>
      </c>
      <c r="AT571" s="81">
        <v>10</v>
      </c>
      <c r="AU571" s="81">
        <v>0</v>
      </c>
      <c r="AV571" s="81">
        <v>14</v>
      </c>
      <c r="AW571" s="81" t="s">
        <v>564</v>
      </c>
      <c r="AX571" s="82"/>
      <c r="AY571" s="81">
        <v>213197.39999999997</v>
      </c>
      <c r="AZ571" s="81">
        <v>1054208</v>
      </c>
      <c r="BA571" s="81">
        <v>0</v>
      </c>
      <c r="BB571" s="81">
        <v>7640</v>
      </c>
      <c r="BC571" s="81">
        <v>0</v>
      </c>
      <c r="BD571" s="81">
        <v>30735.699999999997</v>
      </c>
      <c r="BE571" s="81" t="s">
        <v>564</v>
      </c>
      <c r="BF571" s="82"/>
      <c r="BG571" s="81">
        <v>33</v>
      </c>
      <c r="BH571" s="81">
        <v>99.317000000000007</v>
      </c>
      <c r="BI571" s="81">
        <v>5541.4380000000001</v>
      </c>
      <c r="BJ571" s="81">
        <v>0</v>
      </c>
      <c r="BK571" s="81">
        <v>560.06899999999996</v>
      </c>
      <c r="BL571" s="81">
        <v>0</v>
      </c>
      <c r="BM571" s="82"/>
      <c r="BN571" s="81">
        <v>3</v>
      </c>
      <c r="BO571" s="81">
        <v>5</v>
      </c>
      <c r="BP571" s="81">
        <v>283</v>
      </c>
      <c r="BQ571" s="81">
        <v>0</v>
      </c>
      <c r="BR571" s="81">
        <v>63</v>
      </c>
      <c r="BS571" s="81">
        <v>0</v>
      </c>
      <c r="BT571"/>
      <c r="BU571" s="80">
        <v>4981.8040000000001</v>
      </c>
      <c r="BV571" s="80">
        <v>875.65</v>
      </c>
      <c r="BW571" s="80">
        <v>247.751</v>
      </c>
      <c r="BX571" s="80">
        <v>23.811</v>
      </c>
      <c r="BY571" s="80">
        <v>94.111999999999995</v>
      </c>
      <c r="BZ571" s="80">
        <v>6.681</v>
      </c>
      <c r="CA571" s="80">
        <v>0</v>
      </c>
      <c r="CB571" s="80">
        <v>4.0149999999999997</v>
      </c>
      <c r="CC571" s="80">
        <v>0</v>
      </c>
    </row>
    <row r="572" spans="1:81">
      <c r="A572" s="80" t="s">
        <v>2373</v>
      </c>
      <c r="B572" s="80">
        <v>523</v>
      </c>
      <c r="C572" s="80">
        <v>13</v>
      </c>
      <c r="D572" s="80">
        <v>31</v>
      </c>
      <c r="E572" s="80">
        <v>2016</v>
      </c>
      <c r="F572" s="80" t="s">
        <v>92</v>
      </c>
      <c r="G572" s="80" t="s">
        <v>2360</v>
      </c>
      <c r="H572" s="80" t="s">
        <v>2361</v>
      </c>
      <c r="I572" s="177"/>
      <c r="J572" s="81">
        <v>4762.4892900965924</v>
      </c>
      <c r="K572" s="81">
        <v>167.20372587974396</v>
      </c>
      <c r="L572" s="81">
        <v>265.50258085368387</v>
      </c>
      <c r="M572" s="81">
        <v>2741.0503156167201</v>
      </c>
      <c r="N572" s="81">
        <v>2932.7599212982145</v>
      </c>
      <c r="O572" s="81">
        <v>2325.5229654532304</v>
      </c>
      <c r="P572" s="81">
        <v>1553.7706872932777</v>
      </c>
      <c r="Q572" s="81">
        <v>140.67053477257761</v>
      </c>
      <c r="R572" s="81">
        <v>0</v>
      </c>
      <c r="S572" s="81">
        <v>247.52856923881271</v>
      </c>
      <c r="T572" s="82"/>
      <c r="U572" s="81">
        <v>894677528</v>
      </c>
      <c r="V572" s="81">
        <v>60355</v>
      </c>
      <c r="W572" s="81">
        <v>6733</v>
      </c>
      <c r="X572" s="81">
        <v>655257</v>
      </c>
      <c r="Y572" s="81">
        <v>817370</v>
      </c>
      <c r="Z572" s="81">
        <v>1367720</v>
      </c>
      <c r="AA572" s="81">
        <v>319790</v>
      </c>
      <c r="AB572" s="81">
        <v>1991597</v>
      </c>
      <c r="AC572" s="81">
        <v>0</v>
      </c>
      <c r="AD572" s="81">
        <v>247.52856923881271</v>
      </c>
      <c r="AE572" s="82"/>
      <c r="AF572" s="81">
        <v>6159187306.7239933</v>
      </c>
      <c r="AG572" s="81">
        <v>127870850.6355456</v>
      </c>
      <c r="AH572" s="81">
        <v>43823149.629253887</v>
      </c>
      <c r="AI572" s="81">
        <v>4175624564.7677851</v>
      </c>
      <c r="AJ572" s="81">
        <v>4266076464.0216112</v>
      </c>
      <c r="AK572" s="81"/>
      <c r="AL572" s="81"/>
      <c r="AM572" s="81">
        <v>273152062.02536738</v>
      </c>
      <c r="AN572" s="81"/>
      <c r="AO572" s="81"/>
      <c r="AP572" s="82"/>
      <c r="AQ572" s="81">
        <v>54545</v>
      </c>
      <c r="AR572" s="81">
        <v>17988</v>
      </c>
      <c r="AS572" s="81">
        <v>0</v>
      </c>
      <c r="AT572" s="81">
        <v>10</v>
      </c>
      <c r="AU572" s="81">
        <v>0</v>
      </c>
      <c r="AV572" s="81">
        <v>17</v>
      </c>
      <c r="AW572" s="81" t="s">
        <v>564</v>
      </c>
      <c r="AX572" s="82"/>
      <c r="AY572" s="81">
        <v>235203.49999999991</v>
      </c>
      <c r="AZ572" s="81">
        <v>1314932.3999999999</v>
      </c>
      <c r="BA572" s="81">
        <v>0</v>
      </c>
      <c r="BB572" s="81">
        <v>7640</v>
      </c>
      <c r="BC572" s="81">
        <v>0</v>
      </c>
      <c r="BD572" s="81">
        <v>32553.7</v>
      </c>
      <c r="BE572" s="81" t="s">
        <v>564</v>
      </c>
      <c r="BF572" s="82"/>
      <c r="BG572" s="81">
        <v>36.527000000000001</v>
      </c>
      <c r="BH572" s="81">
        <v>97.76</v>
      </c>
      <c r="BI572" s="81">
        <v>5448.8019999999997</v>
      </c>
      <c r="BJ572" s="81">
        <v>0</v>
      </c>
      <c r="BK572" s="81">
        <v>585.85400000000004</v>
      </c>
      <c r="BL572" s="81">
        <v>0</v>
      </c>
      <c r="BM572" s="82"/>
      <c r="BN572" s="81">
        <v>4</v>
      </c>
      <c r="BO572" s="81">
        <v>5</v>
      </c>
      <c r="BP572" s="81">
        <v>279</v>
      </c>
      <c r="BQ572" s="81">
        <v>0</v>
      </c>
      <c r="BR572" s="81">
        <v>68</v>
      </c>
      <c r="BS572" s="81">
        <v>0</v>
      </c>
      <c r="BT572"/>
      <c r="BU572" s="80">
        <v>4917.9139999999998</v>
      </c>
      <c r="BV572" s="80">
        <v>861.50199999999995</v>
      </c>
      <c r="BW572" s="80">
        <v>278.22699999999998</v>
      </c>
      <c r="BX572" s="80">
        <v>24.106999999999999</v>
      </c>
      <c r="BY572" s="80">
        <v>68.444999999999993</v>
      </c>
      <c r="BZ572" s="80">
        <v>12.138999999999999</v>
      </c>
      <c r="CA572" s="80">
        <v>0</v>
      </c>
      <c r="CB572" s="80">
        <v>6.609</v>
      </c>
      <c r="CC572" s="80">
        <v>0</v>
      </c>
    </row>
    <row r="573" spans="1:81">
      <c r="A573" s="80" t="s">
        <v>2374</v>
      </c>
      <c r="B573" s="80">
        <v>524</v>
      </c>
      <c r="C573" s="80">
        <v>14</v>
      </c>
      <c r="D573" s="80">
        <v>31</v>
      </c>
      <c r="E573" s="80">
        <v>2017</v>
      </c>
      <c r="F573" s="80" t="s">
        <v>71</v>
      </c>
      <c r="G573" s="80" t="s">
        <v>2360</v>
      </c>
      <c r="H573" s="80" t="s">
        <v>2361</v>
      </c>
      <c r="I573" s="177"/>
      <c r="J573" s="81">
        <v>4963.6571860857666</v>
      </c>
      <c r="K573" s="81">
        <v>165.55473394781237</v>
      </c>
      <c r="L573" s="81">
        <v>305.07510203729458</v>
      </c>
      <c r="M573" s="81">
        <v>2696.6274903229896</v>
      </c>
      <c r="N573" s="81">
        <v>2915.6372062305104</v>
      </c>
      <c r="O573" s="81">
        <v>2302.8362905367489</v>
      </c>
      <c r="P573" s="81">
        <v>1534.5377543911529</v>
      </c>
      <c r="Q573" s="81">
        <v>135.62721373416036</v>
      </c>
      <c r="R573" s="81">
        <v>0</v>
      </c>
      <c r="S573" s="81">
        <v>226.41218972160817</v>
      </c>
      <c r="T573" s="82"/>
      <c r="U573" s="81">
        <v>923327966</v>
      </c>
      <c r="V573" s="81">
        <v>60355</v>
      </c>
      <c r="W573" s="81">
        <v>6733</v>
      </c>
      <c r="X573" s="81">
        <v>655257</v>
      </c>
      <c r="Y573" s="81">
        <v>826672</v>
      </c>
      <c r="Z573" s="81">
        <v>1376844</v>
      </c>
      <c r="AA573" s="81">
        <v>317845</v>
      </c>
      <c r="AB573" s="81">
        <v>1985738</v>
      </c>
      <c r="AC573" s="81">
        <v>0</v>
      </c>
      <c r="AD573" s="81">
        <v>226.4121897216082</v>
      </c>
      <c r="AE573" s="82"/>
      <c r="AF573" s="81">
        <v>6647436357.674469</v>
      </c>
      <c r="AG573" s="81">
        <v>130161721.7336694</v>
      </c>
      <c r="AH573" s="81">
        <v>66148322.31159167</v>
      </c>
      <c r="AI573" s="81">
        <v>4369150156.4246454</v>
      </c>
      <c r="AJ573" s="81">
        <v>4063862255.4973612</v>
      </c>
      <c r="AK573" s="81"/>
      <c r="AL573" s="81"/>
      <c r="AM573" s="81">
        <v>272774637.87727219</v>
      </c>
      <c r="AN573" s="81"/>
      <c r="AO573" s="81"/>
      <c r="AP573" s="82"/>
      <c r="AQ573" s="81">
        <v>58088</v>
      </c>
      <c r="AR573" s="81">
        <v>20234</v>
      </c>
      <c r="AS573" s="81">
        <v>0</v>
      </c>
      <c r="AT573" s="81">
        <v>15</v>
      </c>
      <c r="AU573" s="81">
        <v>0</v>
      </c>
      <c r="AV573" s="81">
        <v>17</v>
      </c>
      <c r="AW573" s="81" t="s">
        <v>564</v>
      </c>
      <c r="AX573" s="82"/>
      <c r="AY573" s="81">
        <v>253601.59999999989</v>
      </c>
      <c r="AZ573" s="81">
        <v>1511941.1</v>
      </c>
      <c r="BA573" s="81">
        <v>0</v>
      </c>
      <c r="BB573" s="81">
        <v>9189.1</v>
      </c>
      <c r="BC573" s="81">
        <v>0</v>
      </c>
      <c r="BD573" s="81">
        <v>32048.7</v>
      </c>
      <c r="BE573" s="81" t="s">
        <v>564</v>
      </c>
      <c r="BF573" s="82"/>
      <c r="BG573" s="81">
        <v>38.087000000000003</v>
      </c>
      <c r="BH573" s="81">
        <v>75.313000000000002</v>
      </c>
      <c r="BI573" s="81">
        <v>5555.9750000000004</v>
      </c>
      <c r="BJ573" s="81">
        <v>0</v>
      </c>
      <c r="BK573" s="81">
        <v>615.43299999999999</v>
      </c>
      <c r="BL573" s="81">
        <v>0</v>
      </c>
      <c r="BM573" s="82"/>
      <c r="BN573" s="81">
        <v>4</v>
      </c>
      <c r="BO573" s="81">
        <v>4</v>
      </c>
      <c r="BP573" s="81">
        <v>281</v>
      </c>
      <c r="BQ573" s="81">
        <v>0</v>
      </c>
      <c r="BR573" s="81">
        <v>74</v>
      </c>
      <c r="BS573" s="81">
        <v>0</v>
      </c>
      <c r="BT573"/>
      <c r="BU573" s="80">
        <v>4992.7640000000001</v>
      </c>
      <c r="BV573" s="80">
        <v>898.01599999999996</v>
      </c>
      <c r="BW573" s="80">
        <v>271.28699999999998</v>
      </c>
      <c r="BX573" s="80">
        <v>23.869</v>
      </c>
      <c r="BY573" s="80">
        <v>90.69</v>
      </c>
      <c r="BZ573" s="80">
        <v>5.2859999999999996</v>
      </c>
      <c r="CA573" s="80">
        <v>0</v>
      </c>
      <c r="CB573" s="80">
        <v>2.8959999999999999</v>
      </c>
      <c r="CC573" s="80">
        <v>0</v>
      </c>
    </row>
    <row r="574" spans="1:81">
      <c r="A574" s="80" t="s">
        <v>2375</v>
      </c>
      <c r="B574" s="80">
        <v>525</v>
      </c>
      <c r="C574" s="80">
        <v>15</v>
      </c>
      <c r="D574" s="80">
        <v>31</v>
      </c>
      <c r="E574" s="80">
        <v>2018</v>
      </c>
      <c r="F574" s="80" t="s">
        <v>93</v>
      </c>
      <c r="G574" s="80" t="s">
        <v>2360</v>
      </c>
      <c r="H574" s="80" t="s">
        <v>2361</v>
      </c>
      <c r="I574" s="177"/>
      <c r="J574" s="81">
        <v>4972.4220201258531</v>
      </c>
      <c r="K574" s="81">
        <v>149.32759094345968</v>
      </c>
      <c r="L574" s="81">
        <v>282.67023331156133</v>
      </c>
      <c r="M574" s="81">
        <v>2660.2264156499464</v>
      </c>
      <c r="N574" s="81">
        <v>2571.9092264080678</v>
      </c>
      <c r="O574" s="81">
        <v>2268.0802477130337</v>
      </c>
      <c r="P574" s="81">
        <v>1519.3820984800336</v>
      </c>
      <c r="Q574" s="81">
        <v>125.24568852600771</v>
      </c>
      <c r="R574" s="81">
        <v>0</v>
      </c>
      <c r="S574" s="81">
        <v>266.82285478725106</v>
      </c>
      <c r="T574" s="82"/>
      <c r="U574" s="81">
        <v>921111818</v>
      </c>
      <c r="V574" s="81">
        <v>60355</v>
      </c>
      <c r="W574" s="81">
        <v>6733</v>
      </c>
      <c r="X574" s="81">
        <v>655257</v>
      </c>
      <c r="Y574" s="81">
        <v>833629</v>
      </c>
      <c r="Z574" s="81">
        <v>1382029</v>
      </c>
      <c r="AA574" s="81">
        <v>317870</v>
      </c>
      <c r="AB574" s="81">
        <v>1976121</v>
      </c>
      <c r="AC574" s="81">
        <v>0</v>
      </c>
      <c r="AD574" s="81">
        <v>266.82285478725112</v>
      </c>
      <c r="AE574" s="82"/>
      <c r="AF574" s="81">
        <v>6757480735.5848398</v>
      </c>
      <c r="AG574" s="81">
        <v>112371217.94353551</v>
      </c>
      <c r="AH574" s="81">
        <v>62629580.923172772</v>
      </c>
      <c r="AI574" s="81">
        <v>4221441334.471837</v>
      </c>
      <c r="AJ574" s="81">
        <v>3866344671.993083</v>
      </c>
      <c r="AK574" s="81"/>
      <c r="AL574" s="81"/>
      <c r="AM574" s="81">
        <v>272015250.5506143</v>
      </c>
      <c r="AN574" s="81"/>
      <c r="AO574" s="81"/>
      <c r="AP574" s="82"/>
      <c r="AQ574" s="81">
        <v>61778</v>
      </c>
      <c r="AR574" s="81">
        <v>22452</v>
      </c>
      <c r="AS574" s="81">
        <v>0</v>
      </c>
      <c r="AT574" s="81">
        <v>15</v>
      </c>
      <c r="AU574" s="81">
        <v>0</v>
      </c>
      <c r="AV574" s="81">
        <v>18</v>
      </c>
      <c r="AW574" s="81" t="s">
        <v>564</v>
      </c>
      <c r="AX574" s="82"/>
      <c r="AY574" s="81">
        <v>272460.00000000012</v>
      </c>
      <c r="AZ574" s="81">
        <v>1729799.7</v>
      </c>
      <c r="BA574" s="81">
        <v>0</v>
      </c>
      <c r="BB574" s="81">
        <v>9189</v>
      </c>
      <c r="BC574" s="81">
        <v>0</v>
      </c>
      <c r="BD574" s="81">
        <v>37998.699999999997</v>
      </c>
      <c r="BE574" s="81" t="s">
        <v>564</v>
      </c>
      <c r="BF574" s="82"/>
      <c r="BG574" s="81">
        <v>18.718</v>
      </c>
      <c r="BH574" s="81">
        <v>85.466999999999999</v>
      </c>
      <c r="BI574" s="81">
        <v>5451.74</v>
      </c>
      <c r="BJ574" s="81">
        <v>0</v>
      </c>
      <c r="BK574" s="81">
        <v>615.25799999999992</v>
      </c>
      <c r="BL574" s="81">
        <v>0</v>
      </c>
      <c r="BM574" s="82"/>
      <c r="BN574" s="81">
        <v>3</v>
      </c>
      <c r="BO574" s="81">
        <v>4</v>
      </c>
      <c r="BP574" s="81">
        <v>284</v>
      </c>
      <c r="BQ574" s="81">
        <v>0</v>
      </c>
      <c r="BR574" s="81">
        <v>71</v>
      </c>
      <c r="BS574" s="81">
        <v>0</v>
      </c>
      <c r="BT574"/>
      <c r="BU574" s="80">
        <v>4867.5360000000001</v>
      </c>
      <c r="BV574" s="80">
        <v>908.72400000000005</v>
      </c>
      <c r="BW574" s="80">
        <v>287.572</v>
      </c>
      <c r="BX574" s="80">
        <v>8.4149999999999991</v>
      </c>
      <c r="BY574" s="80">
        <v>86.850999999999999</v>
      </c>
      <c r="BZ574" s="80">
        <v>7.8440000000000003</v>
      </c>
      <c r="CA574" s="80">
        <v>0</v>
      </c>
      <c r="CB574" s="80">
        <v>4.2409999999999997</v>
      </c>
      <c r="CC574" s="80">
        <v>0</v>
      </c>
    </row>
    <row r="575" spans="1:81">
      <c r="A575" s="80" t="s">
        <v>2376</v>
      </c>
      <c r="B575" s="80">
        <v>526</v>
      </c>
      <c r="C575" s="80">
        <v>16</v>
      </c>
      <c r="D575" s="80">
        <v>31</v>
      </c>
      <c r="E575" s="80">
        <v>2019</v>
      </c>
      <c r="F575" s="80" t="s">
        <v>73</v>
      </c>
      <c r="G575" s="80" t="s">
        <v>2360</v>
      </c>
      <c r="H575" s="80" t="s">
        <v>2361</v>
      </c>
      <c r="I575" s="177"/>
      <c r="J575" s="81">
        <v>4575.9475863299367</v>
      </c>
      <c r="K575" s="81">
        <v>137.92291747137935</v>
      </c>
      <c r="L575" s="81">
        <v>285.06506369244454</v>
      </c>
      <c r="M575" s="81">
        <v>2579.3323634967278</v>
      </c>
      <c r="N575" s="81">
        <v>2656.5226275511031</v>
      </c>
      <c r="O575" s="81">
        <v>2212.4127806166621</v>
      </c>
      <c r="P575" s="81">
        <v>1505.7967536955018</v>
      </c>
      <c r="Q575" s="81">
        <v>121.28961392995471</v>
      </c>
      <c r="R575" s="81">
        <v>0</v>
      </c>
      <c r="S575" s="81">
        <v>270.5993169763936</v>
      </c>
      <c r="T575" s="82"/>
      <c r="U575" s="81">
        <v>896642151</v>
      </c>
      <c r="V575" s="81">
        <v>60355</v>
      </c>
      <c r="W575" s="81">
        <v>6733</v>
      </c>
      <c r="X575" s="81">
        <v>655257</v>
      </c>
      <c r="Y575" s="81">
        <v>840901</v>
      </c>
      <c r="Z575" s="81">
        <v>1385122</v>
      </c>
      <c r="AA575" s="81">
        <v>312670</v>
      </c>
      <c r="AB575" s="81">
        <v>1965516</v>
      </c>
      <c r="AC575" s="81">
        <v>0</v>
      </c>
      <c r="AD575" s="81">
        <v>270.59931697639371</v>
      </c>
      <c r="AE575" s="82"/>
      <c r="AF575" s="81">
        <v>6361846890.9287033</v>
      </c>
      <c r="AG575" s="81">
        <v>108467274.0617501</v>
      </c>
      <c r="AH575" s="81">
        <v>66867350.741910957</v>
      </c>
      <c r="AI575" s="81">
        <v>4263427509.9523511</v>
      </c>
      <c r="AJ575" s="81">
        <v>3838629625.4331303</v>
      </c>
      <c r="AK575" s="81">
        <v>0</v>
      </c>
      <c r="AL575" s="81">
        <v>0</v>
      </c>
      <c r="AM575" s="81">
        <v>267688482.80347395</v>
      </c>
      <c r="AN575" s="81">
        <v>0</v>
      </c>
      <c r="AO575" s="81">
        <v>0</v>
      </c>
      <c r="AP575" s="82"/>
      <c r="AQ575" s="81">
        <v>65509</v>
      </c>
      <c r="AR575" s="81">
        <v>24472</v>
      </c>
      <c r="AS575" s="81">
        <v>0</v>
      </c>
      <c r="AT575" s="81">
        <v>15</v>
      </c>
      <c r="AU575" s="81">
        <v>0</v>
      </c>
      <c r="AV575" s="81">
        <v>20</v>
      </c>
      <c r="AW575" s="81" t="s">
        <v>564</v>
      </c>
      <c r="AX575" s="82"/>
      <c r="AY575" s="81">
        <v>292204.20000000019</v>
      </c>
      <c r="AZ575" s="81">
        <v>1876879.2</v>
      </c>
      <c r="BA575" s="81">
        <v>0</v>
      </c>
      <c r="BB575" s="81">
        <v>9189.1</v>
      </c>
      <c r="BC575" s="81">
        <v>0</v>
      </c>
      <c r="BD575" s="81">
        <v>56908.375999999997</v>
      </c>
      <c r="BE575" s="81" t="s">
        <v>564</v>
      </c>
      <c r="BF575" s="82"/>
      <c r="BG575" s="81">
        <v>36.987000000000002</v>
      </c>
      <c r="BH575" s="81">
        <v>80.793000000000006</v>
      </c>
      <c r="BI575" s="81">
        <v>4837.884</v>
      </c>
      <c r="BJ575" s="81">
        <v>16.02</v>
      </c>
      <c r="BK575" s="81">
        <v>683.45999999999992</v>
      </c>
      <c r="BL575" s="81">
        <v>0</v>
      </c>
      <c r="BM575" s="82"/>
      <c r="BN575" s="81">
        <v>4</v>
      </c>
      <c r="BO575" s="81">
        <v>4</v>
      </c>
      <c r="BP575" s="81">
        <v>282</v>
      </c>
      <c r="BQ575" s="81">
        <v>1</v>
      </c>
      <c r="BR575" s="81">
        <v>82</v>
      </c>
      <c r="BS575" s="81">
        <v>0</v>
      </c>
      <c r="BT575"/>
      <c r="BU575" s="80">
        <v>4689.7690000000002</v>
      </c>
      <c r="BV575" s="80">
        <v>655.851</v>
      </c>
      <c r="BW575" s="80">
        <v>202.96700000000001</v>
      </c>
      <c r="BX575" s="80">
        <v>23.552</v>
      </c>
      <c r="BY575" s="80">
        <v>73.581000000000003</v>
      </c>
      <c r="BZ575" s="80">
        <v>6.5279999999999996</v>
      </c>
      <c r="CA575" s="80">
        <v>0</v>
      </c>
      <c r="CB575" s="80">
        <v>2.8959999999999999</v>
      </c>
      <c r="CC575" s="80">
        <v>0</v>
      </c>
    </row>
    <row r="576" spans="1:81">
      <c r="A576" s="80" t="s">
        <v>2377</v>
      </c>
      <c r="B576" s="80">
        <v>527</v>
      </c>
      <c r="C576" s="80">
        <v>17</v>
      </c>
      <c r="D576" s="80">
        <v>31</v>
      </c>
      <c r="E576" s="80">
        <v>2020</v>
      </c>
      <c r="F576" s="80" t="s">
        <v>218</v>
      </c>
      <c r="G576" s="80" t="s">
        <v>2360</v>
      </c>
      <c r="H576" s="80" t="s">
        <v>2361</v>
      </c>
      <c r="I576" s="177"/>
      <c r="J576" s="81">
        <v>4530.2430408917653</v>
      </c>
      <c r="K576" s="81">
        <v>147.32029304307886</v>
      </c>
      <c r="L576" s="81">
        <v>317.46477277805849</v>
      </c>
      <c r="M576" s="81">
        <v>2462.1594761948732</v>
      </c>
      <c r="N576" s="81">
        <v>2525.1562724322953</v>
      </c>
      <c r="O576" s="81">
        <v>1942.5807589211327</v>
      </c>
      <c r="P576" s="81">
        <v>1411.5392900360623</v>
      </c>
      <c r="Q576" s="81">
        <v>115.29670260181018</v>
      </c>
      <c r="R576" s="81">
        <v>0</v>
      </c>
      <c r="S576" s="81">
        <v>269.46390233648691</v>
      </c>
      <c r="T576" s="82"/>
      <c r="U576" s="81">
        <v>823525192</v>
      </c>
      <c r="V576" s="81">
        <v>55140</v>
      </c>
      <c r="W576" s="81">
        <v>9071</v>
      </c>
      <c r="X576" s="81">
        <v>654499</v>
      </c>
      <c r="Y576" s="81">
        <v>848315</v>
      </c>
      <c r="Z576" s="81">
        <v>1388119</v>
      </c>
      <c r="AA576" s="81">
        <v>318446</v>
      </c>
      <c r="AB576" s="81">
        <v>1955402</v>
      </c>
      <c r="AC576" s="81">
        <v>0</v>
      </c>
      <c r="AD576" s="81">
        <v>269.46390233648691</v>
      </c>
      <c r="AE576" s="82"/>
      <c r="AF576" s="81">
        <v>6406719366.6098719</v>
      </c>
      <c r="AG576" s="81">
        <v>112003580.8432114</v>
      </c>
      <c r="AH576" s="81">
        <v>78183015.547702134</v>
      </c>
      <c r="AI576" s="81">
        <v>4023668151.1961641</v>
      </c>
      <c r="AJ576" s="81">
        <v>3441515670.529882</v>
      </c>
      <c r="AK576" s="81">
        <v>0</v>
      </c>
      <c r="AL576" s="81">
        <v>0</v>
      </c>
      <c r="AM576" s="81">
        <v>255201685.96933872</v>
      </c>
      <c r="AN576" s="81">
        <v>0</v>
      </c>
      <c r="AO576" s="81">
        <v>0</v>
      </c>
      <c r="AP576" s="82"/>
      <c r="AQ576" s="81">
        <v>69089</v>
      </c>
      <c r="AR576" s="81">
        <v>26014</v>
      </c>
      <c r="AS576" s="81">
        <v>0</v>
      </c>
      <c r="AT576" s="81">
        <v>19</v>
      </c>
      <c r="AU576" s="81">
        <v>0</v>
      </c>
      <c r="AV576" s="81">
        <v>23</v>
      </c>
      <c r="AW576" s="81">
        <v>0</v>
      </c>
      <c r="AX576" s="82"/>
      <c r="AY576" s="81">
        <v>312511.60000000068</v>
      </c>
      <c r="AZ576" s="81">
        <v>1993015.299999997</v>
      </c>
      <c r="BA576" s="81">
        <v>0</v>
      </c>
      <c r="BB576" s="81">
        <v>11952</v>
      </c>
      <c r="BC576" s="81">
        <v>0</v>
      </c>
      <c r="BD576" s="81">
        <v>58718.097000000002</v>
      </c>
      <c r="BE576" s="81">
        <v>0</v>
      </c>
      <c r="BF576" s="82"/>
      <c r="BG576" s="81">
        <v>36.942</v>
      </c>
      <c r="BH576" s="81">
        <v>84.361999999999995</v>
      </c>
      <c r="BI576" s="81">
        <v>4847.2120000000004</v>
      </c>
      <c r="BJ576" s="81">
        <v>52.372</v>
      </c>
      <c r="BK576" s="81">
        <v>625.67700000000002</v>
      </c>
      <c r="BL576" s="81">
        <v>0</v>
      </c>
      <c r="BM576" s="82"/>
      <c r="BN576" s="81">
        <v>4</v>
      </c>
      <c r="BO576" s="81">
        <v>4</v>
      </c>
      <c r="BP576" s="81">
        <v>284</v>
      </c>
      <c r="BQ576" s="81">
        <v>2</v>
      </c>
      <c r="BR576" s="81">
        <v>77</v>
      </c>
      <c r="BS576" s="81">
        <v>0</v>
      </c>
      <c r="BT576"/>
      <c r="BU576" s="80">
        <v>4408.8220000000001</v>
      </c>
      <c r="BV576" s="80">
        <v>870.20899999999995</v>
      </c>
      <c r="BW576" s="80">
        <v>251.666</v>
      </c>
      <c r="BX576" s="80">
        <v>23.521999999999998</v>
      </c>
      <c r="BY576" s="80">
        <v>80.254999999999995</v>
      </c>
      <c r="BZ576" s="80">
        <v>6.3209999999999997</v>
      </c>
      <c r="CA576" s="80">
        <v>0</v>
      </c>
      <c r="CB576" s="80">
        <v>5.77</v>
      </c>
      <c r="CC576" s="80">
        <v>0</v>
      </c>
    </row>
    <row r="577" spans="1:81">
      <c r="A577" s="80" t="s">
        <v>2378</v>
      </c>
      <c r="B577" s="80">
        <v>527</v>
      </c>
      <c r="C577" s="80">
        <v>18</v>
      </c>
      <c r="D577" s="80">
        <v>31</v>
      </c>
      <c r="E577" s="80">
        <v>2021</v>
      </c>
      <c r="F577" s="80" t="s">
        <v>75</v>
      </c>
      <c r="G577" s="174" t="s">
        <v>2360</v>
      </c>
      <c r="H577" s="80" t="s">
        <v>2361</v>
      </c>
      <c r="I577" s="177"/>
      <c r="J577" s="81">
        <v>4603.7081685992434</v>
      </c>
      <c r="K577" s="81">
        <v>168.77377533555526</v>
      </c>
      <c r="L577" s="81">
        <v>266.24742456271321</v>
      </c>
      <c r="M577" s="81">
        <v>2730.0198352134753</v>
      </c>
      <c r="N577" s="81">
        <v>2357.4419693208333</v>
      </c>
      <c r="O577" s="81">
        <v>1888.5641437203165</v>
      </c>
      <c r="P577" s="81">
        <v>1450.4708284278713</v>
      </c>
      <c r="Q577" s="81">
        <v>115.91012613840851</v>
      </c>
      <c r="R577" s="81">
        <v>0</v>
      </c>
      <c r="S577" s="81">
        <v>258.11939386319045</v>
      </c>
      <c r="T577" s="82"/>
      <c r="U577" s="81">
        <v>857612456</v>
      </c>
      <c r="V577" s="81">
        <v>55140</v>
      </c>
      <c r="W577" s="81">
        <v>9071</v>
      </c>
      <c r="X577" s="81">
        <v>654499</v>
      </c>
      <c r="Y577" s="81">
        <v>853634</v>
      </c>
      <c r="Z577" s="81">
        <v>1389581</v>
      </c>
      <c r="AA577" s="81">
        <v>319115</v>
      </c>
      <c r="AB577" s="81">
        <v>1942494</v>
      </c>
      <c r="AC577" s="81">
        <v>0</v>
      </c>
      <c r="AD577" s="81">
        <v>258.11939386319045</v>
      </c>
      <c r="AE577" s="82"/>
      <c r="AF577" s="81">
        <v>6426484074.9104271</v>
      </c>
      <c r="AG577" s="81">
        <v>146060306.66765782</v>
      </c>
      <c r="AH577" s="81">
        <v>62894764.865501925</v>
      </c>
      <c r="AI577" s="81">
        <v>4476852803.4925442</v>
      </c>
      <c r="AJ577" s="81">
        <v>3484139894.8269849</v>
      </c>
      <c r="AK577" s="81">
        <v>0</v>
      </c>
      <c r="AL577" s="81">
        <v>0</v>
      </c>
      <c r="AM577" s="81">
        <v>254979314.48333031</v>
      </c>
      <c r="AN577" s="81">
        <v>0</v>
      </c>
      <c r="AO577" s="81">
        <v>0</v>
      </c>
      <c r="AP577" s="82"/>
      <c r="AQ577" s="81">
        <v>76373</v>
      </c>
      <c r="AR577" s="81">
        <v>26999</v>
      </c>
      <c r="AS577" s="81">
        <v>0</v>
      </c>
      <c r="AT577" s="81">
        <v>20</v>
      </c>
      <c r="AU577" s="81">
        <v>0</v>
      </c>
      <c r="AV577" s="81">
        <v>24</v>
      </c>
      <c r="AW577" s="81"/>
      <c r="AX577" s="82"/>
      <c r="AY577" s="81">
        <v>348622.49999998033</v>
      </c>
      <c r="AZ577" s="81">
        <v>2175704.0999999489</v>
      </c>
      <c r="BA577" s="81">
        <v>0</v>
      </c>
      <c r="BB577" s="81">
        <v>12001.9</v>
      </c>
      <c r="BC577" s="81">
        <v>0</v>
      </c>
      <c r="BD577" s="81">
        <v>58767.097000000002</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2379</v>
      </c>
      <c r="B578" s="80">
        <v>527</v>
      </c>
      <c r="C578" s="80">
        <v>19</v>
      </c>
      <c r="D578" s="80">
        <v>31</v>
      </c>
      <c r="E578" s="80">
        <v>2022</v>
      </c>
      <c r="F578" s="80" t="s">
        <v>568</v>
      </c>
      <c r="G578" s="174" t="s">
        <v>2360</v>
      </c>
      <c r="H578" s="80" t="s">
        <v>2361</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80826</v>
      </c>
      <c r="AR578" s="81">
        <v>27819</v>
      </c>
      <c r="AS578" s="81">
        <v>0</v>
      </c>
      <c r="AT578" s="81">
        <v>23</v>
      </c>
      <c r="AU578" s="81">
        <v>0</v>
      </c>
      <c r="AV578" s="81">
        <v>25</v>
      </c>
      <c r="AW578" s="81"/>
      <c r="AX578" s="82"/>
      <c r="AY578" s="81">
        <v>375260.59999997471</v>
      </c>
      <c r="AZ578" s="81">
        <v>2604511.4000000032</v>
      </c>
      <c r="BA578" s="81">
        <v>0</v>
      </c>
      <c r="BB578" s="81">
        <v>12290.2</v>
      </c>
      <c r="BC578" s="81">
        <v>0</v>
      </c>
      <c r="BD578" s="81">
        <v>59297.235000000001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1910</v>
      </c>
      <c r="B9" s="80">
        <v>1</v>
      </c>
      <c r="C9" s="80">
        <v>1</v>
      </c>
      <c r="D9" s="80">
        <v>1</v>
      </c>
      <c r="E9" s="80">
        <v>1990</v>
      </c>
      <c r="F9" s="80" t="s">
        <v>562</v>
      </c>
      <c r="G9" s="182" t="s">
        <v>1911</v>
      </c>
      <c r="H9" s="80" t="s">
        <v>1912</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1913</v>
      </c>
      <c r="B10" s="80">
        <v>2</v>
      </c>
      <c r="C10" s="80">
        <v>2</v>
      </c>
      <c r="D10" s="80">
        <v>1</v>
      </c>
      <c r="E10" s="80">
        <v>2005</v>
      </c>
      <c r="F10" s="80" t="s">
        <v>565</v>
      </c>
      <c r="G10" s="182" t="s">
        <v>1911</v>
      </c>
      <c r="H10" s="80" t="s">
        <v>1912</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1914</v>
      </c>
      <c r="B11" s="80">
        <v>3</v>
      </c>
      <c r="C11" s="80">
        <v>3</v>
      </c>
      <c r="D11" s="80">
        <v>1</v>
      </c>
      <c r="E11" s="80">
        <v>2006</v>
      </c>
      <c r="F11" s="80" t="s">
        <v>566</v>
      </c>
      <c r="G11" s="182" t="s">
        <v>1911</v>
      </c>
      <c r="H11" s="80" t="s">
        <v>1912</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1915</v>
      </c>
      <c r="B12" s="80">
        <v>4</v>
      </c>
      <c r="C12" s="80">
        <v>4</v>
      </c>
      <c r="D12" s="80">
        <v>1</v>
      </c>
      <c r="E12" s="80">
        <v>2007</v>
      </c>
      <c r="F12" s="80" t="s">
        <v>567</v>
      </c>
      <c r="G12" s="182" t="s">
        <v>1911</v>
      </c>
      <c r="H12" s="80" t="s">
        <v>1912</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1916</v>
      </c>
      <c r="B13" s="80">
        <v>5</v>
      </c>
      <c r="C13" s="80">
        <v>5</v>
      </c>
      <c r="D13" s="80">
        <v>1</v>
      </c>
      <c r="E13" s="80">
        <v>2008</v>
      </c>
      <c r="F13" s="80" t="s">
        <v>84</v>
      </c>
      <c r="G13" s="182" t="s">
        <v>1911</v>
      </c>
      <c r="H13" s="80" t="s">
        <v>1912</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1917</v>
      </c>
      <c r="B14" s="80">
        <v>6</v>
      </c>
      <c r="C14" s="80">
        <v>6</v>
      </c>
      <c r="D14" s="80">
        <v>1</v>
      </c>
      <c r="E14" s="80">
        <v>2009</v>
      </c>
      <c r="F14" s="80" t="s">
        <v>85</v>
      </c>
      <c r="G14" s="182" t="s">
        <v>1911</v>
      </c>
      <c r="H14" s="80" t="s">
        <v>1912</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4.8959999999999999</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4.8959999999999999</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4.8959999999999999</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4.8959999999999999</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1</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1</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1</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1</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1918</v>
      </c>
      <c r="B15" s="80">
        <v>7</v>
      </c>
      <c r="C15" s="80">
        <v>7</v>
      </c>
      <c r="D15" s="80">
        <v>1</v>
      </c>
      <c r="E15" s="80">
        <v>2010</v>
      </c>
      <c r="F15" s="80" t="s">
        <v>86</v>
      </c>
      <c r="G15" s="182" t="s">
        <v>1911</v>
      </c>
      <c r="H15" s="80" t="s">
        <v>1912</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4.17</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4.17</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4.17</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4.17</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1</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1</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1</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1</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1919</v>
      </c>
      <c r="B16" s="80">
        <v>8</v>
      </c>
      <c r="C16" s="80">
        <v>8</v>
      </c>
      <c r="D16" s="80">
        <v>1</v>
      </c>
      <c r="E16" s="80">
        <v>2011</v>
      </c>
      <c r="F16" s="80" t="s">
        <v>87</v>
      </c>
      <c r="G16" s="182" t="s">
        <v>1911</v>
      </c>
      <c r="H16" s="80" t="s">
        <v>1912</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3.8370000000000002</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3.8370000000000002</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3.8370000000000002</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3.8370000000000002</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1</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1</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1</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1</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1920</v>
      </c>
      <c r="B17" s="80">
        <v>9</v>
      </c>
      <c r="C17" s="80">
        <v>9</v>
      </c>
      <c r="D17" s="80">
        <v>1</v>
      </c>
      <c r="E17" s="80">
        <v>2012</v>
      </c>
      <c r="F17" s="80" t="s">
        <v>88</v>
      </c>
      <c r="G17" s="182" t="s">
        <v>1911</v>
      </c>
      <c r="H17" s="80" t="s">
        <v>1912</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4.6020000000000003</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4.6020000000000003</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4.6020000000000003</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4.6020000000000003</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1</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1</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1</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1</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1921</v>
      </c>
      <c r="B18" s="80">
        <v>10</v>
      </c>
      <c r="C18" s="80">
        <v>10</v>
      </c>
      <c r="D18" s="80">
        <v>1</v>
      </c>
      <c r="E18" s="80">
        <v>2013</v>
      </c>
      <c r="F18" s="80" t="s">
        <v>89</v>
      </c>
      <c r="G18" s="182" t="s">
        <v>1911</v>
      </c>
      <c r="H18" s="80" t="s">
        <v>1912</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5.266</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5.266</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5.266</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5.266</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1</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1</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1</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1</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1922</v>
      </c>
      <c r="B19" s="80">
        <v>11</v>
      </c>
      <c r="C19" s="80">
        <v>11</v>
      </c>
      <c r="D19" s="80">
        <v>1</v>
      </c>
      <c r="E19" s="80">
        <v>2014</v>
      </c>
      <c r="F19" s="80" t="s">
        <v>90</v>
      </c>
      <c r="G19" s="182" t="s">
        <v>1911</v>
      </c>
      <c r="H19" s="80" t="s">
        <v>1912</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5.0359999999999996</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5.0359999999999996</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5.0359999999999996</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5.0359999999999996</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1</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1</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1</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1</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1923</v>
      </c>
      <c r="B20" s="80">
        <v>12</v>
      </c>
      <c r="C20" s="80">
        <v>12</v>
      </c>
      <c r="D20" s="80">
        <v>1</v>
      </c>
      <c r="E20" s="80">
        <v>2015</v>
      </c>
      <c r="F20" s="80" t="s">
        <v>91</v>
      </c>
      <c r="G20" s="182" t="s">
        <v>1911</v>
      </c>
      <c r="H20" s="80" t="s">
        <v>1912</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4.1520000000000001</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4.1520000000000001</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4.1520000000000001</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4.1520000000000001</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1</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1</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1</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1</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1924</v>
      </c>
      <c r="B21" s="80">
        <v>13</v>
      </c>
      <c r="C21" s="80">
        <v>13</v>
      </c>
      <c r="D21" s="80">
        <v>1</v>
      </c>
      <c r="E21" s="80">
        <v>2016</v>
      </c>
      <c r="F21" s="80" t="s">
        <v>92</v>
      </c>
      <c r="G21" s="182" t="s">
        <v>1911</v>
      </c>
      <c r="H21" s="80" t="s">
        <v>1912</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4.2469999999999999</v>
      </c>
      <c r="AH21" s="83">
        <v>0</v>
      </c>
      <c r="AI21" s="83">
        <v>0</v>
      </c>
      <c r="AJ21" s="83">
        <v>0</v>
      </c>
      <c r="AK21" s="83">
        <v>0</v>
      </c>
      <c r="AL21" s="83">
        <v>0</v>
      </c>
      <c r="AM21" s="83">
        <v>0</v>
      </c>
      <c r="AN21" s="83">
        <v>2.923</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4.2469999999999999</v>
      </c>
      <c r="EI21" s="83">
        <v>0</v>
      </c>
      <c r="EJ21" s="83">
        <v>0</v>
      </c>
      <c r="EK21" s="83">
        <v>0</v>
      </c>
      <c r="EL21" s="83">
        <v>0</v>
      </c>
      <c r="EM21" s="83">
        <v>0</v>
      </c>
      <c r="EN21" s="83">
        <v>0</v>
      </c>
      <c r="EO21" s="83">
        <v>2.923</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7.17</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7.17</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1</v>
      </c>
      <c r="JU21" s="81">
        <v>0</v>
      </c>
      <c r="JV21" s="81">
        <v>0</v>
      </c>
      <c r="JW21" s="81">
        <v>0</v>
      </c>
      <c r="JX21" s="81">
        <v>0</v>
      </c>
      <c r="JY21" s="81">
        <v>0</v>
      </c>
      <c r="JZ21" s="81">
        <v>0</v>
      </c>
      <c r="KA21" s="81">
        <v>1</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1</v>
      </c>
      <c r="NV21" s="81">
        <v>0</v>
      </c>
      <c r="NW21" s="81">
        <v>0</v>
      </c>
      <c r="NX21" s="81">
        <v>0</v>
      </c>
      <c r="NY21" s="81">
        <v>0</v>
      </c>
      <c r="NZ21" s="81">
        <v>0</v>
      </c>
      <c r="OA21" s="81">
        <v>0</v>
      </c>
      <c r="OB21" s="81">
        <v>1</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2</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2</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1925</v>
      </c>
      <c r="B22" s="80">
        <v>14</v>
      </c>
      <c r="C22" s="80">
        <v>14</v>
      </c>
      <c r="D22" s="80">
        <v>1</v>
      </c>
      <c r="E22" s="80">
        <v>2017</v>
      </c>
      <c r="F22" s="80" t="s">
        <v>71</v>
      </c>
      <c r="G22" s="182" t="s">
        <v>1911</v>
      </c>
      <c r="H22" s="80" t="s">
        <v>1912</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4.9020000000000001</v>
      </c>
      <c r="AH22" s="83">
        <v>0</v>
      </c>
      <c r="AI22" s="83">
        <v>0</v>
      </c>
      <c r="AJ22" s="83">
        <v>0</v>
      </c>
      <c r="AK22" s="83">
        <v>0</v>
      </c>
      <c r="AL22" s="83">
        <v>0</v>
      </c>
      <c r="AM22" s="83">
        <v>0</v>
      </c>
      <c r="AN22" s="83">
        <v>3.2509999999999999</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4.9020000000000001</v>
      </c>
      <c r="EI22" s="83">
        <v>0</v>
      </c>
      <c r="EJ22" s="83">
        <v>0</v>
      </c>
      <c r="EK22" s="83">
        <v>0</v>
      </c>
      <c r="EL22" s="83">
        <v>0</v>
      </c>
      <c r="EM22" s="83">
        <v>0</v>
      </c>
      <c r="EN22" s="83">
        <v>0</v>
      </c>
      <c r="EO22" s="83">
        <v>3.2509999999999999</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8.1530000000000005</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8.1530000000000005</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1</v>
      </c>
      <c r="JU22" s="81">
        <v>0</v>
      </c>
      <c r="JV22" s="81">
        <v>0</v>
      </c>
      <c r="JW22" s="81">
        <v>0</v>
      </c>
      <c r="JX22" s="81">
        <v>0</v>
      </c>
      <c r="JY22" s="81">
        <v>0</v>
      </c>
      <c r="JZ22" s="81">
        <v>0</v>
      </c>
      <c r="KA22" s="81">
        <v>1</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1</v>
      </c>
      <c r="NV22" s="81">
        <v>0</v>
      </c>
      <c r="NW22" s="81">
        <v>0</v>
      </c>
      <c r="NX22" s="81">
        <v>0</v>
      </c>
      <c r="NY22" s="81">
        <v>0</v>
      </c>
      <c r="NZ22" s="81">
        <v>0</v>
      </c>
      <c r="OA22" s="81">
        <v>0</v>
      </c>
      <c r="OB22" s="81">
        <v>1</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2</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2</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1926</v>
      </c>
      <c r="B23" s="80">
        <v>15</v>
      </c>
      <c r="C23" s="80">
        <v>15</v>
      </c>
      <c r="D23" s="80">
        <v>1</v>
      </c>
      <c r="E23" s="80">
        <v>2018</v>
      </c>
      <c r="F23" s="80" t="s">
        <v>93</v>
      </c>
      <c r="G23" s="182" t="s">
        <v>1911</v>
      </c>
      <c r="H23" s="80" t="s">
        <v>1912</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4.96</v>
      </c>
      <c r="AH23" s="83">
        <v>0</v>
      </c>
      <c r="AI23" s="83">
        <v>0</v>
      </c>
      <c r="AJ23" s="83">
        <v>0</v>
      </c>
      <c r="AK23" s="83">
        <v>0</v>
      </c>
      <c r="AL23" s="83">
        <v>0</v>
      </c>
      <c r="AM23" s="83">
        <v>0</v>
      </c>
      <c r="AN23" s="83">
        <v>6.7190000000000003</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4.96</v>
      </c>
      <c r="EI23" s="83">
        <v>0</v>
      </c>
      <c r="EJ23" s="83">
        <v>0</v>
      </c>
      <c r="EK23" s="83">
        <v>0</v>
      </c>
      <c r="EL23" s="83">
        <v>0</v>
      </c>
      <c r="EM23" s="83">
        <v>0</v>
      </c>
      <c r="EN23" s="83">
        <v>0</v>
      </c>
      <c r="EO23" s="83">
        <v>6.7190000000000003</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11.679</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11.679</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1</v>
      </c>
      <c r="JU23" s="81">
        <v>0</v>
      </c>
      <c r="JV23" s="81">
        <v>0</v>
      </c>
      <c r="JW23" s="81">
        <v>0</v>
      </c>
      <c r="JX23" s="81">
        <v>0</v>
      </c>
      <c r="JY23" s="81">
        <v>0</v>
      </c>
      <c r="JZ23" s="81">
        <v>0</v>
      </c>
      <c r="KA23" s="81">
        <v>2</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1</v>
      </c>
      <c r="NV23" s="81">
        <v>0</v>
      </c>
      <c r="NW23" s="81">
        <v>0</v>
      </c>
      <c r="NX23" s="81">
        <v>0</v>
      </c>
      <c r="NY23" s="81">
        <v>0</v>
      </c>
      <c r="NZ23" s="81">
        <v>0</v>
      </c>
      <c r="OA23" s="81">
        <v>0</v>
      </c>
      <c r="OB23" s="81">
        <v>2</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3</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3</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1927</v>
      </c>
      <c r="B24" s="80">
        <v>16</v>
      </c>
      <c r="C24" s="80">
        <v>16</v>
      </c>
      <c r="D24" s="80">
        <v>1</v>
      </c>
      <c r="E24" s="80">
        <v>2019</v>
      </c>
      <c r="F24" s="80" t="s">
        <v>73</v>
      </c>
      <c r="G24" s="182" t="s">
        <v>1911</v>
      </c>
      <c r="H24" s="80" t="s">
        <v>1912</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4.9530000000000003</v>
      </c>
      <c r="AH24" s="83">
        <v>0</v>
      </c>
      <c r="AI24" s="83">
        <v>0</v>
      </c>
      <c r="AJ24" s="83">
        <v>0</v>
      </c>
      <c r="AK24" s="83">
        <v>0</v>
      </c>
      <c r="AL24" s="83">
        <v>0</v>
      </c>
      <c r="AM24" s="83">
        <v>0</v>
      </c>
      <c r="AN24" s="83">
        <v>6.8049999999999997</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4.9530000000000003</v>
      </c>
      <c r="EI24" s="83">
        <v>0</v>
      </c>
      <c r="EJ24" s="83">
        <v>0</v>
      </c>
      <c r="EK24" s="83">
        <v>0</v>
      </c>
      <c r="EL24" s="83">
        <v>0</v>
      </c>
      <c r="EM24" s="83">
        <v>0</v>
      </c>
      <c r="EN24" s="83">
        <v>0</v>
      </c>
      <c r="EO24" s="83">
        <v>6.8049999999999997</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11.757999999999999</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11.757999999999999</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1</v>
      </c>
      <c r="JU24" s="81">
        <v>0</v>
      </c>
      <c r="JV24" s="81">
        <v>0</v>
      </c>
      <c r="JW24" s="81">
        <v>0</v>
      </c>
      <c r="JX24" s="81">
        <v>0</v>
      </c>
      <c r="JY24" s="81">
        <v>0</v>
      </c>
      <c r="JZ24" s="81">
        <v>0</v>
      </c>
      <c r="KA24" s="81">
        <v>2</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1</v>
      </c>
      <c r="NV24" s="81">
        <v>0</v>
      </c>
      <c r="NW24" s="81">
        <v>0</v>
      </c>
      <c r="NX24" s="81">
        <v>0</v>
      </c>
      <c r="NY24" s="81">
        <v>0</v>
      </c>
      <c r="NZ24" s="81">
        <v>0</v>
      </c>
      <c r="OA24" s="81">
        <v>0</v>
      </c>
      <c r="OB24" s="81">
        <v>2</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3</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3</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1928</v>
      </c>
      <c r="B25" s="80">
        <v>17</v>
      </c>
      <c r="C25" s="80">
        <v>17</v>
      </c>
      <c r="D25" s="80">
        <v>1</v>
      </c>
      <c r="E25" s="80">
        <v>2020</v>
      </c>
      <c r="F25" s="80" t="s">
        <v>218</v>
      </c>
      <c r="G25" s="182" t="s">
        <v>1911</v>
      </c>
      <c r="H25" s="80" t="s">
        <v>1912</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3.766</v>
      </c>
      <c r="AH25" s="83">
        <v>0</v>
      </c>
      <c r="AI25" s="83">
        <v>0</v>
      </c>
      <c r="AJ25" s="83">
        <v>0</v>
      </c>
      <c r="AK25" s="83">
        <v>0</v>
      </c>
      <c r="AL25" s="83">
        <v>0</v>
      </c>
      <c r="AM25" s="83">
        <v>0</v>
      </c>
      <c r="AN25" s="83">
        <v>4.992</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3.766</v>
      </c>
      <c r="EI25" s="83">
        <v>0</v>
      </c>
      <c r="EJ25" s="83">
        <v>0</v>
      </c>
      <c r="EK25" s="83">
        <v>0</v>
      </c>
      <c r="EL25" s="83">
        <v>0</v>
      </c>
      <c r="EM25" s="83">
        <v>0</v>
      </c>
      <c r="EN25" s="83">
        <v>0</v>
      </c>
      <c r="EO25" s="83">
        <v>4.992</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8.7579999999999991</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8.7579999999999991</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1</v>
      </c>
      <c r="JU25" s="81">
        <v>0</v>
      </c>
      <c r="JV25" s="81">
        <v>0</v>
      </c>
      <c r="JW25" s="81">
        <v>0</v>
      </c>
      <c r="JX25" s="81">
        <v>0</v>
      </c>
      <c r="JY25" s="81">
        <v>0</v>
      </c>
      <c r="JZ25" s="81">
        <v>0</v>
      </c>
      <c r="KA25" s="81">
        <v>2</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1</v>
      </c>
      <c r="NV25" s="81">
        <v>0</v>
      </c>
      <c r="NW25" s="81">
        <v>0</v>
      </c>
      <c r="NX25" s="81">
        <v>0</v>
      </c>
      <c r="NY25" s="81">
        <v>0</v>
      </c>
      <c r="NZ25" s="81">
        <v>0</v>
      </c>
      <c r="OA25" s="81">
        <v>0</v>
      </c>
      <c r="OB25" s="81">
        <v>2</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3</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3</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2354</v>
      </c>
      <c r="B10" s="80">
        <v>2</v>
      </c>
      <c r="C10" s="80">
        <v>18</v>
      </c>
      <c r="D10" s="80">
        <v>2</v>
      </c>
      <c r="E10" s="80">
        <v>2022</v>
      </c>
      <c r="F10" s="80" t="s">
        <v>568</v>
      </c>
      <c r="G10" s="182" t="s">
        <v>2351</v>
      </c>
      <c r="H10" s="80" t="s">
        <v>2352</v>
      </c>
      <c r="I10" s="173"/>
      <c r="J10" s="83">
        <v>716826</v>
      </c>
      <c r="K10" s="81">
        <v>1013732185.0000001</v>
      </c>
      <c r="L10" s="81">
        <v>127265</v>
      </c>
      <c r="M10" s="81">
        <v>178450432</v>
      </c>
      <c r="N10" s="81">
        <v>0</v>
      </c>
      <c r="O10" s="81">
        <v>0</v>
      </c>
      <c r="P10" s="81">
        <v>0</v>
      </c>
      <c r="Q10" s="81">
        <v>0</v>
      </c>
      <c r="R10" s="81">
        <v>0</v>
      </c>
      <c r="S10" s="81">
        <v>0</v>
      </c>
      <c r="T10" s="81">
        <v>0</v>
      </c>
      <c r="U10" s="81">
        <v>0</v>
      </c>
      <c r="V10" s="81">
        <v>0</v>
      </c>
      <c r="W10" s="81">
        <v>0</v>
      </c>
      <c r="X10" s="81">
        <v>0</v>
      </c>
      <c r="Y10" s="81">
        <v>0</v>
      </c>
      <c r="Z10" s="81">
        <v>1192182617</v>
      </c>
      <c r="AA10" s="81">
        <v>1597666295</v>
      </c>
      <c r="AB10" s="81">
        <v>8222585142</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1714</v>
      </c>
      <c r="B11" s="80">
        <v>3</v>
      </c>
      <c r="C11" s="80">
        <v>18</v>
      </c>
      <c r="D11" s="80">
        <v>3</v>
      </c>
      <c r="E11" s="80">
        <v>2022</v>
      </c>
      <c r="F11" s="80" t="s">
        <v>568</v>
      </c>
      <c r="G11" s="182" t="s">
        <v>1711</v>
      </c>
      <c r="H11" s="80" t="s">
        <v>1712</v>
      </c>
      <c r="I11" s="173"/>
      <c r="J11" s="83">
        <v>101084</v>
      </c>
      <c r="K11" s="81">
        <v>138200213</v>
      </c>
      <c r="L11" s="81">
        <v>407339</v>
      </c>
      <c r="M11" s="81">
        <v>553775188</v>
      </c>
      <c r="N11" s="81">
        <v>0</v>
      </c>
      <c r="O11" s="81">
        <v>0</v>
      </c>
      <c r="P11" s="81">
        <v>0</v>
      </c>
      <c r="Q11" s="81">
        <v>0</v>
      </c>
      <c r="R11" s="81">
        <v>0</v>
      </c>
      <c r="S11" s="81">
        <v>0</v>
      </c>
      <c r="T11" s="81">
        <v>0</v>
      </c>
      <c r="U11" s="81">
        <v>0</v>
      </c>
      <c r="V11" s="81">
        <v>0</v>
      </c>
      <c r="W11" s="81">
        <v>0</v>
      </c>
      <c r="X11" s="81">
        <v>0</v>
      </c>
      <c r="Y11" s="81">
        <v>0</v>
      </c>
      <c r="Z11" s="81">
        <v>691975401</v>
      </c>
      <c r="AA11" s="81">
        <v>185611494</v>
      </c>
      <c r="AB11" s="81">
        <v>974679931</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2358</v>
      </c>
      <c r="B12" s="80">
        <v>4</v>
      </c>
      <c r="C12" s="80">
        <v>18</v>
      </c>
      <c r="D12" s="80">
        <v>4</v>
      </c>
      <c r="E12" s="80">
        <v>2022</v>
      </c>
      <c r="F12" s="80" t="s">
        <v>568</v>
      </c>
      <c r="G12" s="182" t="s">
        <v>2355</v>
      </c>
      <c r="H12" s="80" t="s">
        <v>2356</v>
      </c>
      <c r="I12" s="173"/>
      <c r="J12" s="83">
        <v>1918604</v>
      </c>
      <c r="K12" s="81">
        <v>2581461792</v>
      </c>
      <c r="L12" s="81">
        <v>2013246</v>
      </c>
      <c r="M12" s="81">
        <v>2686668938.0000005</v>
      </c>
      <c r="N12" s="81">
        <v>4500</v>
      </c>
      <c r="O12" s="81">
        <v>7280805</v>
      </c>
      <c r="P12" s="81">
        <v>0</v>
      </c>
      <c r="Q12" s="81">
        <v>0</v>
      </c>
      <c r="R12" s="81">
        <v>372.64972</v>
      </c>
      <c r="S12" s="81">
        <v>2588614.3505700002</v>
      </c>
      <c r="T12" s="81">
        <v>0</v>
      </c>
      <c r="U12" s="81">
        <v>0</v>
      </c>
      <c r="V12" s="81">
        <v>367</v>
      </c>
      <c r="W12" s="81">
        <v>0</v>
      </c>
      <c r="X12" s="81">
        <v>0</v>
      </c>
      <c r="Y12" s="81">
        <v>2253142</v>
      </c>
      <c r="Z12" s="81">
        <v>5280253291.3505716</v>
      </c>
      <c r="AA12" s="81">
        <v>4325589347</v>
      </c>
      <c r="AB12" s="81">
        <v>18843928627</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1738</v>
      </c>
      <c r="B13" s="80">
        <v>5</v>
      </c>
      <c r="C13" s="80">
        <v>18</v>
      </c>
      <c r="D13" s="80">
        <v>5</v>
      </c>
      <c r="E13" s="80">
        <v>2022</v>
      </c>
      <c r="F13" s="80" t="s">
        <v>568</v>
      </c>
      <c r="G13" s="182" t="s">
        <v>1735</v>
      </c>
      <c r="H13" s="80" t="s">
        <v>1736</v>
      </c>
      <c r="I13" s="173"/>
      <c r="J13" s="83">
        <v>497527</v>
      </c>
      <c r="K13" s="81">
        <v>665232524</v>
      </c>
      <c r="L13" s="81">
        <v>2318025</v>
      </c>
      <c r="M13" s="81">
        <v>3084993850.0000005</v>
      </c>
      <c r="N13" s="81">
        <v>31900</v>
      </c>
      <c r="O13" s="81">
        <v>60295273</v>
      </c>
      <c r="P13" s="81">
        <v>0</v>
      </c>
      <c r="Q13" s="81">
        <v>0</v>
      </c>
      <c r="R13" s="81">
        <v>2219.8731599999996</v>
      </c>
      <c r="S13" s="81">
        <v>18487103.608120006</v>
      </c>
      <c r="T13" s="81">
        <v>0</v>
      </c>
      <c r="U13" s="81">
        <v>0</v>
      </c>
      <c r="V13" s="81">
        <v>1</v>
      </c>
      <c r="W13" s="81">
        <v>0</v>
      </c>
      <c r="X13" s="81">
        <v>0</v>
      </c>
      <c r="Y13" s="81">
        <v>7358</v>
      </c>
      <c r="Z13" s="81">
        <v>3829016108.60812</v>
      </c>
      <c r="AA13" s="81">
        <v>1007029514.0000001</v>
      </c>
      <c r="AB13" s="81">
        <v>4998216445</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1686</v>
      </c>
      <c r="B14" s="80">
        <v>6</v>
      </c>
      <c r="C14" s="80">
        <v>18</v>
      </c>
      <c r="D14" s="80">
        <v>6</v>
      </c>
      <c r="E14" s="80">
        <v>2022</v>
      </c>
      <c r="F14" s="80" t="s">
        <v>568</v>
      </c>
      <c r="G14" s="182" t="s">
        <v>1683</v>
      </c>
      <c r="H14" s="80" t="s">
        <v>1684</v>
      </c>
      <c r="I14" s="173"/>
      <c r="J14" s="83">
        <v>767996</v>
      </c>
      <c r="K14" s="81">
        <v>1049684595.9999999</v>
      </c>
      <c r="L14" s="81">
        <v>977776</v>
      </c>
      <c r="M14" s="81">
        <v>1326750116</v>
      </c>
      <c r="N14" s="81">
        <v>0</v>
      </c>
      <c r="O14" s="81">
        <v>0</v>
      </c>
      <c r="P14" s="81">
        <v>0</v>
      </c>
      <c r="Q14" s="81">
        <v>0</v>
      </c>
      <c r="R14" s="81">
        <v>6.62296</v>
      </c>
      <c r="S14" s="81">
        <v>55156.040760000004</v>
      </c>
      <c r="T14" s="81">
        <v>0</v>
      </c>
      <c r="U14" s="81">
        <v>0</v>
      </c>
      <c r="V14" s="81">
        <v>54</v>
      </c>
      <c r="W14" s="81">
        <v>0</v>
      </c>
      <c r="X14" s="81">
        <v>0</v>
      </c>
      <c r="Y14" s="81">
        <v>328185</v>
      </c>
      <c r="Z14" s="81">
        <v>2376818053.0407596</v>
      </c>
      <c r="AA14" s="81">
        <v>1676960877.0000002</v>
      </c>
      <c r="AB14" s="81">
        <v>7457066086</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2346</v>
      </c>
      <c r="B15" s="80">
        <v>7</v>
      </c>
      <c r="C15" s="80">
        <v>18</v>
      </c>
      <c r="D15" s="80">
        <v>7</v>
      </c>
      <c r="E15" s="80">
        <v>2022</v>
      </c>
      <c r="F15" s="80" t="s">
        <v>568</v>
      </c>
      <c r="G15" s="182" t="s">
        <v>2343</v>
      </c>
      <c r="H15" s="80" t="s">
        <v>2344</v>
      </c>
      <c r="I15" s="173"/>
      <c r="J15" s="83">
        <v>615494</v>
      </c>
      <c r="K15" s="81">
        <v>840865528.99999988</v>
      </c>
      <c r="L15" s="81">
        <v>1081666</v>
      </c>
      <c r="M15" s="81">
        <v>1467759502</v>
      </c>
      <c r="N15" s="81">
        <v>6000</v>
      </c>
      <c r="O15" s="81">
        <v>11417482</v>
      </c>
      <c r="P15" s="81">
        <v>3026</v>
      </c>
      <c r="Q15" s="81">
        <v>16324988.999999998</v>
      </c>
      <c r="R15" s="81">
        <v>206.74098999999998</v>
      </c>
      <c r="S15" s="81">
        <v>1040914.40942</v>
      </c>
      <c r="T15" s="81">
        <v>0</v>
      </c>
      <c r="U15" s="81">
        <v>0</v>
      </c>
      <c r="V15" s="81">
        <v>0</v>
      </c>
      <c r="W15" s="81">
        <v>0</v>
      </c>
      <c r="X15" s="81">
        <v>0</v>
      </c>
      <c r="Y15" s="81">
        <v>0</v>
      </c>
      <c r="Z15" s="81">
        <v>2337408416.4094205</v>
      </c>
      <c r="AA15" s="81">
        <v>1191033146</v>
      </c>
      <c r="AB15" s="81">
        <v>5466204544</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1706</v>
      </c>
      <c r="B16" s="80">
        <v>8</v>
      </c>
      <c r="C16" s="80">
        <v>18</v>
      </c>
      <c r="D16" s="80">
        <v>8</v>
      </c>
      <c r="E16" s="80">
        <v>2022</v>
      </c>
      <c r="F16" s="80" t="s">
        <v>568</v>
      </c>
      <c r="G16" s="182" t="s">
        <v>1703</v>
      </c>
      <c r="H16" s="80" t="s">
        <v>1704</v>
      </c>
      <c r="I16" s="173"/>
      <c r="J16" s="83">
        <v>203220</v>
      </c>
      <c r="K16" s="81">
        <v>279851146.99999994</v>
      </c>
      <c r="L16" s="81">
        <v>313266</v>
      </c>
      <c r="M16" s="81">
        <v>429140742.00000006</v>
      </c>
      <c r="N16" s="81">
        <v>0</v>
      </c>
      <c r="O16" s="81">
        <v>0</v>
      </c>
      <c r="P16" s="81">
        <v>0</v>
      </c>
      <c r="Q16" s="81">
        <v>0</v>
      </c>
      <c r="R16" s="81">
        <v>0</v>
      </c>
      <c r="S16" s="81">
        <v>0</v>
      </c>
      <c r="T16" s="81">
        <v>0</v>
      </c>
      <c r="U16" s="81">
        <v>0</v>
      </c>
      <c r="V16" s="81">
        <v>32</v>
      </c>
      <c r="W16" s="81">
        <v>0</v>
      </c>
      <c r="X16" s="81">
        <v>0</v>
      </c>
      <c r="Y16" s="81">
        <v>193771</v>
      </c>
      <c r="Z16" s="81">
        <v>709185660</v>
      </c>
      <c r="AA16" s="81">
        <v>371883131</v>
      </c>
      <c r="AB16" s="81">
        <v>1924139220</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1742</v>
      </c>
      <c r="B17" s="80">
        <v>9</v>
      </c>
      <c r="C17" s="80">
        <v>18</v>
      </c>
      <c r="D17" s="80">
        <v>9</v>
      </c>
      <c r="E17" s="80">
        <v>2022</v>
      </c>
      <c r="F17" s="80" t="s">
        <v>568</v>
      </c>
      <c r="G17" s="182" t="s">
        <v>1739</v>
      </c>
      <c r="H17" s="80" t="s">
        <v>1740</v>
      </c>
      <c r="I17" s="173"/>
      <c r="J17" s="83">
        <v>262125</v>
      </c>
      <c r="K17" s="81">
        <v>353557094.99999994</v>
      </c>
      <c r="L17" s="81">
        <v>933649</v>
      </c>
      <c r="M17" s="81">
        <v>1252486522.0000002</v>
      </c>
      <c r="N17" s="81">
        <v>0</v>
      </c>
      <c r="O17" s="81">
        <v>0</v>
      </c>
      <c r="P17" s="81">
        <v>0</v>
      </c>
      <c r="Q17" s="81">
        <v>0</v>
      </c>
      <c r="R17" s="81">
        <v>3292.7640900000001</v>
      </c>
      <c r="S17" s="81">
        <v>27422139.353430003</v>
      </c>
      <c r="T17" s="81">
        <v>0</v>
      </c>
      <c r="U17" s="81">
        <v>0</v>
      </c>
      <c r="V17" s="81">
        <v>0</v>
      </c>
      <c r="W17" s="81">
        <v>0</v>
      </c>
      <c r="X17" s="81">
        <v>0</v>
      </c>
      <c r="Y17" s="81">
        <v>0</v>
      </c>
      <c r="Z17" s="81">
        <v>1633465756.3534303</v>
      </c>
      <c r="AA17" s="81">
        <v>575935181</v>
      </c>
      <c r="AB17" s="81">
        <v>2422688987</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1698</v>
      </c>
      <c r="B18" s="80">
        <v>10</v>
      </c>
      <c r="C18" s="80">
        <v>18</v>
      </c>
      <c r="D18" s="80">
        <v>10</v>
      </c>
      <c r="E18" s="80">
        <v>2022</v>
      </c>
      <c r="F18" s="80" t="s">
        <v>568</v>
      </c>
      <c r="G18" s="182" t="s">
        <v>1695</v>
      </c>
      <c r="H18" s="80" t="s">
        <v>1696</v>
      </c>
      <c r="I18" s="173"/>
      <c r="J18" s="83">
        <v>658527</v>
      </c>
      <c r="K18" s="81">
        <v>926719035.00000012</v>
      </c>
      <c r="L18" s="81">
        <v>342394</v>
      </c>
      <c r="M18" s="81">
        <v>477548478</v>
      </c>
      <c r="N18" s="81">
        <v>200</v>
      </c>
      <c r="O18" s="81">
        <v>337915</v>
      </c>
      <c r="P18" s="81">
        <v>337</v>
      </c>
      <c r="Q18" s="81">
        <v>1817408</v>
      </c>
      <c r="R18" s="81">
        <v>27.206600000000002</v>
      </c>
      <c r="S18" s="81">
        <v>226576.52403</v>
      </c>
      <c r="T18" s="81">
        <v>0</v>
      </c>
      <c r="U18" s="81">
        <v>0</v>
      </c>
      <c r="V18" s="81">
        <v>0</v>
      </c>
      <c r="W18" s="81">
        <v>0</v>
      </c>
      <c r="X18" s="81">
        <v>0</v>
      </c>
      <c r="Y18" s="81">
        <v>0</v>
      </c>
      <c r="Z18" s="81">
        <v>1406649412.5240297</v>
      </c>
      <c r="AA18" s="81">
        <v>1334264645</v>
      </c>
      <c r="AB18" s="81">
        <v>5821493960</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1930</v>
      </c>
      <c r="B19" s="80">
        <v>11</v>
      </c>
      <c r="C19" s="80">
        <v>18</v>
      </c>
      <c r="D19" s="80">
        <v>11</v>
      </c>
      <c r="E19" s="80">
        <v>2022</v>
      </c>
      <c r="F19" s="80" t="s">
        <v>568</v>
      </c>
      <c r="G19" s="182" t="s">
        <v>1911</v>
      </c>
      <c r="H19" s="80" t="s">
        <v>1912</v>
      </c>
      <c r="I19" s="173"/>
      <c r="J19" s="83">
        <v>101144</v>
      </c>
      <c r="K19" s="81">
        <v>136026805</v>
      </c>
      <c r="L19" s="81">
        <v>620881</v>
      </c>
      <c r="M19" s="81">
        <v>830429964.99999988</v>
      </c>
      <c r="N19" s="81">
        <v>82300</v>
      </c>
      <c r="O19" s="81">
        <v>169499317.00000003</v>
      </c>
      <c r="P19" s="81">
        <v>0</v>
      </c>
      <c r="Q19" s="81">
        <v>0</v>
      </c>
      <c r="R19" s="81">
        <v>18213.740140000002</v>
      </c>
      <c r="S19" s="81">
        <v>151684027.87127998</v>
      </c>
      <c r="T19" s="81">
        <v>0</v>
      </c>
      <c r="U19" s="81">
        <v>0</v>
      </c>
      <c r="V19" s="81">
        <v>125</v>
      </c>
      <c r="W19" s="81">
        <v>0</v>
      </c>
      <c r="X19" s="81">
        <v>0</v>
      </c>
      <c r="Y19" s="81">
        <v>768953</v>
      </c>
      <c r="Z19" s="81">
        <v>1288409067.87128</v>
      </c>
      <c r="AA19" s="81">
        <v>48654351</v>
      </c>
      <c r="AB19" s="81">
        <v>582519208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2338</v>
      </c>
      <c r="B20" s="80">
        <v>12</v>
      </c>
      <c r="C20" s="80">
        <v>18</v>
      </c>
      <c r="D20" s="80">
        <v>12</v>
      </c>
      <c r="E20" s="80">
        <v>2022</v>
      </c>
      <c r="F20" s="80" t="s">
        <v>568</v>
      </c>
      <c r="G20" s="182" t="s">
        <v>2335</v>
      </c>
      <c r="H20" s="80" t="s">
        <v>2336</v>
      </c>
      <c r="I20" s="173"/>
      <c r="J20" s="83">
        <v>284970</v>
      </c>
      <c r="K20" s="81">
        <v>391788419</v>
      </c>
      <c r="L20" s="81">
        <v>523231</v>
      </c>
      <c r="M20" s="81">
        <v>714466890</v>
      </c>
      <c r="N20" s="81">
        <v>0</v>
      </c>
      <c r="O20" s="81">
        <v>0</v>
      </c>
      <c r="P20" s="81">
        <v>0</v>
      </c>
      <c r="Q20" s="81">
        <v>0</v>
      </c>
      <c r="R20" s="81">
        <v>0</v>
      </c>
      <c r="S20" s="81">
        <v>0</v>
      </c>
      <c r="T20" s="81">
        <v>0</v>
      </c>
      <c r="U20" s="81">
        <v>0</v>
      </c>
      <c r="V20" s="81">
        <v>0</v>
      </c>
      <c r="W20" s="81">
        <v>0</v>
      </c>
      <c r="X20" s="81">
        <v>0</v>
      </c>
      <c r="Y20" s="81">
        <v>0</v>
      </c>
      <c r="Z20" s="81">
        <v>1106255309.0000002</v>
      </c>
      <c r="AA20" s="81">
        <v>666395302</v>
      </c>
      <c r="AB20" s="81">
        <v>3116718275</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2342</v>
      </c>
      <c r="B21" s="80">
        <v>13</v>
      </c>
      <c r="C21" s="80">
        <v>18</v>
      </c>
      <c r="D21" s="80">
        <v>13</v>
      </c>
      <c r="E21" s="80">
        <v>2022</v>
      </c>
      <c r="F21" s="80" t="s">
        <v>568</v>
      </c>
      <c r="G21" s="182" t="s">
        <v>2339</v>
      </c>
      <c r="H21" s="80" t="s">
        <v>2340</v>
      </c>
      <c r="I21" s="173"/>
      <c r="J21" s="83">
        <v>157245</v>
      </c>
      <c r="K21" s="81">
        <v>213669136.99999997</v>
      </c>
      <c r="L21" s="81">
        <v>640931</v>
      </c>
      <c r="M21" s="81">
        <v>865713297.99999988</v>
      </c>
      <c r="N21" s="81">
        <v>0</v>
      </c>
      <c r="O21" s="81">
        <v>0</v>
      </c>
      <c r="P21" s="81">
        <v>0</v>
      </c>
      <c r="Q21" s="81">
        <v>0</v>
      </c>
      <c r="R21" s="81">
        <v>1529.91785</v>
      </c>
      <c r="S21" s="81">
        <v>12741155.78803</v>
      </c>
      <c r="T21" s="81">
        <v>0</v>
      </c>
      <c r="U21" s="81">
        <v>0</v>
      </c>
      <c r="V21" s="81">
        <v>0</v>
      </c>
      <c r="W21" s="81">
        <v>0</v>
      </c>
      <c r="X21" s="81">
        <v>0</v>
      </c>
      <c r="Y21" s="81">
        <v>0</v>
      </c>
      <c r="Z21" s="81">
        <v>1092123590.7880301</v>
      </c>
      <c r="AA21" s="81">
        <v>123195790</v>
      </c>
      <c r="AB21" s="81">
        <v>1453918983</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1690</v>
      </c>
      <c r="B22" s="80">
        <v>14</v>
      </c>
      <c r="C22" s="80">
        <v>18</v>
      </c>
      <c r="D22" s="80">
        <v>14</v>
      </c>
      <c r="E22" s="80">
        <v>2022</v>
      </c>
      <c r="F22" s="80" t="s">
        <v>568</v>
      </c>
      <c r="G22" s="182" t="s">
        <v>1687</v>
      </c>
      <c r="H22" s="80" t="s">
        <v>1688</v>
      </c>
      <c r="I22" s="173"/>
      <c r="J22" s="83">
        <v>901954</v>
      </c>
      <c r="K22" s="81">
        <v>1254114832</v>
      </c>
      <c r="L22" s="81">
        <v>1267920</v>
      </c>
      <c r="M22" s="81">
        <v>1746939163</v>
      </c>
      <c r="N22" s="81">
        <v>0</v>
      </c>
      <c r="O22" s="81">
        <v>0</v>
      </c>
      <c r="P22" s="81">
        <v>0</v>
      </c>
      <c r="Q22" s="81">
        <v>0</v>
      </c>
      <c r="R22" s="81">
        <v>30.646519999999999</v>
      </c>
      <c r="S22" s="81">
        <v>255224.25356000001</v>
      </c>
      <c r="T22" s="81">
        <v>0</v>
      </c>
      <c r="U22" s="81">
        <v>0</v>
      </c>
      <c r="V22" s="81">
        <v>0</v>
      </c>
      <c r="W22" s="81">
        <v>0</v>
      </c>
      <c r="X22" s="81">
        <v>0</v>
      </c>
      <c r="Y22" s="81">
        <v>0</v>
      </c>
      <c r="Z22" s="81">
        <v>3001309219.2535601</v>
      </c>
      <c r="AA22" s="81">
        <v>1627922166</v>
      </c>
      <c r="AB22" s="81">
        <v>7976082830</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2330</v>
      </c>
      <c r="B23" s="80">
        <v>15</v>
      </c>
      <c r="C23" s="80">
        <v>18</v>
      </c>
      <c r="D23" s="80">
        <v>15</v>
      </c>
      <c r="E23" s="80">
        <v>2022</v>
      </c>
      <c r="F23" s="80" t="s">
        <v>568</v>
      </c>
      <c r="G23" s="182" t="s">
        <v>2327</v>
      </c>
      <c r="H23" s="80" t="s">
        <v>2328</v>
      </c>
      <c r="I23" s="173"/>
      <c r="J23" s="83">
        <v>152880</v>
      </c>
      <c r="K23" s="81">
        <v>207084896.99999997</v>
      </c>
      <c r="L23" s="81">
        <v>375248</v>
      </c>
      <c r="M23" s="81">
        <v>505623800.99999994</v>
      </c>
      <c r="N23" s="81">
        <v>12100</v>
      </c>
      <c r="O23" s="81">
        <v>21127395</v>
      </c>
      <c r="P23" s="81">
        <v>0</v>
      </c>
      <c r="Q23" s="81">
        <v>0</v>
      </c>
      <c r="R23" s="81">
        <v>529.48713999999995</v>
      </c>
      <c r="S23" s="81">
        <v>4409568.85207</v>
      </c>
      <c r="T23" s="81">
        <v>0</v>
      </c>
      <c r="U23" s="81">
        <v>0</v>
      </c>
      <c r="V23" s="81">
        <v>0</v>
      </c>
      <c r="W23" s="81">
        <v>0</v>
      </c>
      <c r="X23" s="81">
        <v>0</v>
      </c>
      <c r="Y23" s="81">
        <v>0</v>
      </c>
      <c r="Z23" s="81">
        <v>738245661.85206985</v>
      </c>
      <c r="AA23" s="81">
        <v>77506206</v>
      </c>
      <c r="AB23" s="81">
        <v>919063867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1722</v>
      </c>
      <c r="B24" s="80">
        <v>16</v>
      </c>
      <c r="C24" s="80">
        <v>18</v>
      </c>
      <c r="D24" s="80">
        <v>16</v>
      </c>
      <c r="E24" s="80">
        <v>2022</v>
      </c>
      <c r="F24" s="80" t="s">
        <v>568</v>
      </c>
      <c r="G24" s="182" t="s">
        <v>1719</v>
      </c>
      <c r="H24" s="80" t="s">
        <v>1720</v>
      </c>
      <c r="I24" s="173"/>
      <c r="J24" s="83">
        <v>219099</v>
      </c>
      <c r="K24" s="81">
        <v>294767059</v>
      </c>
      <c r="L24" s="81">
        <v>539124</v>
      </c>
      <c r="M24" s="81">
        <v>721216704.99999988</v>
      </c>
      <c r="N24" s="81">
        <v>500</v>
      </c>
      <c r="O24" s="81">
        <v>808978</v>
      </c>
      <c r="P24" s="81">
        <v>0</v>
      </c>
      <c r="Q24" s="81">
        <v>0</v>
      </c>
      <c r="R24" s="81">
        <v>127.87560000000001</v>
      </c>
      <c r="S24" s="81">
        <v>1064947.9635299998</v>
      </c>
      <c r="T24" s="81">
        <v>0</v>
      </c>
      <c r="U24" s="81">
        <v>0</v>
      </c>
      <c r="V24" s="81">
        <v>0</v>
      </c>
      <c r="W24" s="81">
        <v>0</v>
      </c>
      <c r="X24" s="81">
        <v>0</v>
      </c>
      <c r="Y24" s="81">
        <v>0</v>
      </c>
      <c r="Z24" s="81">
        <v>1017857689.9635301</v>
      </c>
      <c r="AA24" s="81">
        <v>494709650</v>
      </c>
      <c r="AB24" s="81">
        <v>2216742151</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1694</v>
      </c>
      <c r="B25" s="80">
        <v>17</v>
      </c>
      <c r="C25" s="80">
        <v>18</v>
      </c>
      <c r="D25" s="80">
        <v>17</v>
      </c>
      <c r="E25" s="80">
        <v>2022</v>
      </c>
      <c r="F25" s="80" t="s">
        <v>568</v>
      </c>
      <c r="G25" s="182" t="s">
        <v>1691</v>
      </c>
      <c r="H25" s="80" t="s">
        <v>1692</v>
      </c>
      <c r="I25" s="173"/>
      <c r="J25" s="83">
        <v>666193</v>
      </c>
      <c r="K25" s="81">
        <v>882361945</v>
      </c>
      <c r="L25" s="81">
        <v>2439150</v>
      </c>
      <c r="M25" s="81">
        <v>3214930705</v>
      </c>
      <c r="N25" s="81">
        <v>332800</v>
      </c>
      <c r="O25" s="81">
        <v>1041342528.0000001</v>
      </c>
      <c r="P25" s="81">
        <v>53</v>
      </c>
      <c r="Q25" s="81">
        <v>268296</v>
      </c>
      <c r="R25" s="81">
        <v>320.38810000000001</v>
      </c>
      <c r="S25" s="81">
        <v>2668192.1642100001</v>
      </c>
      <c r="T25" s="81">
        <v>0</v>
      </c>
      <c r="U25" s="81">
        <v>0</v>
      </c>
      <c r="V25" s="81">
        <v>300</v>
      </c>
      <c r="W25" s="81">
        <v>0</v>
      </c>
      <c r="X25" s="81">
        <v>0</v>
      </c>
      <c r="Y25" s="81">
        <v>1837637.9999999998</v>
      </c>
      <c r="Z25" s="81">
        <v>5143409304.1642113</v>
      </c>
      <c r="AA25" s="81">
        <v>1616174907</v>
      </c>
      <c r="AB25" s="81">
        <v>7043271034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1726</v>
      </c>
      <c r="B26" s="80">
        <v>18</v>
      </c>
      <c r="C26" s="80">
        <v>18</v>
      </c>
      <c r="D26" s="80">
        <v>18</v>
      </c>
      <c r="E26" s="80">
        <v>2022</v>
      </c>
      <c r="F26" s="80" t="s">
        <v>568</v>
      </c>
      <c r="G26" s="182" t="s">
        <v>1723</v>
      </c>
      <c r="H26" s="80" t="s">
        <v>1724</v>
      </c>
      <c r="I26" s="173"/>
      <c r="J26" s="83">
        <v>332842</v>
      </c>
      <c r="K26" s="81">
        <v>445020887</v>
      </c>
      <c r="L26" s="81">
        <v>1295051</v>
      </c>
      <c r="M26" s="81">
        <v>1723291059</v>
      </c>
      <c r="N26" s="81">
        <v>134900</v>
      </c>
      <c r="O26" s="81">
        <v>391361603</v>
      </c>
      <c r="P26" s="81">
        <v>28</v>
      </c>
      <c r="Q26" s="81">
        <v>142678</v>
      </c>
      <c r="R26" s="81">
        <v>8.4974000000000007</v>
      </c>
      <c r="S26" s="81">
        <v>70766.326579999994</v>
      </c>
      <c r="T26" s="81">
        <v>0</v>
      </c>
      <c r="U26" s="81">
        <v>0</v>
      </c>
      <c r="V26" s="81">
        <v>123</v>
      </c>
      <c r="W26" s="81">
        <v>0</v>
      </c>
      <c r="X26" s="81">
        <v>0</v>
      </c>
      <c r="Y26" s="81">
        <v>754236</v>
      </c>
      <c r="Z26" s="81">
        <v>2560641229.3265796</v>
      </c>
      <c r="AA26" s="81">
        <v>328768708</v>
      </c>
      <c r="AB26" s="81">
        <v>1725068900.9999998</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1682</v>
      </c>
      <c r="B27" s="80">
        <v>19</v>
      </c>
      <c r="C27" s="80">
        <v>18</v>
      </c>
      <c r="D27" s="80">
        <v>19</v>
      </c>
      <c r="E27" s="80">
        <v>2022</v>
      </c>
      <c r="F27" s="80" t="s">
        <v>568</v>
      </c>
      <c r="G27" s="182" t="s">
        <v>1679</v>
      </c>
      <c r="H27" s="80" t="s">
        <v>1680</v>
      </c>
      <c r="I27" s="173"/>
      <c r="J27" s="83">
        <v>534461</v>
      </c>
      <c r="K27" s="81">
        <v>701333301</v>
      </c>
      <c r="L27" s="81">
        <v>1189860</v>
      </c>
      <c r="M27" s="81">
        <v>1551642833</v>
      </c>
      <c r="N27" s="81">
        <v>399300</v>
      </c>
      <c r="O27" s="81">
        <v>950075942.99999988</v>
      </c>
      <c r="P27" s="81">
        <v>68707</v>
      </c>
      <c r="Q27" s="81">
        <v>429606072</v>
      </c>
      <c r="R27" s="81">
        <v>6593.6370799999995</v>
      </c>
      <c r="S27" s="81">
        <v>54911809.611809999</v>
      </c>
      <c r="T27" s="81">
        <v>0</v>
      </c>
      <c r="U27" s="81">
        <v>0</v>
      </c>
      <c r="V27" s="81">
        <v>1427</v>
      </c>
      <c r="W27" s="81">
        <v>0</v>
      </c>
      <c r="X27" s="81">
        <v>0</v>
      </c>
      <c r="Y27" s="81">
        <v>8749628.0000000019</v>
      </c>
      <c r="Z27" s="81">
        <v>3696319586.6118097</v>
      </c>
      <c r="AA27" s="81">
        <v>1245501636</v>
      </c>
      <c r="AB27" s="81">
        <v>5266553191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1718</v>
      </c>
      <c r="B28" s="80">
        <v>20</v>
      </c>
      <c r="C28" s="80">
        <v>18</v>
      </c>
      <c r="D28" s="80">
        <v>20</v>
      </c>
      <c r="E28" s="80">
        <v>2022</v>
      </c>
      <c r="F28" s="80" t="s">
        <v>568</v>
      </c>
      <c r="G28" s="182" t="s">
        <v>1715</v>
      </c>
      <c r="H28" s="80" t="s">
        <v>1716</v>
      </c>
      <c r="I28" s="173"/>
      <c r="J28" s="83">
        <v>124792</v>
      </c>
      <c r="K28" s="81">
        <v>174608236</v>
      </c>
      <c r="L28" s="81">
        <v>183616</v>
      </c>
      <c r="M28" s="81">
        <v>254942138</v>
      </c>
      <c r="N28" s="81">
        <v>0</v>
      </c>
      <c r="O28" s="81">
        <v>0</v>
      </c>
      <c r="P28" s="81">
        <v>0</v>
      </c>
      <c r="Q28" s="81">
        <v>0</v>
      </c>
      <c r="R28" s="81">
        <v>0</v>
      </c>
      <c r="S28" s="81">
        <v>0</v>
      </c>
      <c r="T28" s="81">
        <v>0</v>
      </c>
      <c r="U28" s="81">
        <v>0</v>
      </c>
      <c r="V28" s="81">
        <v>0</v>
      </c>
      <c r="W28" s="81">
        <v>0</v>
      </c>
      <c r="X28" s="81">
        <v>0</v>
      </c>
      <c r="Y28" s="81">
        <v>0</v>
      </c>
      <c r="Z28" s="81">
        <v>429550374</v>
      </c>
      <c r="AA28" s="81">
        <v>274581367</v>
      </c>
      <c r="AB28" s="81">
        <v>1673304804</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1734</v>
      </c>
      <c r="B29" s="80">
        <v>21</v>
      </c>
      <c r="C29" s="80">
        <v>18</v>
      </c>
      <c r="D29" s="80">
        <v>21</v>
      </c>
      <c r="E29" s="80">
        <v>2022</v>
      </c>
      <c r="F29" s="80" t="s">
        <v>568</v>
      </c>
      <c r="G29" s="182" t="s">
        <v>1731</v>
      </c>
      <c r="H29" s="80" t="s">
        <v>1732</v>
      </c>
      <c r="I29" s="173"/>
      <c r="J29" s="83">
        <v>153114</v>
      </c>
      <c r="K29" s="81">
        <v>208953231</v>
      </c>
      <c r="L29" s="81">
        <v>652987</v>
      </c>
      <c r="M29" s="81">
        <v>887051566</v>
      </c>
      <c r="N29" s="81">
        <v>0</v>
      </c>
      <c r="O29" s="81">
        <v>0</v>
      </c>
      <c r="P29" s="81">
        <v>0</v>
      </c>
      <c r="Q29" s="81">
        <v>0</v>
      </c>
      <c r="R29" s="81">
        <v>0</v>
      </c>
      <c r="S29" s="81">
        <v>0</v>
      </c>
      <c r="T29" s="81">
        <v>0</v>
      </c>
      <c r="U29" s="81">
        <v>0</v>
      </c>
      <c r="V29" s="81">
        <v>4</v>
      </c>
      <c r="W29" s="81">
        <v>0</v>
      </c>
      <c r="X29" s="81">
        <v>0</v>
      </c>
      <c r="Y29" s="81">
        <v>26981</v>
      </c>
      <c r="Z29" s="81">
        <v>1096031778</v>
      </c>
      <c r="AA29" s="81">
        <v>297766506</v>
      </c>
      <c r="AB29" s="81">
        <v>1609791810</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2334</v>
      </c>
      <c r="B30" s="80">
        <v>22</v>
      </c>
      <c r="C30" s="80">
        <v>18</v>
      </c>
      <c r="D30" s="80">
        <v>22</v>
      </c>
      <c r="E30" s="80">
        <v>2022</v>
      </c>
      <c r="F30" s="80" t="s">
        <v>568</v>
      </c>
      <c r="G30" s="182" t="s">
        <v>2331</v>
      </c>
      <c r="H30" s="80" t="s">
        <v>2332</v>
      </c>
      <c r="I30" s="173"/>
      <c r="J30" s="83">
        <v>156873</v>
      </c>
      <c r="K30" s="81">
        <v>213828810</v>
      </c>
      <c r="L30" s="81">
        <v>381373</v>
      </c>
      <c r="M30" s="81">
        <v>516446013</v>
      </c>
      <c r="N30" s="81">
        <v>7600</v>
      </c>
      <c r="O30" s="81">
        <v>13818762.000000002</v>
      </c>
      <c r="P30" s="81">
        <v>0</v>
      </c>
      <c r="Q30" s="81">
        <v>0</v>
      </c>
      <c r="R30" s="81">
        <v>0</v>
      </c>
      <c r="S30" s="81">
        <v>0</v>
      </c>
      <c r="T30" s="81">
        <v>0</v>
      </c>
      <c r="U30" s="81">
        <v>0</v>
      </c>
      <c r="V30" s="81">
        <v>0</v>
      </c>
      <c r="W30" s="81">
        <v>0</v>
      </c>
      <c r="X30" s="81">
        <v>0</v>
      </c>
      <c r="Y30" s="81">
        <v>0</v>
      </c>
      <c r="Z30" s="81">
        <v>744093585</v>
      </c>
      <c r="AA30" s="81">
        <v>237282878</v>
      </c>
      <c r="AB30" s="81">
        <v>1477272384</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1730</v>
      </c>
      <c r="B31" s="80">
        <v>23</v>
      </c>
      <c r="C31" s="80">
        <v>18</v>
      </c>
      <c r="D31" s="80">
        <v>23</v>
      </c>
      <c r="E31" s="80">
        <v>2022</v>
      </c>
      <c r="F31" s="80" t="s">
        <v>568</v>
      </c>
      <c r="G31" s="182" t="s">
        <v>1727</v>
      </c>
      <c r="H31" s="80" t="s">
        <v>1728</v>
      </c>
      <c r="I31" s="173"/>
      <c r="J31" s="83">
        <v>209596</v>
      </c>
      <c r="K31" s="81">
        <v>290786853</v>
      </c>
      <c r="L31" s="81">
        <v>473486</v>
      </c>
      <c r="M31" s="81">
        <v>652361442</v>
      </c>
      <c r="N31" s="81">
        <v>0</v>
      </c>
      <c r="O31" s="81">
        <v>0</v>
      </c>
      <c r="P31" s="81">
        <v>0</v>
      </c>
      <c r="Q31" s="81">
        <v>0</v>
      </c>
      <c r="R31" s="81">
        <v>0</v>
      </c>
      <c r="S31" s="81">
        <v>0</v>
      </c>
      <c r="T31" s="81">
        <v>0</v>
      </c>
      <c r="U31" s="81">
        <v>0</v>
      </c>
      <c r="V31" s="81">
        <v>0</v>
      </c>
      <c r="W31" s="81">
        <v>0</v>
      </c>
      <c r="X31" s="81">
        <v>0</v>
      </c>
      <c r="Y31" s="81">
        <v>0</v>
      </c>
      <c r="Z31" s="81">
        <v>943148294.99999988</v>
      </c>
      <c r="AA31" s="81">
        <v>495243857</v>
      </c>
      <c r="AB31" s="81">
        <v>2191801328</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2350</v>
      </c>
      <c r="B32" s="80">
        <v>24</v>
      </c>
      <c r="C32" s="80">
        <v>18</v>
      </c>
      <c r="D32" s="80">
        <v>24</v>
      </c>
      <c r="E32" s="80">
        <v>2022</v>
      </c>
      <c r="F32" s="80" t="s">
        <v>568</v>
      </c>
      <c r="G32" s="182" t="s">
        <v>2347</v>
      </c>
      <c r="H32" s="80" t="s">
        <v>2348</v>
      </c>
      <c r="I32" s="173"/>
      <c r="J32" s="83">
        <v>517227</v>
      </c>
      <c r="K32" s="81">
        <v>706660806</v>
      </c>
      <c r="L32" s="81">
        <v>1056793</v>
      </c>
      <c r="M32" s="81">
        <v>1436025426</v>
      </c>
      <c r="N32" s="81">
        <v>600</v>
      </c>
      <c r="O32" s="81">
        <v>1056713</v>
      </c>
      <c r="P32" s="81">
        <v>0</v>
      </c>
      <c r="Q32" s="81">
        <v>0</v>
      </c>
      <c r="R32" s="81">
        <v>1876.9803200000001</v>
      </c>
      <c r="S32" s="81">
        <v>15631492.08873</v>
      </c>
      <c r="T32" s="81">
        <v>0</v>
      </c>
      <c r="U32" s="81">
        <v>0</v>
      </c>
      <c r="V32" s="81">
        <v>207</v>
      </c>
      <c r="W32" s="81">
        <v>0</v>
      </c>
      <c r="X32" s="81">
        <v>0</v>
      </c>
      <c r="Y32" s="81">
        <v>1266626</v>
      </c>
      <c r="Z32" s="81">
        <v>2160641063.0887299</v>
      </c>
      <c r="AA32" s="81">
        <v>1084121677</v>
      </c>
      <c r="AB32" s="81">
        <v>4926375021</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1710</v>
      </c>
      <c r="B33" s="80">
        <v>25</v>
      </c>
      <c r="C33" s="80">
        <v>18</v>
      </c>
      <c r="D33" s="80">
        <v>25</v>
      </c>
      <c r="E33" s="80">
        <v>2022</v>
      </c>
      <c r="F33" s="80" t="s">
        <v>568</v>
      </c>
      <c r="G33" s="182" t="s">
        <v>1707</v>
      </c>
      <c r="H33" s="80" t="s">
        <v>1708</v>
      </c>
      <c r="I33" s="173"/>
      <c r="J33" s="83">
        <v>130316</v>
      </c>
      <c r="K33" s="81">
        <v>177298498</v>
      </c>
      <c r="L33" s="81">
        <v>229803</v>
      </c>
      <c r="M33" s="81">
        <v>310683115</v>
      </c>
      <c r="N33" s="81">
        <v>24200</v>
      </c>
      <c r="O33" s="81">
        <v>46463267</v>
      </c>
      <c r="P33" s="81">
        <v>0</v>
      </c>
      <c r="Q33" s="81">
        <v>0</v>
      </c>
      <c r="R33" s="81">
        <v>0</v>
      </c>
      <c r="S33" s="81">
        <v>0</v>
      </c>
      <c r="T33" s="81">
        <v>0</v>
      </c>
      <c r="U33" s="81">
        <v>0</v>
      </c>
      <c r="V33" s="81">
        <v>0</v>
      </c>
      <c r="W33" s="81">
        <v>0</v>
      </c>
      <c r="X33" s="81">
        <v>0</v>
      </c>
      <c r="Y33" s="81">
        <v>0</v>
      </c>
      <c r="Z33" s="81">
        <v>534444880</v>
      </c>
      <c r="AA33" s="81">
        <v>72655448</v>
      </c>
      <c r="AB33" s="81">
        <v>714069691</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1702</v>
      </c>
      <c r="B34" s="80">
        <v>26</v>
      </c>
      <c r="C34" s="80">
        <v>18</v>
      </c>
      <c r="D34" s="80">
        <v>26</v>
      </c>
      <c r="E34" s="80">
        <v>2022</v>
      </c>
      <c r="F34" s="80" t="s">
        <v>568</v>
      </c>
      <c r="G34" s="182" t="s">
        <v>1699</v>
      </c>
      <c r="H34" s="80" t="s">
        <v>1700</v>
      </c>
      <c r="I34" s="173"/>
      <c r="J34" s="83">
        <v>205309</v>
      </c>
      <c r="K34" s="81">
        <v>275005260</v>
      </c>
      <c r="L34" s="81">
        <v>626393</v>
      </c>
      <c r="M34" s="81">
        <v>834565125</v>
      </c>
      <c r="N34" s="81">
        <v>206700</v>
      </c>
      <c r="O34" s="81">
        <v>614251873</v>
      </c>
      <c r="P34" s="81">
        <v>10</v>
      </c>
      <c r="Q34" s="81">
        <v>49260</v>
      </c>
      <c r="R34" s="81">
        <v>295.16735</v>
      </c>
      <c r="S34" s="81">
        <v>2458153.6990899998</v>
      </c>
      <c r="T34" s="81">
        <v>0</v>
      </c>
      <c r="U34" s="81">
        <v>0</v>
      </c>
      <c r="V34" s="81">
        <v>116</v>
      </c>
      <c r="W34" s="81">
        <v>0</v>
      </c>
      <c r="X34" s="81">
        <v>0</v>
      </c>
      <c r="Y34" s="81">
        <v>710331</v>
      </c>
      <c r="Z34" s="81">
        <v>1727040002.6990902</v>
      </c>
      <c r="AA34" s="81">
        <v>387738951</v>
      </c>
      <c r="AB34" s="81">
        <v>1853640155</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2353</v>
      </c>
      <c r="B190" s="80">
        <v>182</v>
      </c>
      <c r="C190" s="80">
        <v>16</v>
      </c>
      <c r="D190" s="80">
        <v>2</v>
      </c>
      <c r="E190" s="80">
        <v>2021</v>
      </c>
      <c r="F190" s="80" t="s">
        <v>75</v>
      </c>
      <c r="G190" s="182" t="s">
        <v>2351</v>
      </c>
      <c r="H190" s="80" t="s">
        <v>2352</v>
      </c>
      <c r="I190" s="173"/>
      <c r="J190" s="83"/>
      <c r="K190" s="81"/>
      <c r="L190" s="81"/>
      <c r="M190" s="81"/>
      <c r="N190" s="81"/>
      <c r="O190" s="81"/>
      <c r="P190" s="81"/>
      <c r="Q190" s="81"/>
      <c r="R190" s="81"/>
      <c r="S190" s="81"/>
      <c r="T190" s="81"/>
      <c r="U190" s="81"/>
      <c r="V190" s="81"/>
      <c r="W190" s="81"/>
      <c r="X190" s="81"/>
      <c r="Y190" s="81"/>
      <c r="Z190" s="81"/>
      <c r="AA190" s="81"/>
      <c r="AB190" s="81"/>
      <c r="AC190" s="82"/>
      <c r="AD190" s="81">
        <v>268634507.85200667</v>
      </c>
      <c r="AE190" s="81">
        <v>7904315.4714597557</v>
      </c>
      <c r="AF190" s="81">
        <v>1234182.3554249082</v>
      </c>
      <c r="AG190" s="81">
        <v>298311386.97830981</v>
      </c>
      <c r="AH190" s="81">
        <v>274430393.01208943</v>
      </c>
      <c r="AI190" s="81">
        <v>0</v>
      </c>
      <c r="AJ190" s="81">
        <v>0</v>
      </c>
      <c r="AK190" s="81">
        <v>18909219.358153049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1713</v>
      </c>
      <c r="B191" s="80">
        <v>183</v>
      </c>
      <c r="C191" s="80">
        <v>16</v>
      </c>
      <c r="D191" s="80">
        <v>3</v>
      </c>
      <c r="E191" s="80">
        <v>2021</v>
      </c>
      <c r="F191" s="80" t="s">
        <v>75</v>
      </c>
      <c r="G191" s="182" t="s">
        <v>1711</v>
      </c>
      <c r="H191" s="80" t="s">
        <v>1712</v>
      </c>
      <c r="I191" s="173"/>
      <c r="J191" s="83"/>
      <c r="K191" s="81"/>
      <c r="L191" s="81"/>
      <c r="M191" s="81"/>
      <c r="N191" s="81"/>
      <c r="O191" s="81"/>
      <c r="P191" s="81"/>
      <c r="Q191" s="81"/>
      <c r="R191" s="81"/>
      <c r="S191" s="81"/>
      <c r="T191" s="81"/>
      <c r="U191" s="81"/>
      <c r="V191" s="81"/>
      <c r="W191" s="81"/>
      <c r="X191" s="81"/>
      <c r="Y191" s="81"/>
      <c r="Z191" s="81"/>
      <c r="AA191" s="81"/>
      <c r="AB191" s="81"/>
      <c r="AC191" s="82"/>
      <c r="AD191" s="81">
        <v>87278104.463179082</v>
      </c>
      <c r="AE191" s="81">
        <v>550971.05162990256</v>
      </c>
      <c r="AF191" s="81">
        <v>2066215.4040259698</v>
      </c>
      <c r="AG191" s="81">
        <v>14343735.175949641</v>
      </c>
      <c r="AH191" s="81">
        <v>18509776.34799033</v>
      </c>
      <c r="AI191" s="81">
        <v>0</v>
      </c>
      <c r="AJ191" s="81">
        <v>0</v>
      </c>
      <c r="AK191" s="81">
        <v>1509272.1820141179</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2357</v>
      </c>
      <c r="B192" s="80">
        <v>184</v>
      </c>
      <c r="C192" s="80">
        <v>16</v>
      </c>
      <c r="D192" s="80">
        <v>4</v>
      </c>
      <c r="E192" s="80">
        <v>2021</v>
      </c>
      <c r="F192" s="80" t="s">
        <v>75</v>
      </c>
      <c r="G192" s="182" t="s">
        <v>2355</v>
      </c>
      <c r="H192" s="80" t="s">
        <v>2356</v>
      </c>
      <c r="I192" s="173"/>
      <c r="J192" s="83"/>
      <c r="K192" s="81"/>
      <c r="L192" s="81"/>
      <c r="M192" s="81"/>
      <c r="N192" s="81"/>
      <c r="O192" s="81"/>
      <c r="P192" s="81"/>
      <c r="Q192" s="81"/>
      <c r="R192" s="81"/>
      <c r="S192" s="81"/>
      <c r="T192" s="81"/>
      <c r="U192" s="81"/>
      <c r="V192" s="81"/>
      <c r="W192" s="81"/>
      <c r="X192" s="81"/>
      <c r="Y192" s="81"/>
      <c r="Z192" s="81"/>
      <c r="AA192" s="81"/>
      <c r="AB192" s="81"/>
      <c r="AC192" s="82"/>
      <c r="AD192" s="81">
        <v>1559297672.3255708</v>
      </c>
      <c r="AE192" s="81">
        <v>42917466.242825389</v>
      </c>
      <c r="AF192" s="81">
        <v>8029118.9190002466</v>
      </c>
      <c r="AG192" s="81">
        <v>1445194590.1025238</v>
      </c>
      <c r="AH192" s="81">
        <v>979030437.2744751</v>
      </c>
      <c r="AI192" s="81">
        <v>0</v>
      </c>
      <c r="AJ192" s="81">
        <v>0</v>
      </c>
      <c r="AK192" s="81">
        <v>68143809.660991579</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1737</v>
      </c>
      <c r="B193" s="80">
        <v>185</v>
      </c>
      <c r="C193" s="80">
        <v>16</v>
      </c>
      <c r="D193" s="80">
        <v>5</v>
      </c>
      <c r="E193" s="80">
        <v>2021</v>
      </c>
      <c r="F193" s="80" t="s">
        <v>75</v>
      </c>
      <c r="G193" s="182" t="s">
        <v>1735</v>
      </c>
      <c r="H193" s="80" t="s">
        <v>1736</v>
      </c>
      <c r="I193" s="173"/>
      <c r="J193" s="83"/>
      <c r="K193" s="81"/>
      <c r="L193" s="81"/>
      <c r="M193" s="81"/>
      <c r="N193" s="81"/>
      <c r="O193" s="81"/>
      <c r="P193" s="81"/>
      <c r="Q193" s="81"/>
      <c r="R193" s="81"/>
      <c r="S193" s="81"/>
      <c r="T193" s="81"/>
      <c r="U193" s="81"/>
      <c r="V193" s="81"/>
      <c r="W193" s="81"/>
      <c r="X193" s="81"/>
      <c r="Y193" s="81"/>
      <c r="Z193" s="81"/>
      <c r="AA193" s="81"/>
      <c r="AB193" s="81"/>
      <c r="AC193" s="82"/>
      <c r="AD193" s="81">
        <v>452663438.53018683</v>
      </c>
      <c r="AE193" s="81">
        <v>5936183.3014548635</v>
      </c>
      <c r="AF193" s="81">
        <v>4707920.3333343407</v>
      </c>
      <c r="AG193" s="81">
        <v>142903822.26797324</v>
      </c>
      <c r="AH193" s="81">
        <v>120850268.55295384</v>
      </c>
      <c r="AI193" s="81">
        <v>0</v>
      </c>
      <c r="AJ193" s="81">
        <v>0</v>
      </c>
      <c r="AK193" s="81">
        <v>9213937.3407809176</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1685</v>
      </c>
      <c r="B194" s="80">
        <v>186</v>
      </c>
      <c r="C194" s="80">
        <v>16</v>
      </c>
      <c r="D194" s="80">
        <v>6</v>
      </c>
      <c r="E194" s="80">
        <v>2021</v>
      </c>
      <c r="F194" s="80" t="s">
        <v>75</v>
      </c>
      <c r="G194" s="182" t="s">
        <v>1683</v>
      </c>
      <c r="H194" s="80" t="s">
        <v>1684</v>
      </c>
      <c r="I194" s="173"/>
      <c r="J194" s="83"/>
      <c r="K194" s="81"/>
      <c r="L194" s="81"/>
      <c r="M194" s="81"/>
      <c r="N194" s="81"/>
      <c r="O194" s="81"/>
      <c r="P194" s="81"/>
      <c r="Q194" s="81"/>
      <c r="R194" s="81"/>
      <c r="S194" s="81"/>
      <c r="T194" s="81"/>
      <c r="U194" s="81"/>
      <c r="V194" s="81"/>
      <c r="W194" s="81"/>
      <c r="X194" s="81"/>
      <c r="Y194" s="81"/>
      <c r="Z194" s="81"/>
      <c r="AA194" s="81"/>
      <c r="AB194" s="81"/>
      <c r="AC194" s="82"/>
      <c r="AD194" s="81">
        <v>756520794.68227792</v>
      </c>
      <c r="AE194" s="81">
        <v>12084278.545844303</v>
      </c>
      <c r="AF194" s="81">
        <v>4631650.6372125773</v>
      </c>
      <c r="AG194" s="81">
        <v>421926066.0912149</v>
      </c>
      <c r="AH194" s="81">
        <v>305290904.36096597</v>
      </c>
      <c r="AI194" s="81">
        <v>0</v>
      </c>
      <c r="AJ194" s="81">
        <v>0</v>
      </c>
      <c r="AK194" s="81">
        <v>22006653.318753775</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2345</v>
      </c>
      <c r="B195" s="80">
        <v>187</v>
      </c>
      <c r="C195" s="80">
        <v>16</v>
      </c>
      <c r="D195" s="80">
        <v>7</v>
      </c>
      <c r="E195" s="80">
        <v>2021</v>
      </c>
      <c r="F195" s="80" t="s">
        <v>75</v>
      </c>
      <c r="G195" s="182" t="s">
        <v>2343</v>
      </c>
      <c r="H195" s="80" t="s">
        <v>2344</v>
      </c>
      <c r="I195" s="173"/>
      <c r="J195" s="83"/>
      <c r="K195" s="81"/>
      <c r="L195" s="81"/>
      <c r="M195" s="81"/>
      <c r="N195" s="81"/>
      <c r="O195" s="81"/>
      <c r="P195" s="81"/>
      <c r="Q195" s="81"/>
      <c r="R195" s="81"/>
      <c r="S195" s="81"/>
      <c r="T195" s="81"/>
      <c r="U195" s="81"/>
      <c r="V195" s="81"/>
      <c r="W195" s="81"/>
      <c r="X195" s="81"/>
      <c r="Y195" s="81"/>
      <c r="Z195" s="81"/>
      <c r="AA195" s="81"/>
      <c r="AB195" s="81"/>
      <c r="AC195" s="82"/>
      <c r="AD195" s="81">
        <v>359707075.32495856</v>
      </c>
      <c r="AE195" s="81">
        <v>7705648.0249585891</v>
      </c>
      <c r="AF195" s="81">
        <v>3432136.3254793799</v>
      </c>
      <c r="AG195" s="81">
        <v>195812163.51068687</v>
      </c>
      <c r="AH195" s="81">
        <v>164106411.82439849</v>
      </c>
      <c r="AI195" s="81">
        <v>0</v>
      </c>
      <c r="AJ195" s="81">
        <v>0</v>
      </c>
      <c r="AK195" s="81">
        <v>12547121.243884457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1705</v>
      </c>
      <c r="B196" s="80">
        <v>188</v>
      </c>
      <c r="C196" s="80">
        <v>16</v>
      </c>
      <c r="D196" s="80">
        <v>8</v>
      </c>
      <c r="E196" s="80">
        <v>2021</v>
      </c>
      <c r="F196" s="80" t="s">
        <v>75</v>
      </c>
      <c r="G196" s="182" t="s">
        <v>1703</v>
      </c>
      <c r="H196" s="80" t="s">
        <v>1704</v>
      </c>
      <c r="I196" s="173"/>
      <c r="J196" s="83"/>
      <c r="K196" s="81"/>
      <c r="L196" s="81"/>
      <c r="M196" s="81"/>
      <c r="N196" s="81"/>
      <c r="O196" s="81"/>
      <c r="P196" s="81"/>
      <c r="Q196" s="81"/>
      <c r="R196" s="81"/>
      <c r="S196" s="81"/>
      <c r="T196" s="81"/>
      <c r="U196" s="81"/>
      <c r="V196" s="81"/>
      <c r="W196" s="81"/>
      <c r="X196" s="81"/>
      <c r="Y196" s="81"/>
      <c r="Z196" s="81"/>
      <c r="AA196" s="81"/>
      <c r="AB196" s="81"/>
      <c r="AC196" s="82"/>
      <c r="AD196" s="81">
        <v>173263782.01886451</v>
      </c>
      <c r="AE196" s="81">
        <v>2791939.8481630636</v>
      </c>
      <c r="AF196" s="81">
        <v>1074709.3544430381</v>
      </c>
      <c r="AG196" s="81">
        <v>64919594.92367097</v>
      </c>
      <c r="AH196" s="81">
        <v>50170269.210473455</v>
      </c>
      <c r="AI196" s="81">
        <v>0</v>
      </c>
      <c r="AJ196" s="81">
        <v>0</v>
      </c>
      <c r="AK196" s="81">
        <v>4092414.2301838719</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1741</v>
      </c>
      <c r="B197" s="80">
        <v>189</v>
      </c>
      <c r="C197" s="80">
        <v>16</v>
      </c>
      <c r="D197" s="80">
        <v>9</v>
      </c>
      <c r="E197" s="80">
        <v>2021</v>
      </c>
      <c r="F197" s="80" t="s">
        <v>75</v>
      </c>
      <c r="G197" s="182" t="s">
        <v>1739</v>
      </c>
      <c r="H197" s="80" t="s">
        <v>1740</v>
      </c>
      <c r="I197" s="173"/>
      <c r="J197" s="83"/>
      <c r="K197" s="81"/>
      <c r="L197" s="81"/>
      <c r="M197" s="81"/>
      <c r="N197" s="81"/>
      <c r="O197" s="81"/>
      <c r="P197" s="81"/>
      <c r="Q197" s="81"/>
      <c r="R197" s="81"/>
      <c r="S197" s="81"/>
      <c r="T197" s="81"/>
      <c r="U197" s="81"/>
      <c r="V197" s="81"/>
      <c r="W197" s="81"/>
      <c r="X197" s="81"/>
      <c r="Y197" s="81"/>
      <c r="Z197" s="81"/>
      <c r="AA197" s="81"/>
      <c r="AB197" s="81"/>
      <c r="AC197" s="82"/>
      <c r="AD197" s="81">
        <v>220221687.39544365</v>
      </c>
      <c r="AE197" s="81">
        <v>2582676.8045151681</v>
      </c>
      <c r="AF197" s="81">
        <v>2010746.5341192326</v>
      </c>
      <c r="AG197" s="81">
        <v>81438488.795830444</v>
      </c>
      <c r="AH197" s="81">
        <v>73137085.419986486</v>
      </c>
      <c r="AI197" s="81">
        <v>0</v>
      </c>
      <c r="AJ197" s="81">
        <v>0</v>
      </c>
      <c r="AK197" s="81">
        <v>5776398.6468701754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1697</v>
      </c>
      <c r="B198" s="80">
        <v>190</v>
      </c>
      <c r="C198" s="80">
        <v>16</v>
      </c>
      <c r="D198" s="80">
        <v>10</v>
      </c>
      <c r="E198" s="80">
        <v>2021</v>
      </c>
      <c r="F198" s="80" t="s">
        <v>75</v>
      </c>
      <c r="G198" s="182" t="s">
        <v>1695</v>
      </c>
      <c r="H198" s="80" t="s">
        <v>1696</v>
      </c>
      <c r="I198" s="173"/>
      <c r="J198" s="83"/>
      <c r="K198" s="81"/>
      <c r="L198" s="81"/>
      <c r="M198" s="81"/>
      <c r="N198" s="81"/>
      <c r="O198" s="81"/>
      <c r="P198" s="81"/>
      <c r="Q198" s="81"/>
      <c r="R198" s="81"/>
      <c r="S198" s="81"/>
      <c r="T198" s="81"/>
      <c r="U198" s="81"/>
      <c r="V198" s="81"/>
      <c r="W198" s="81"/>
      <c r="X198" s="81"/>
      <c r="Y198" s="81"/>
      <c r="Z198" s="81"/>
      <c r="AA198" s="81"/>
      <c r="AB198" s="81"/>
      <c r="AC198" s="82"/>
      <c r="AD198" s="81">
        <v>341756815.67687249</v>
      </c>
      <c r="AE198" s="81">
        <v>8863217.0132387206</v>
      </c>
      <c r="AF198" s="81">
        <v>1483792.2700052268</v>
      </c>
      <c r="AG198" s="81">
        <v>263830333.55820391</v>
      </c>
      <c r="AH198" s="81">
        <v>213493025.67460421</v>
      </c>
      <c r="AI198" s="81">
        <v>0</v>
      </c>
      <c r="AJ198" s="81">
        <v>0</v>
      </c>
      <c r="AK198" s="81">
        <v>15257983.054891204</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1929</v>
      </c>
      <c r="B199" s="80">
        <v>191</v>
      </c>
      <c r="C199" s="80">
        <v>16</v>
      </c>
      <c r="D199" s="80">
        <v>11</v>
      </c>
      <c r="E199" s="80">
        <v>2021</v>
      </c>
      <c r="F199" s="80" t="s">
        <v>75</v>
      </c>
      <c r="G199" s="182" t="s">
        <v>1911</v>
      </c>
      <c r="H199" s="80" t="s">
        <v>1912</v>
      </c>
      <c r="I199" s="173"/>
      <c r="J199" s="83"/>
      <c r="K199" s="81"/>
      <c r="L199" s="81"/>
      <c r="M199" s="81"/>
      <c r="N199" s="81"/>
      <c r="O199" s="81"/>
      <c r="P199" s="81"/>
      <c r="Q199" s="81"/>
      <c r="R199" s="81"/>
      <c r="S199" s="81"/>
      <c r="T199" s="81"/>
      <c r="U199" s="81"/>
      <c r="V199" s="81"/>
      <c r="W199" s="81"/>
      <c r="X199" s="81"/>
      <c r="Y199" s="81"/>
      <c r="Z199" s="81"/>
      <c r="AA199" s="81"/>
      <c r="AB199" s="81"/>
      <c r="AC199" s="82"/>
      <c r="AD199" s="81">
        <v>27622397.340062525</v>
      </c>
      <c r="AE199" s="81">
        <v>961550.44106564717</v>
      </c>
      <c r="AF199" s="81">
        <v>582423.13402074319</v>
      </c>
      <c r="AG199" s="81">
        <v>13091992.90737607</v>
      </c>
      <c r="AH199" s="81">
        <v>16456762.565622274</v>
      </c>
      <c r="AI199" s="81">
        <v>0</v>
      </c>
      <c r="AJ199" s="81">
        <v>0</v>
      </c>
      <c r="AK199" s="81">
        <v>1385752.8635869753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2337</v>
      </c>
      <c r="B200" s="80">
        <v>192</v>
      </c>
      <c r="C200" s="80">
        <v>16</v>
      </c>
      <c r="D200" s="80">
        <v>12</v>
      </c>
      <c r="E200" s="80">
        <v>2021</v>
      </c>
      <c r="F200" s="80" t="s">
        <v>75</v>
      </c>
      <c r="G200" s="182" t="s">
        <v>2335</v>
      </c>
      <c r="H200" s="80" t="s">
        <v>2336</v>
      </c>
      <c r="I200" s="173"/>
      <c r="J200" s="83"/>
      <c r="K200" s="81"/>
      <c r="L200" s="81"/>
      <c r="M200" s="81"/>
      <c r="N200" s="81"/>
      <c r="O200" s="81"/>
      <c r="P200" s="81"/>
      <c r="Q200" s="81"/>
      <c r="R200" s="81"/>
      <c r="S200" s="81"/>
      <c r="T200" s="81"/>
      <c r="U200" s="81"/>
      <c r="V200" s="81"/>
      <c r="W200" s="81"/>
      <c r="X200" s="81"/>
      <c r="Y200" s="81"/>
      <c r="Z200" s="81"/>
      <c r="AA200" s="81"/>
      <c r="AB200" s="81"/>
      <c r="AC200" s="82"/>
      <c r="AD200" s="81">
        <v>122404189.72270983</v>
      </c>
      <c r="AE200" s="81">
        <v>3750841.3899420286</v>
      </c>
      <c r="AF200" s="81">
        <v>1899808.7943057579</v>
      </c>
      <c r="AG200" s="81">
        <v>130420600.19066846</v>
      </c>
      <c r="AH200" s="81">
        <v>102209882.97825222</v>
      </c>
      <c r="AI200" s="81">
        <v>0</v>
      </c>
      <c r="AJ200" s="81">
        <v>0</v>
      </c>
      <c r="AK200" s="81">
        <v>7902348.5738053517</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2341</v>
      </c>
      <c r="B201" s="80">
        <v>193</v>
      </c>
      <c r="C201" s="80">
        <v>16</v>
      </c>
      <c r="D201" s="80">
        <v>13</v>
      </c>
      <c r="E201" s="80">
        <v>2021</v>
      </c>
      <c r="F201" s="80" t="s">
        <v>75</v>
      </c>
      <c r="G201" s="182" t="s">
        <v>2339</v>
      </c>
      <c r="H201" s="80" t="s">
        <v>2340</v>
      </c>
      <c r="I201" s="173"/>
      <c r="J201" s="83"/>
      <c r="K201" s="81"/>
      <c r="L201" s="81"/>
      <c r="M201" s="81"/>
      <c r="N201" s="81"/>
      <c r="O201" s="81"/>
      <c r="P201" s="81"/>
      <c r="Q201" s="81"/>
      <c r="R201" s="81"/>
      <c r="S201" s="81"/>
      <c r="T201" s="81"/>
      <c r="U201" s="81"/>
      <c r="V201" s="81"/>
      <c r="W201" s="81"/>
      <c r="X201" s="81"/>
      <c r="Y201" s="81"/>
      <c r="Z201" s="81"/>
      <c r="AA201" s="81"/>
      <c r="AB201" s="81"/>
      <c r="AC201" s="82"/>
      <c r="AD201" s="81">
        <v>15342363.445605267</v>
      </c>
      <c r="AE201" s="81">
        <v>1589339.5720093341</v>
      </c>
      <c r="AF201" s="81">
        <v>1643265.2709870969</v>
      </c>
      <c r="AG201" s="81">
        <v>49132594.07193432</v>
      </c>
      <c r="AH201" s="81">
        <v>52023287.61443986</v>
      </c>
      <c r="AI201" s="81">
        <v>0</v>
      </c>
      <c r="AJ201" s="81">
        <v>0</v>
      </c>
      <c r="AK201" s="81">
        <v>3852595.1071590157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1689</v>
      </c>
      <c r="B202" s="80">
        <v>194</v>
      </c>
      <c r="C202" s="80">
        <v>16</v>
      </c>
      <c r="D202" s="80">
        <v>14</v>
      </c>
      <c r="E202" s="80">
        <v>2021</v>
      </c>
      <c r="F202" s="80" t="s">
        <v>75</v>
      </c>
      <c r="G202" s="182" t="s">
        <v>1687</v>
      </c>
      <c r="H202" s="80" t="s">
        <v>1688</v>
      </c>
      <c r="I202" s="173"/>
      <c r="J202" s="83"/>
      <c r="K202" s="81"/>
      <c r="L202" s="81"/>
      <c r="M202" s="81"/>
      <c r="N202" s="81"/>
      <c r="O202" s="81"/>
      <c r="P202" s="81"/>
      <c r="Q202" s="81"/>
      <c r="R202" s="81"/>
      <c r="S202" s="81"/>
      <c r="T202" s="81"/>
      <c r="U202" s="81"/>
      <c r="V202" s="81"/>
      <c r="W202" s="81"/>
      <c r="X202" s="81"/>
      <c r="Y202" s="81"/>
      <c r="Z202" s="81"/>
      <c r="AA202" s="81"/>
      <c r="AB202" s="81"/>
      <c r="AC202" s="82"/>
      <c r="AD202" s="81">
        <v>671695824.00567651</v>
      </c>
      <c r="AE202" s="81">
        <v>11957131.380083555</v>
      </c>
      <c r="AF202" s="81">
        <v>5387413.9896918749</v>
      </c>
      <c r="AG202" s="81">
        <v>311095574.40980715</v>
      </c>
      <c r="AH202" s="81">
        <v>272018203.85626537</v>
      </c>
      <c r="AI202" s="81">
        <v>0</v>
      </c>
      <c r="AJ202" s="81">
        <v>0</v>
      </c>
      <c r="AK202" s="81">
        <v>20599241.913678512</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2329</v>
      </c>
      <c r="B203" s="80">
        <v>195</v>
      </c>
      <c r="C203" s="80">
        <v>16</v>
      </c>
      <c r="D203" s="80">
        <v>15</v>
      </c>
      <c r="E203" s="80">
        <v>2021</v>
      </c>
      <c r="F203" s="80" t="s">
        <v>75</v>
      </c>
      <c r="G203" s="182" t="s">
        <v>2327</v>
      </c>
      <c r="H203" s="80" t="s">
        <v>2328</v>
      </c>
      <c r="I203" s="173"/>
      <c r="J203" s="83"/>
      <c r="K203" s="81"/>
      <c r="L203" s="81"/>
      <c r="M203" s="81"/>
      <c r="N203" s="81"/>
      <c r="O203" s="81"/>
      <c r="P203" s="81"/>
      <c r="Q203" s="81"/>
      <c r="R203" s="81"/>
      <c r="S203" s="81"/>
      <c r="T203" s="81"/>
      <c r="U203" s="81"/>
      <c r="V203" s="81"/>
      <c r="W203" s="81"/>
      <c r="X203" s="81"/>
      <c r="Y203" s="81"/>
      <c r="Z203" s="81"/>
      <c r="AA203" s="81"/>
      <c r="AB203" s="81"/>
      <c r="AC203" s="82"/>
      <c r="AD203" s="81">
        <v>37606727.53537292</v>
      </c>
      <c r="AE203" s="81">
        <v>1255578.2618873741</v>
      </c>
      <c r="AF203" s="81">
        <v>1005373.2670596163</v>
      </c>
      <c r="AG203" s="81">
        <v>25157967.561822973</v>
      </c>
      <c r="AH203" s="81">
        <v>24448414.625019196</v>
      </c>
      <c r="AI203" s="81">
        <v>0</v>
      </c>
      <c r="AJ203" s="81">
        <v>0</v>
      </c>
      <c r="AK203" s="81">
        <v>2006499.7890300753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1721</v>
      </c>
      <c r="B204" s="80">
        <v>196</v>
      </c>
      <c r="C204" s="80">
        <v>16</v>
      </c>
      <c r="D204" s="80">
        <v>16</v>
      </c>
      <c r="E204" s="80">
        <v>2021</v>
      </c>
      <c r="F204" s="80" t="s">
        <v>75</v>
      </c>
      <c r="G204" s="182" t="s">
        <v>1719</v>
      </c>
      <c r="H204" s="80" t="s">
        <v>1720</v>
      </c>
      <c r="I204" s="173"/>
      <c r="J204" s="83"/>
      <c r="K204" s="81"/>
      <c r="L204" s="81"/>
      <c r="M204" s="81"/>
      <c r="N204" s="81"/>
      <c r="O204" s="81"/>
      <c r="P204" s="81"/>
      <c r="Q204" s="81"/>
      <c r="R204" s="81"/>
      <c r="S204" s="81"/>
      <c r="T204" s="81"/>
      <c r="U204" s="81"/>
      <c r="V204" s="81"/>
      <c r="W204" s="81"/>
      <c r="X204" s="81"/>
      <c r="Y204" s="81"/>
      <c r="Z204" s="81"/>
      <c r="AA204" s="81"/>
      <c r="AB204" s="81"/>
      <c r="AC204" s="82"/>
      <c r="AD204" s="81">
        <v>75330937.526395291</v>
      </c>
      <c r="AE204" s="81">
        <v>1954887.6735714811</v>
      </c>
      <c r="AF204" s="81">
        <v>589356.74275908549</v>
      </c>
      <c r="AG204" s="81">
        <v>42148829.830329843</v>
      </c>
      <c r="AH204" s="81">
        <v>42529629.447863117</v>
      </c>
      <c r="AI204" s="81">
        <v>0</v>
      </c>
      <c r="AJ204" s="81">
        <v>0</v>
      </c>
      <c r="AK204" s="81">
        <v>3298661.5006100871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1693</v>
      </c>
      <c r="B205" s="80">
        <v>197</v>
      </c>
      <c r="C205" s="80">
        <v>16</v>
      </c>
      <c r="D205" s="80">
        <v>17</v>
      </c>
      <c r="E205" s="80">
        <v>2021</v>
      </c>
      <c r="F205" s="80" t="s">
        <v>75</v>
      </c>
      <c r="G205" s="182" t="s">
        <v>1691</v>
      </c>
      <c r="H205" s="80" t="s">
        <v>1692</v>
      </c>
      <c r="I205" s="173"/>
      <c r="J205" s="83"/>
      <c r="K205" s="81"/>
      <c r="L205" s="81"/>
      <c r="M205" s="81"/>
      <c r="N205" s="81"/>
      <c r="O205" s="81"/>
      <c r="P205" s="81"/>
      <c r="Q205" s="81"/>
      <c r="R205" s="81"/>
      <c r="S205" s="81"/>
      <c r="T205" s="81"/>
      <c r="U205" s="81"/>
      <c r="V205" s="81"/>
      <c r="W205" s="81"/>
      <c r="X205" s="81"/>
      <c r="Y205" s="81"/>
      <c r="Z205" s="81"/>
      <c r="AA205" s="81"/>
      <c r="AB205" s="81"/>
      <c r="AC205" s="82"/>
      <c r="AD205" s="81">
        <v>266471970.4189235</v>
      </c>
      <c r="AE205" s="81">
        <v>9189031.6255006343</v>
      </c>
      <c r="AF205" s="81">
        <v>4687119.5071193147</v>
      </c>
      <c r="AG205" s="81">
        <v>259596298.2344496</v>
      </c>
      <c r="AH205" s="81">
        <v>208570690.44292253</v>
      </c>
      <c r="AI205" s="81">
        <v>0</v>
      </c>
      <c r="AJ205" s="81">
        <v>0</v>
      </c>
      <c r="AK205" s="81">
        <v>15358531.192951981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1725</v>
      </c>
      <c r="B206" s="80">
        <v>198</v>
      </c>
      <c r="C206" s="80">
        <v>16</v>
      </c>
      <c r="D206" s="80">
        <v>18</v>
      </c>
      <c r="E206" s="80">
        <v>2021</v>
      </c>
      <c r="F206" s="80" t="s">
        <v>75</v>
      </c>
      <c r="G206" s="182" t="s">
        <v>1723</v>
      </c>
      <c r="H206" s="80" t="s">
        <v>1724</v>
      </c>
      <c r="I206" s="173"/>
      <c r="J206" s="83"/>
      <c r="K206" s="81"/>
      <c r="L206" s="81"/>
      <c r="M206" s="81"/>
      <c r="N206" s="81"/>
      <c r="O206" s="81"/>
      <c r="P206" s="81"/>
      <c r="Q206" s="81"/>
      <c r="R206" s="81"/>
      <c r="S206" s="81"/>
      <c r="T206" s="81"/>
      <c r="U206" s="81"/>
      <c r="V206" s="81"/>
      <c r="W206" s="81"/>
      <c r="X206" s="81"/>
      <c r="Y206" s="81"/>
      <c r="Z206" s="81"/>
      <c r="AA206" s="81"/>
      <c r="AB206" s="81"/>
      <c r="AC206" s="82"/>
      <c r="AD206" s="81">
        <v>30150180.96865955</v>
      </c>
      <c r="AE206" s="81">
        <v>2052896.9471787235</v>
      </c>
      <c r="AF206" s="81">
        <v>3806551.1973498575</v>
      </c>
      <c r="AG206" s="81">
        <v>62983840.486477971</v>
      </c>
      <c r="AH206" s="81">
        <v>42876560.206314974</v>
      </c>
      <c r="AI206" s="81">
        <v>0</v>
      </c>
      <c r="AJ206" s="81">
        <v>0</v>
      </c>
      <c r="AK206" s="81">
        <v>3220953.2790278681</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1681</v>
      </c>
      <c r="B207" s="80">
        <v>199</v>
      </c>
      <c r="C207" s="80">
        <v>16</v>
      </c>
      <c r="D207" s="80">
        <v>19</v>
      </c>
      <c r="E207" s="80">
        <v>2021</v>
      </c>
      <c r="F207" s="80" t="s">
        <v>75</v>
      </c>
      <c r="G207" s="182" t="s">
        <v>1679</v>
      </c>
      <c r="H207" s="80" t="s">
        <v>1680</v>
      </c>
      <c r="I207" s="173"/>
      <c r="J207" s="83"/>
      <c r="K207" s="81"/>
      <c r="L207" s="81"/>
      <c r="M207" s="81"/>
      <c r="N207" s="81"/>
      <c r="O207" s="81"/>
      <c r="P207" s="81"/>
      <c r="Q207" s="81"/>
      <c r="R207" s="81"/>
      <c r="S207" s="81"/>
      <c r="T207" s="81"/>
      <c r="U207" s="81"/>
      <c r="V207" s="81"/>
      <c r="W207" s="81"/>
      <c r="X207" s="81"/>
      <c r="Y207" s="81"/>
      <c r="Z207" s="81"/>
      <c r="AA207" s="81"/>
      <c r="AB207" s="81"/>
      <c r="AC207" s="82"/>
      <c r="AD207" s="81">
        <v>172720790.96762899</v>
      </c>
      <c r="AE207" s="81">
        <v>6169286.4386828998</v>
      </c>
      <c r="AF207" s="81">
        <v>4700986.7245959993</v>
      </c>
      <c r="AG207" s="81">
        <v>182768051.45511419</v>
      </c>
      <c r="AH207" s="81">
        <v>148555750.76908576</v>
      </c>
      <c r="AI207" s="81">
        <v>0</v>
      </c>
      <c r="AJ207" s="81">
        <v>0</v>
      </c>
      <c r="AK207" s="81">
        <v>10341494.137049945</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1717</v>
      </c>
      <c r="B208" s="80">
        <v>200</v>
      </c>
      <c r="C208" s="80">
        <v>16</v>
      </c>
      <c r="D208" s="80">
        <v>20</v>
      </c>
      <c r="E208" s="80">
        <v>2021</v>
      </c>
      <c r="F208" s="80" t="s">
        <v>75</v>
      </c>
      <c r="G208" s="182" t="s">
        <v>1715</v>
      </c>
      <c r="H208" s="80" t="s">
        <v>1716</v>
      </c>
      <c r="I208" s="173"/>
      <c r="J208" s="83"/>
      <c r="K208" s="81"/>
      <c r="L208" s="81"/>
      <c r="M208" s="81"/>
      <c r="N208" s="81"/>
      <c r="O208" s="81"/>
      <c r="P208" s="81"/>
      <c r="Q208" s="81"/>
      <c r="R208" s="81"/>
      <c r="S208" s="81"/>
      <c r="T208" s="81"/>
      <c r="U208" s="81"/>
      <c r="V208" s="81"/>
      <c r="W208" s="81"/>
      <c r="X208" s="81"/>
      <c r="Y208" s="81"/>
      <c r="Z208" s="81"/>
      <c r="AA208" s="81"/>
      <c r="AB208" s="81"/>
      <c r="AC208" s="82"/>
      <c r="AD208" s="81">
        <v>119668485.07759885</v>
      </c>
      <c r="AE208" s="81">
        <v>1099293.2039731226</v>
      </c>
      <c r="AF208" s="81">
        <v>526954.26411400584</v>
      </c>
      <c r="AG208" s="81">
        <v>34720457.679122739</v>
      </c>
      <c r="AH208" s="81">
        <v>44239794.010114044</v>
      </c>
      <c r="AI208" s="81">
        <v>0</v>
      </c>
      <c r="AJ208" s="81">
        <v>0</v>
      </c>
      <c r="AK208" s="81">
        <v>3321632.6809764528</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1733</v>
      </c>
      <c r="B209" s="80">
        <v>201</v>
      </c>
      <c r="C209" s="80">
        <v>16</v>
      </c>
      <c r="D209" s="80">
        <v>21</v>
      </c>
      <c r="E209" s="80">
        <v>2021</v>
      </c>
      <c r="F209" s="80" t="s">
        <v>75</v>
      </c>
      <c r="G209" s="182" t="s">
        <v>1731</v>
      </c>
      <c r="H209" s="80" t="s">
        <v>1732</v>
      </c>
      <c r="I209" s="173"/>
      <c r="J209" s="83"/>
      <c r="K209" s="81"/>
      <c r="L209" s="81"/>
      <c r="M209" s="81"/>
      <c r="N209" s="81"/>
      <c r="O209" s="81"/>
      <c r="P209" s="81"/>
      <c r="Q209" s="81"/>
      <c r="R209" s="81"/>
      <c r="S209" s="81"/>
      <c r="T209" s="81"/>
      <c r="U209" s="81"/>
      <c r="V209" s="81"/>
      <c r="W209" s="81"/>
      <c r="X209" s="81"/>
      <c r="Y209" s="81"/>
      <c r="Z209" s="81"/>
      <c r="AA209" s="81"/>
      <c r="AB209" s="81"/>
      <c r="AC209" s="82"/>
      <c r="AD209" s="81">
        <v>58173868.043697201</v>
      </c>
      <c r="AE209" s="81">
        <v>1364183.1326413453</v>
      </c>
      <c r="AF209" s="81">
        <v>1414456.182621805</v>
      </c>
      <c r="AG209" s="81">
        <v>88689017.783196494</v>
      </c>
      <c r="AH209" s="81">
        <v>23619862.343069468</v>
      </c>
      <c r="AI209" s="81">
        <v>0</v>
      </c>
      <c r="AJ209" s="81">
        <v>0</v>
      </c>
      <c r="AK209" s="81">
        <v>2054411.1080799235</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2333</v>
      </c>
      <c r="B210" s="80">
        <v>202</v>
      </c>
      <c r="C210" s="80">
        <v>16</v>
      </c>
      <c r="D210" s="80">
        <v>22</v>
      </c>
      <c r="E210" s="80">
        <v>2021</v>
      </c>
      <c r="F210" s="80" t="s">
        <v>75</v>
      </c>
      <c r="G210" s="182" t="s">
        <v>2331</v>
      </c>
      <c r="H210" s="80" t="s">
        <v>2332</v>
      </c>
      <c r="I210" s="173"/>
      <c r="J210" s="83"/>
      <c r="K210" s="81"/>
      <c r="L210" s="81"/>
      <c r="M210" s="81"/>
      <c r="N210" s="81"/>
      <c r="O210" s="81"/>
      <c r="P210" s="81"/>
      <c r="Q210" s="81"/>
      <c r="R210" s="81"/>
      <c r="S210" s="81"/>
      <c r="T210" s="81"/>
      <c r="U210" s="81"/>
      <c r="V210" s="81"/>
      <c r="W210" s="81"/>
      <c r="X210" s="81"/>
      <c r="Y210" s="81"/>
      <c r="Z210" s="81"/>
      <c r="AA210" s="81"/>
      <c r="AB210" s="81"/>
      <c r="AC210" s="82"/>
      <c r="AD210" s="81">
        <v>12799000.915024877</v>
      </c>
      <c r="AE210" s="81">
        <v>1602584.0684427454</v>
      </c>
      <c r="AF210" s="81">
        <v>908302.74472282571</v>
      </c>
      <c r="AG210" s="81">
        <v>30281218.704782575</v>
      </c>
      <c r="AH210" s="81">
        <v>35856314.270583257</v>
      </c>
      <c r="AI210" s="81">
        <v>0</v>
      </c>
      <c r="AJ210" s="81">
        <v>0</v>
      </c>
      <c r="AK210" s="81">
        <v>2913533.2537819939</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1729</v>
      </c>
      <c r="B211" s="80">
        <v>203</v>
      </c>
      <c r="C211" s="80">
        <v>16</v>
      </c>
      <c r="D211" s="80">
        <v>23</v>
      </c>
      <c r="E211" s="80">
        <v>2021</v>
      </c>
      <c r="F211" s="80" t="s">
        <v>75</v>
      </c>
      <c r="G211" s="182" t="s">
        <v>1727</v>
      </c>
      <c r="H211" s="80" t="s">
        <v>1728</v>
      </c>
      <c r="I211" s="173"/>
      <c r="J211" s="83"/>
      <c r="K211" s="81"/>
      <c r="L211" s="81"/>
      <c r="M211" s="81"/>
      <c r="N211" s="81"/>
      <c r="O211" s="81"/>
      <c r="P211" s="81"/>
      <c r="Q211" s="81"/>
      <c r="R211" s="81"/>
      <c r="S211" s="81"/>
      <c r="T211" s="81"/>
      <c r="U211" s="81"/>
      <c r="V211" s="81"/>
      <c r="W211" s="81"/>
      <c r="X211" s="81"/>
      <c r="Y211" s="81"/>
      <c r="Z211" s="81"/>
      <c r="AA211" s="81"/>
      <c r="AB211" s="81"/>
      <c r="AC211" s="82"/>
      <c r="AD211" s="81">
        <v>81230021.021954745</v>
      </c>
      <c r="AE211" s="81">
        <v>2656845.9845422707</v>
      </c>
      <c r="AF211" s="81">
        <v>492286.22042229492</v>
      </c>
      <c r="AG211" s="81">
        <v>82143021.329508454</v>
      </c>
      <c r="AH211" s="81">
        <v>66080105.639242202</v>
      </c>
      <c r="AI211" s="81">
        <v>0</v>
      </c>
      <c r="AJ211" s="81">
        <v>0</v>
      </c>
      <c r="AK211" s="81">
        <v>5097108.0274647949</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2349</v>
      </c>
      <c r="B212" s="80">
        <v>204</v>
      </c>
      <c r="C212" s="80">
        <v>16</v>
      </c>
      <c r="D212" s="80">
        <v>24</v>
      </c>
      <c r="E212" s="80">
        <v>2021</v>
      </c>
      <c r="F212" s="80" t="s">
        <v>75</v>
      </c>
      <c r="G212" s="182" t="s">
        <v>2347</v>
      </c>
      <c r="H212" s="80" t="s">
        <v>2348</v>
      </c>
      <c r="I212" s="173"/>
      <c r="J212" s="83"/>
      <c r="K212" s="81"/>
      <c r="L212" s="81"/>
      <c r="M212" s="81"/>
      <c r="N212" s="81"/>
      <c r="O212" s="81"/>
      <c r="P212" s="81"/>
      <c r="Q212" s="81"/>
      <c r="R212" s="81"/>
      <c r="S212" s="81"/>
      <c r="T212" s="81"/>
      <c r="U212" s="81"/>
      <c r="V212" s="81"/>
      <c r="W212" s="81"/>
      <c r="X212" s="81"/>
      <c r="Y212" s="81"/>
      <c r="Z212" s="81"/>
      <c r="AA212" s="81"/>
      <c r="AB212" s="81"/>
      <c r="AC212" s="82"/>
      <c r="AD212" s="81">
        <v>474398936.7395888</v>
      </c>
      <c r="AE212" s="81">
        <v>6105712.8558025258</v>
      </c>
      <c r="AF212" s="81">
        <v>3966024.1983317281</v>
      </c>
      <c r="AG212" s="81">
        <v>144141884.29317445</v>
      </c>
      <c r="AH212" s="81">
        <v>131368392.84154724</v>
      </c>
      <c r="AI212" s="81">
        <v>0</v>
      </c>
      <c r="AJ212" s="81">
        <v>0</v>
      </c>
      <c r="AK212" s="81">
        <v>10453068.441686576</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1709</v>
      </c>
      <c r="B213" s="80">
        <v>205</v>
      </c>
      <c r="C213" s="80">
        <v>16</v>
      </c>
      <c r="D213" s="80">
        <v>25</v>
      </c>
      <c r="E213" s="80">
        <v>2021</v>
      </c>
      <c r="F213" s="80" t="s">
        <v>75</v>
      </c>
      <c r="G213" s="182" t="s">
        <v>1707</v>
      </c>
      <c r="H213" s="80" t="s">
        <v>1708</v>
      </c>
      <c r="I213" s="173"/>
      <c r="J213" s="83"/>
      <c r="K213" s="81"/>
      <c r="L213" s="81"/>
      <c r="M213" s="81"/>
      <c r="N213" s="81"/>
      <c r="O213" s="81"/>
      <c r="P213" s="81"/>
      <c r="Q213" s="81"/>
      <c r="R213" s="81"/>
      <c r="S213" s="81"/>
      <c r="T213" s="81"/>
      <c r="U213" s="81"/>
      <c r="V213" s="81"/>
      <c r="W213" s="81"/>
      <c r="X213" s="81"/>
      <c r="Y213" s="81"/>
      <c r="Z213" s="81"/>
      <c r="AA213" s="81"/>
      <c r="AB213" s="81"/>
      <c r="AC213" s="82"/>
      <c r="AD213" s="81">
        <v>5678648.4019352561</v>
      </c>
      <c r="AE213" s="81">
        <v>622491.33237032255</v>
      </c>
      <c r="AF213" s="81">
        <v>984572.44084458984</v>
      </c>
      <c r="AG213" s="81">
        <v>19802152.281532768</v>
      </c>
      <c r="AH213" s="81">
        <v>20187288.603563432</v>
      </c>
      <c r="AI213" s="81">
        <v>0</v>
      </c>
      <c r="AJ213" s="81">
        <v>0</v>
      </c>
      <c r="AK213" s="81">
        <v>1598531.6257234239</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1701</v>
      </c>
      <c r="B214" s="80">
        <v>206</v>
      </c>
      <c r="C214" s="80">
        <v>16</v>
      </c>
      <c r="D214" s="80">
        <v>26</v>
      </c>
      <c r="E214" s="80">
        <v>2021</v>
      </c>
      <c r="F214" s="80" t="s">
        <v>75</v>
      </c>
      <c r="G214" s="182" t="s">
        <v>1699</v>
      </c>
      <c r="H214" s="80" t="s">
        <v>1700</v>
      </c>
      <c r="I214" s="173"/>
      <c r="J214" s="83"/>
      <c r="K214" s="81"/>
      <c r="L214" s="81"/>
      <c r="M214" s="81"/>
      <c r="N214" s="81"/>
      <c r="O214" s="81"/>
      <c r="P214" s="81"/>
      <c r="Q214" s="81"/>
      <c r="R214" s="81"/>
      <c r="S214" s="81"/>
      <c r="T214" s="81"/>
      <c r="U214" s="81"/>
      <c r="V214" s="81"/>
      <c r="W214" s="81"/>
      <c r="X214" s="81"/>
      <c r="Y214" s="81"/>
      <c r="Z214" s="81"/>
      <c r="AA214" s="81"/>
      <c r="AB214" s="81"/>
      <c r="AC214" s="82"/>
      <c r="AD214" s="81">
        <v>35845854.510232233</v>
      </c>
      <c r="AE214" s="81">
        <v>2391956.0558740478</v>
      </c>
      <c r="AF214" s="81">
        <v>1629398.0535104126</v>
      </c>
      <c r="AG214" s="81">
        <v>71999120.868882179</v>
      </c>
      <c r="AH214" s="81">
        <v>54080382.935142629</v>
      </c>
      <c r="AI214" s="81">
        <v>0</v>
      </c>
      <c r="AJ214" s="81">
        <v>0</v>
      </c>
      <c r="AK214" s="81">
        <v>4118141.9521942013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1911</v>
      </c>
      <c r="H6" s="87" t="s">
        <v>1912</v>
      </c>
      <c r="I6" s="87" t="s">
        <v>2360</v>
      </c>
      <c r="J6" s="87" t="s">
        <v>2361</v>
      </c>
      <c r="K6" s="87">
        <v>41</v>
      </c>
      <c r="L6" s="87">
        <v>12</v>
      </c>
      <c r="M6" s="18"/>
      <c r="N6" s="87">
        <v>1</v>
      </c>
      <c r="O6" s="87" t="s">
        <v>1744</v>
      </c>
      <c r="P6" s="87" t="s">
        <v>1745</v>
      </c>
      <c r="Q6" s="87" t="s">
        <v>1247</v>
      </c>
      <c r="R6" s="18"/>
      <c r="S6" s="87">
        <v>1</v>
      </c>
      <c r="T6" s="87" t="s">
        <v>1911</v>
      </c>
      <c r="U6" s="87" t="s">
        <v>1912</v>
      </c>
      <c r="V6" s="87" t="s">
        <v>1247</v>
      </c>
      <c r="W6" s="18"/>
      <c r="X6" s="87">
        <v>1</v>
      </c>
      <c r="Y6" s="769" t="s">
        <v>1744</v>
      </c>
      <c r="Z6" s="87" t="s">
        <v>1745</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1765</v>
      </c>
      <c r="P7" s="87" t="s">
        <v>1766</v>
      </c>
      <c r="Q7" s="87" t="s">
        <v>1247</v>
      </c>
      <c r="R7" s="18"/>
      <c r="S7" s="87">
        <v>2</v>
      </c>
      <c r="T7" s="86" t="s">
        <v>570</v>
      </c>
      <c r="U7" s="87" t="s">
        <v>1592</v>
      </c>
      <c r="V7" s="87" t="s">
        <v>1592</v>
      </c>
      <c r="W7" s="18"/>
      <c r="X7" s="87">
        <v>2</v>
      </c>
      <c r="Y7" s="769" t="s">
        <v>1765</v>
      </c>
      <c r="Z7" s="87" t="s">
        <v>1766</v>
      </c>
      <c r="AA7" s="87" t="s">
        <v>1247</v>
      </c>
      <c r="AB7" s="18"/>
      <c r="AC7" s="87">
        <v>2</v>
      </c>
      <c r="AD7" s="87" t="s">
        <v>2351</v>
      </c>
      <c r="AE7" s="87" t="s">
        <v>2352</v>
      </c>
      <c r="AF7" s="87" t="s">
        <v>1247</v>
      </c>
    </row>
    <row r="8" spans="1:32" ht="12">
      <c r="A8" s="18"/>
      <c r="B8" s="18"/>
      <c r="C8" s="18"/>
      <c r="D8" s="18"/>
      <c r="F8" s="18"/>
      <c r="G8" s="18"/>
      <c r="H8" s="18"/>
      <c r="I8" s="18"/>
      <c r="J8" s="18"/>
      <c r="K8" s="18"/>
      <c r="L8" s="18"/>
      <c r="M8" s="18"/>
      <c r="N8" s="87">
        <v>3</v>
      </c>
      <c r="O8" s="87" t="s">
        <v>1786</v>
      </c>
      <c r="P8" s="87" t="s">
        <v>1787</v>
      </c>
      <c r="Q8" s="87" t="s">
        <v>1247</v>
      </c>
      <c r="R8" s="18"/>
      <c r="S8" s="18"/>
      <c r="T8" s="18"/>
      <c r="U8" s="18"/>
      <c r="V8" s="18"/>
      <c r="W8" s="18"/>
      <c r="X8" s="87">
        <v>3</v>
      </c>
      <c r="Y8" s="769" t="s">
        <v>1786</v>
      </c>
      <c r="Z8" s="87" t="s">
        <v>1787</v>
      </c>
      <c r="AA8" s="87" t="s">
        <v>1247</v>
      </c>
      <c r="AB8" s="18"/>
      <c r="AC8" s="87">
        <v>3</v>
      </c>
      <c r="AD8" s="87" t="s">
        <v>1711</v>
      </c>
      <c r="AE8" s="87" t="s">
        <v>1712</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1807</v>
      </c>
      <c r="P9" s="87" t="s">
        <v>1808</v>
      </c>
      <c r="Q9" s="87" t="s">
        <v>1247</v>
      </c>
      <c r="R9" s="18"/>
      <c r="S9" s="18"/>
      <c r="T9" s="18"/>
      <c r="U9" s="18"/>
      <c r="V9" s="18"/>
      <c r="W9" s="18"/>
      <c r="X9" s="87">
        <v>4</v>
      </c>
      <c r="Y9" s="769" t="s">
        <v>1807</v>
      </c>
      <c r="Z9" s="87" t="s">
        <v>1808</v>
      </c>
      <c r="AA9" s="87" t="s">
        <v>1247</v>
      </c>
      <c r="AB9" s="18"/>
      <c r="AC9" s="87">
        <v>4</v>
      </c>
      <c r="AD9" s="87" t="s">
        <v>2355</v>
      </c>
      <c r="AE9" s="87" t="s">
        <v>2356</v>
      </c>
      <c r="AF9" s="87" t="s">
        <v>1247</v>
      </c>
    </row>
    <row r="10" spans="1:32" ht="12">
      <c r="A10" s="18"/>
      <c r="B10" s="18"/>
      <c r="C10" s="18"/>
      <c r="D10" s="18"/>
      <c r="F10" s="85" t="s">
        <v>1247</v>
      </c>
      <c r="G10" s="86" t="s">
        <v>1911</v>
      </c>
      <c r="H10" s="87" t="s">
        <v>1912</v>
      </c>
      <c r="I10" s="87" t="s">
        <v>2360</v>
      </c>
      <c r="J10" s="87" t="s">
        <v>2361</v>
      </c>
      <c r="K10" s="85">
        <v>41</v>
      </c>
      <c r="L10" s="85">
        <v>12</v>
      </c>
      <c r="M10" s="18"/>
      <c r="N10" s="87">
        <v>5</v>
      </c>
      <c r="O10" s="87" t="s">
        <v>1828</v>
      </c>
      <c r="P10" s="87" t="s">
        <v>1829</v>
      </c>
      <c r="Q10" s="87" t="s">
        <v>1247</v>
      </c>
      <c r="R10" s="18"/>
      <c r="S10" s="18"/>
      <c r="T10" s="18"/>
      <c r="U10" s="18"/>
      <c r="V10" s="18"/>
      <c r="W10" s="18"/>
      <c r="X10" s="87">
        <v>5</v>
      </c>
      <c r="Y10" s="769" t="s">
        <v>1828</v>
      </c>
      <c r="Z10" s="87" t="s">
        <v>1829</v>
      </c>
      <c r="AA10" s="87" t="s">
        <v>1247</v>
      </c>
      <c r="AB10" s="18"/>
      <c r="AC10" s="87">
        <v>5</v>
      </c>
      <c r="AD10" s="87" t="s">
        <v>1735</v>
      </c>
      <c r="AE10" s="87" t="s">
        <v>1736</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1849</v>
      </c>
      <c r="P11" s="87" t="s">
        <v>1850</v>
      </c>
      <c r="Q11" s="87" t="s">
        <v>1247</v>
      </c>
      <c r="R11" s="18"/>
      <c r="S11" s="18"/>
      <c r="T11" s="18"/>
      <c r="U11" s="18"/>
      <c r="V11" s="18"/>
      <c r="W11" s="18"/>
      <c r="X11" s="87">
        <v>6</v>
      </c>
      <c r="Y11" s="769" t="s">
        <v>1849</v>
      </c>
      <c r="Z11" s="87" t="s">
        <v>1850</v>
      </c>
      <c r="AA11" s="87" t="s">
        <v>1247</v>
      </c>
      <c r="AB11" s="18"/>
      <c r="AC11" s="87">
        <v>6</v>
      </c>
      <c r="AD11" s="87" t="s">
        <v>1683</v>
      </c>
      <c r="AE11" s="87" t="s">
        <v>1684</v>
      </c>
      <c r="AF11" s="87" t="s">
        <v>1247</v>
      </c>
    </row>
    <row r="12" spans="1:32" ht="12">
      <c r="A12" s="18"/>
      <c r="B12" s="18"/>
      <c r="C12" s="18"/>
      <c r="D12" s="18"/>
      <c r="F12" s="85" t="s">
        <v>1636</v>
      </c>
      <c r="G12" s="86" t="s">
        <v>1911</v>
      </c>
      <c r="H12" s="87"/>
      <c r="I12" s="87" t="s">
        <v>1911</v>
      </c>
      <c r="J12" s="87"/>
      <c r="K12" s="85" t="s">
        <v>1244</v>
      </c>
      <c r="L12" s="85"/>
      <c r="M12" s="18"/>
      <c r="N12" s="87">
        <v>7</v>
      </c>
      <c r="O12" s="87" t="s">
        <v>1870</v>
      </c>
      <c r="P12" s="87" t="s">
        <v>1871</v>
      </c>
      <c r="Q12" s="87" t="s">
        <v>1247</v>
      </c>
      <c r="R12" s="18"/>
      <c r="S12" s="18"/>
      <c r="T12" s="18"/>
      <c r="U12" s="18"/>
      <c r="V12" s="18"/>
      <c r="W12" s="18"/>
      <c r="X12" s="87">
        <v>7</v>
      </c>
      <c r="Y12" s="769" t="s">
        <v>1870</v>
      </c>
      <c r="Z12" s="87" t="s">
        <v>1871</v>
      </c>
      <c r="AA12" s="87" t="s">
        <v>1247</v>
      </c>
      <c r="AB12" s="18"/>
      <c r="AC12" s="87">
        <v>7</v>
      </c>
      <c r="AD12" s="87" t="s">
        <v>2343</v>
      </c>
      <c r="AE12" s="87" t="s">
        <v>2344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1891</v>
      </c>
      <c r="P13" s="87" t="s">
        <v>1637</v>
      </c>
      <c r="Q13" s="87" t="s">
        <v>1247</v>
      </c>
      <c r="R13" s="18"/>
      <c r="S13" s="18"/>
      <c r="T13" s="18"/>
      <c r="U13" s="18"/>
      <c r="V13" s="18"/>
      <c r="W13" s="18"/>
      <c r="X13" s="87">
        <v>8</v>
      </c>
      <c r="Y13" s="769" t="s">
        <v>1891</v>
      </c>
      <c r="Z13" s="87" t="s">
        <v>1637</v>
      </c>
      <c r="AA13" s="87" t="s">
        <v>1247</v>
      </c>
      <c r="AB13" s="18"/>
      <c r="AC13" s="87">
        <v>8</v>
      </c>
      <c r="AD13" s="87" t="s">
        <v>1703</v>
      </c>
      <c r="AE13" s="87" t="s">
        <v>1704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1911</v>
      </c>
      <c r="P14" s="87" t="s">
        <v>1912</v>
      </c>
      <c r="Q14" s="87" t="s">
        <v>1247</v>
      </c>
      <c r="R14" s="18"/>
      <c r="S14" s="18"/>
      <c r="T14" s="18"/>
      <c r="U14" s="18"/>
      <c r="V14" s="18"/>
      <c r="W14" s="18"/>
      <c r="X14" s="87">
        <v>9</v>
      </c>
      <c r="Y14" s="769" t="s">
        <v>1911</v>
      </c>
      <c r="Z14" s="87" t="s">
        <v>1912</v>
      </c>
      <c r="AA14" s="87" t="s">
        <v>1247</v>
      </c>
      <c r="AB14" s="18"/>
      <c r="AC14" s="87">
        <v>9</v>
      </c>
      <c r="AD14" s="87" t="s">
        <v>1739</v>
      </c>
      <c r="AE14" s="87" t="s">
        <v>1740</v>
      </c>
      <c r="AF14" s="87" t="s">
        <v>1247</v>
      </c>
    </row>
    <row r="15" spans="1:32" ht="12">
      <c r="A15" s="18"/>
      <c r="B15" s="18"/>
      <c r="C15" s="18"/>
      <c r="D15" s="18"/>
      <c r="E15" s="18"/>
      <c r="F15" s="18"/>
      <c r="G15" s="18"/>
      <c r="H15" s="18"/>
      <c r="I15" s="18"/>
      <c r="J15" s="18"/>
      <c r="K15" s="18"/>
      <c r="L15" s="18"/>
      <c r="M15" s="18"/>
      <c r="N15" s="87">
        <v>10</v>
      </c>
      <c r="O15" s="87" t="s">
        <v>1932</v>
      </c>
      <c r="P15" s="87" t="s">
        <v>1933</v>
      </c>
      <c r="Q15" s="87" t="s">
        <v>1247</v>
      </c>
      <c r="R15" s="18"/>
      <c r="S15" s="18"/>
      <c r="T15" s="18"/>
      <c r="U15" s="18"/>
      <c r="V15" s="18"/>
      <c r="W15" s="18"/>
      <c r="X15" s="87">
        <v>10</v>
      </c>
      <c r="Y15" s="769" t="s">
        <v>1932</v>
      </c>
      <c r="Z15" s="87" t="s">
        <v>1933</v>
      </c>
      <c r="AA15" s="87" t="s">
        <v>1247</v>
      </c>
      <c r="AB15" s="18"/>
      <c r="AC15" s="87">
        <v>10</v>
      </c>
      <c r="AD15" s="87" t="s">
        <v>1695</v>
      </c>
      <c r="AE15" s="87" t="s">
        <v>1696</v>
      </c>
      <c r="AF15" s="87" t="s">
        <v>1247</v>
      </c>
    </row>
    <row r="16" spans="1:32" ht="12">
      <c r="A16" s="18"/>
      <c r="B16" s="18"/>
      <c r="C16" s="18"/>
      <c r="D16" s="18"/>
      <c r="E16" s="18"/>
      <c r="F16" s="18"/>
      <c r="G16" s="18"/>
      <c r="H16" s="18"/>
      <c r="I16" s="18"/>
      <c r="J16" s="18"/>
      <c r="K16" s="18"/>
      <c r="L16" s="18"/>
      <c r="M16" s="18"/>
      <c r="N16" s="87">
        <v>11</v>
      </c>
      <c r="O16" s="87" t="s">
        <v>1953</v>
      </c>
      <c r="P16" s="87" t="s">
        <v>1954</v>
      </c>
      <c r="Q16" s="87" t="s">
        <v>1247</v>
      </c>
      <c r="R16" s="18"/>
      <c r="S16" s="18"/>
      <c r="T16" s="18"/>
      <c r="U16" s="18"/>
      <c r="V16" s="18"/>
      <c r="W16" s="18"/>
      <c r="X16" s="87">
        <v>11</v>
      </c>
      <c r="Y16" s="769" t="s">
        <v>1953</v>
      </c>
      <c r="Z16" s="87" t="s">
        <v>1954</v>
      </c>
      <c r="AA16" s="87" t="s">
        <v>1247</v>
      </c>
      <c r="AB16" s="18"/>
      <c r="AC16" s="87">
        <v>11</v>
      </c>
      <c r="AD16" s="87" t="s">
        <v>1911</v>
      </c>
      <c r="AE16" s="87" t="s">
        <v>1912</v>
      </c>
      <c r="AF16" s="87" t="s">
        <v>1247</v>
      </c>
    </row>
    <row r="17" spans="1:32" ht="12">
      <c r="A17" s="18"/>
      <c r="B17" s="18"/>
      <c r="C17" s="18"/>
      <c r="D17" s="18"/>
      <c r="E17" s="18"/>
      <c r="F17" s="18"/>
      <c r="G17" s="18"/>
      <c r="H17" s="18"/>
      <c r="I17" s="18"/>
      <c r="J17" s="18"/>
      <c r="K17" s="18"/>
      <c r="L17" s="18"/>
      <c r="M17" s="18"/>
      <c r="N17" s="87">
        <v>12</v>
      </c>
      <c r="O17" s="87" t="s">
        <v>1974</v>
      </c>
      <c r="P17" s="87" t="s">
        <v>1975</v>
      </c>
      <c r="Q17" s="87" t="s">
        <v>1247</v>
      </c>
      <c r="R17" s="18"/>
      <c r="S17" s="18"/>
      <c r="T17" s="18"/>
      <c r="U17" s="18"/>
      <c r="V17" s="18"/>
      <c r="W17" s="18"/>
      <c r="X17" s="87">
        <v>12</v>
      </c>
      <c r="Y17" s="769" t="s">
        <v>1974</v>
      </c>
      <c r="Z17" s="87" t="s">
        <v>1975</v>
      </c>
      <c r="AA17" s="87" t="s">
        <v>1247</v>
      </c>
      <c r="AB17" s="18"/>
      <c r="AC17" s="87">
        <v>12</v>
      </c>
      <c r="AD17" s="87" t="s">
        <v>2335</v>
      </c>
      <c r="AE17" s="87" t="s">
        <v>2336</v>
      </c>
      <c r="AF17" s="87" t="s">
        <v>1247</v>
      </c>
    </row>
    <row r="18" spans="1:32" ht="12">
      <c r="A18" s="18"/>
      <c r="B18" s="18"/>
      <c r="C18" s="18"/>
      <c r="D18" s="18"/>
      <c r="E18" s="18"/>
      <c r="F18" s="18"/>
      <c r="G18" s="18"/>
      <c r="H18" s="18"/>
      <c r="I18" s="18"/>
      <c r="J18" s="18"/>
      <c r="K18" s="18"/>
      <c r="L18" s="18"/>
      <c r="M18" s="18"/>
      <c r="N18" s="87">
        <v>13</v>
      </c>
      <c r="O18" s="87" t="s">
        <v>1995</v>
      </c>
      <c r="P18" s="87" t="s">
        <v>1996</v>
      </c>
      <c r="Q18" s="87" t="s">
        <v>1247</v>
      </c>
      <c r="R18" s="18"/>
      <c r="S18" s="18"/>
      <c r="T18" s="18"/>
      <c r="U18" s="18"/>
      <c r="V18" s="18"/>
      <c r="W18" s="18"/>
      <c r="X18" s="87">
        <v>13</v>
      </c>
      <c r="Y18" s="769" t="s">
        <v>1995</v>
      </c>
      <c r="Z18" s="87" t="s">
        <v>1996</v>
      </c>
      <c r="AA18" s="87" t="s">
        <v>1247</v>
      </c>
      <c r="AB18" s="18"/>
      <c r="AC18" s="87">
        <v>13</v>
      </c>
      <c r="AD18" s="87" t="s">
        <v>2339</v>
      </c>
      <c r="AE18" s="87" t="s">
        <v>2340</v>
      </c>
      <c r="AF18" s="87" t="s">
        <v>1247</v>
      </c>
    </row>
    <row r="19" spans="1:32" ht="12">
      <c r="A19" s="18"/>
      <c r="B19" s="18"/>
      <c r="C19" s="18"/>
      <c r="D19" s="18"/>
      <c r="E19" s="18"/>
      <c r="F19" s="18"/>
      <c r="G19" s="18"/>
      <c r="H19" s="18"/>
      <c r="I19" s="18"/>
      <c r="J19" s="18"/>
      <c r="K19" s="18"/>
      <c r="L19" s="18"/>
      <c r="M19" s="18"/>
      <c r="N19" s="87">
        <v>14</v>
      </c>
      <c r="O19" s="87" t="s">
        <v>2016</v>
      </c>
      <c r="P19" s="87" t="s">
        <v>2017</v>
      </c>
      <c r="Q19" s="87" t="s">
        <v>1247</v>
      </c>
      <c r="R19" s="18"/>
      <c r="S19" s="18"/>
      <c r="T19" s="18"/>
      <c r="U19" s="18"/>
      <c r="V19" s="18"/>
      <c r="W19" s="18"/>
      <c r="X19" s="87">
        <v>14</v>
      </c>
      <c r="Y19" s="769" t="s">
        <v>2016</v>
      </c>
      <c r="Z19" s="87" t="s">
        <v>2017</v>
      </c>
      <c r="AA19" s="87" t="s">
        <v>1247</v>
      </c>
      <c r="AB19" s="18"/>
      <c r="AC19" s="87">
        <v>14</v>
      </c>
      <c r="AD19" s="87" t="s">
        <v>1687</v>
      </c>
      <c r="AE19" s="87" t="s">
        <v>1688</v>
      </c>
      <c r="AF19" s="87" t="s">
        <v>1247</v>
      </c>
    </row>
    <row r="20" spans="1:32" ht="12">
      <c r="A20" s="18"/>
      <c r="B20" s="18"/>
      <c r="C20" s="18"/>
      <c r="D20" s="18"/>
      <c r="E20" s="18"/>
      <c r="F20" s="18"/>
      <c r="G20" s="18"/>
      <c r="H20" s="18"/>
      <c r="I20" s="18"/>
      <c r="J20" s="18"/>
      <c r="K20" s="18"/>
      <c r="L20" s="18"/>
      <c r="M20" s="18"/>
      <c r="N20" s="87">
        <v>15</v>
      </c>
      <c r="O20" s="87" t="s">
        <v>2037</v>
      </c>
      <c r="P20" s="87" t="s">
        <v>2038</v>
      </c>
      <c r="Q20" s="87" t="s">
        <v>1247</v>
      </c>
      <c r="R20" s="18"/>
      <c r="S20" s="18"/>
      <c r="T20" s="18"/>
      <c r="U20" s="18"/>
      <c r="V20" s="18"/>
      <c r="W20" s="18"/>
      <c r="X20" s="87">
        <v>15</v>
      </c>
      <c r="Y20" s="769" t="s">
        <v>2037</v>
      </c>
      <c r="Z20" s="87" t="s">
        <v>2038</v>
      </c>
      <c r="AA20" s="87" t="s">
        <v>1247</v>
      </c>
      <c r="AB20" s="18"/>
      <c r="AC20" s="87">
        <v>15</v>
      </c>
      <c r="AD20" s="87" t="s">
        <v>2327</v>
      </c>
      <c r="AE20" s="87" t="s">
        <v>2328</v>
      </c>
      <c r="AF20" s="87" t="s">
        <v>1247</v>
      </c>
    </row>
    <row r="21" spans="1:32" ht="12">
      <c r="A21" s="18"/>
      <c r="B21" s="18"/>
      <c r="C21" s="18"/>
      <c r="D21" s="18"/>
      <c r="E21" s="18"/>
      <c r="F21" s="18"/>
      <c r="G21" s="18"/>
      <c r="H21" s="18"/>
      <c r="I21" s="18"/>
      <c r="J21" s="18"/>
      <c r="K21" s="18"/>
      <c r="L21" s="18"/>
      <c r="M21" s="18"/>
      <c r="N21" s="87">
        <v>16</v>
      </c>
      <c r="O21" s="87" t="s">
        <v>2058</v>
      </c>
      <c r="P21" s="87" t="s">
        <v>2059</v>
      </c>
      <c r="Q21" s="87" t="s">
        <v>1247</v>
      </c>
      <c r="R21" s="18"/>
      <c r="S21" s="18"/>
      <c r="T21" s="18"/>
      <c r="U21" s="18"/>
      <c r="V21" s="18"/>
      <c r="W21" s="18"/>
      <c r="X21" s="87">
        <v>16</v>
      </c>
      <c r="Y21" s="769" t="s">
        <v>2058</v>
      </c>
      <c r="Z21" s="87" t="s">
        <v>2059</v>
      </c>
      <c r="AA21" s="87" t="s">
        <v>1247</v>
      </c>
      <c r="AB21" s="18"/>
      <c r="AC21" s="87">
        <v>16</v>
      </c>
      <c r="AD21" s="87" t="s">
        <v>1719</v>
      </c>
      <c r="AE21" s="87" t="s">
        <v>1720</v>
      </c>
      <c r="AF21" s="87" t="s">
        <v>1247</v>
      </c>
    </row>
    <row r="22" spans="1:32" ht="12">
      <c r="A22" s="18"/>
      <c r="B22" s="18"/>
      <c r="C22" s="18"/>
      <c r="D22" s="18"/>
      <c r="E22" s="18"/>
      <c r="F22" s="18"/>
      <c r="G22" s="18"/>
      <c r="H22" s="18"/>
      <c r="I22" s="18"/>
      <c r="J22" s="18"/>
      <c r="K22" s="18"/>
      <c r="L22" s="18"/>
      <c r="M22" s="18"/>
      <c r="N22" s="87">
        <v>17</v>
      </c>
      <c r="O22" s="87" t="s">
        <v>1638</v>
      </c>
      <c r="P22" s="87" t="s">
        <v>1639</v>
      </c>
      <c r="Q22" s="87" t="s">
        <v>1247</v>
      </c>
      <c r="R22" s="18"/>
      <c r="S22" s="18"/>
      <c r="T22" s="18"/>
      <c r="U22" s="18"/>
      <c r="V22" s="18"/>
      <c r="W22" s="18"/>
      <c r="X22" s="87">
        <v>17</v>
      </c>
      <c r="Y22" s="769" t="s">
        <v>1638</v>
      </c>
      <c r="Z22" s="87" t="s">
        <v>1639</v>
      </c>
      <c r="AA22" s="87" t="s">
        <v>1247</v>
      </c>
      <c r="AB22" s="18"/>
      <c r="AC22" s="87">
        <v>17</v>
      </c>
      <c r="AD22" s="87" t="s">
        <v>1691</v>
      </c>
      <c r="AE22" s="87" t="s">
        <v>1692</v>
      </c>
      <c r="AF22" s="87" t="s">
        <v>1247</v>
      </c>
    </row>
    <row r="23" spans="1:32" ht="12">
      <c r="A23" s="18"/>
      <c r="B23" s="18"/>
      <c r="C23" s="18"/>
      <c r="D23" s="18"/>
      <c r="E23" s="18"/>
      <c r="F23" s="18"/>
      <c r="G23" s="18"/>
      <c r="H23" s="18"/>
      <c r="I23" s="18"/>
      <c r="J23" s="18"/>
      <c r="K23" s="18"/>
      <c r="L23" s="18"/>
      <c r="M23" s="18"/>
      <c r="N23" s="87">
        <v>18</v>
      </c>
      <c r="O23" s="87" t="s">
        <v>1668</v>
      </c>
      <c r="P23" s="87" t="s">
        <v>1669</v>
      </c>
      <c r="Q23" s="87" t="s">
        <v>1247</v>
      </c>
      <c r="R23" s="18"/>
      <c r="S23" s="18"/>
      <c r="T23" s="18"/>
      <c r="U23" s="18"/>
      <c r="V23" s="18"/>
      <c r="W23" s="18"/>
      <c r="X23" s="87">
        <v>18</v>
      </c>
      <c r="Y23" s="769" t="s">
        <v>1668</v>
      </c>
      <c r="Z23" s="87" t="s">
        <v>1669</v>
      </c>
      <c r="AA23" s="87" t="s">
        <v>1247</v>
      </c>
      <c r="AB23" s="18"/>
      <c r="AC23" s="87">
        <v>18</v>
      </c>
      <c r="AD23" s="87" t="s">
        <v>1723</v>
      </c>
      <c r="AE23" s="87" t="s">
        <v>1724</v>
      </c>
      <c r="AF23" s="87" t="s">
        <v>1247</v>
      </c>
    </row>
    <row r="24" spans="1:32" ht="12">
      <c r="A24" s="18"/>
      <c r="B24" s="18"/>
      <c r="C24" s="18"/>
      <c r="D24" s="18"/>
      <c r="E24" s="18"/>
      <c r="F24" s="18"/>
      <c r="G24" s="18"/>
      <c r="H24" s="18"/>
      <c r="I24" s="18"/>
      <c r="J24" s="18"/>
      <c r="K24" s="18"/>
      <c r="L24" s="18"/>
      <c r="M24" s="18"/>
      <c r="N24" s="87">
        <v>19</v>
      </c>
      <c r="O24" s="87" t="s">
        <v>2113</v>
      </c>
      <c r="P24" s="87" t="s">
        <v>2114</v>
      </c>
      <c r="Q24" s="87" t="s">
        <v>1247</v>
      </c>
      <c r="R24" s="18"/>
      <c r="S24" s="18"/>
      <c r="T24" s="18"/>
      <c r="U24" s="18"/>
      <c r="V24" s="18"/>
      <c r="W24" s="18"/>
      <c r="X24" s="87">
        <v>19</v>
      </c>
      <c r="Y24" s="769" t="s">
        <v>2113</v>
      </c>
      <c r="Z24" s="87" t="s">
        <v>2114</v>
      </c>
      <c r="AA24" s="87" t="s">
        <v>1247</v>
      </c>
      <c r="AB24" s="18"/>
      <c r="AC24" s="87">
        <v>19</v>
      </c>
      <c r="AD24" s="87" t="s">
        <v>1679</v>
      </c>
      <c r="AE24" s="87" t="s">
        <v>1680</v>
      </c>
      <c r="AF24" s="87" t="s">
        <v>1247</v>
      </c>
    </row>
    <row r="25" spans="1:32" ht="12">
      <c r="A25" s="18"/>
      <c r="B25" s="18"/>
      <c r="C25" s="18"/>
      <c r="D25" s="18"/>
      <c r="E25" s="18"/>
      <c r="F25" s="18"/>
      <c r="G25" s="18"/>
      <c r="H25" s="18"/>
      <c r="I25" s="18"/>
      <c r="J25" s="18"/>
      <c r="K25" s="18"/>
      <c r="L25" s="18"/>
      <c r="M25" s="18"/>
      <c r="N25" s="87">
        <v>20</v>
      </c>
      <c r="O25" s="87" t="s">
        <v>1672</v>
      </c>
      <c r="P25" s="87" t="s">
        <v>1673</v>
      </c>
      <c r="Q25" s="87" t="s">
        <v>1247</v>
      </c>
      <c r="R25" s="18"/>
      <c r="S25" s="18"/>
      <c r="T25" s="18"/>
      <c r="U25" s="18"/>
      <c r="V25" s="18"/>
      <c r="W25" s="18"/>
      <c r="X25" s="87">
        <v>20</v>
      </c>
      <c r="Y25" s="769" t="s">
        <v>1672</v>
      </c>
      <c r="Z25" s="87" t="s">
        <v>1673</v>
      </c>
      <c r="AA25" s="87" t="s">
        <v>1247</v>
      </c>
      <c r="AB25" s="18"/>
      <c r="AC25" s="87">
        <v>20</v>
      </c>
      <c r="AD25" s="87" t="s">
        <v>1715</v>
      </c>
      <c r="AE25" s="87" t="s">
        <v>1716</v>
      </c>
      <c r="AF25" s="87" t="s">
        <v>1247</v>
      </c>
    </row>
    <row r="26" spans="1:32" ht="12">
      <c r="A26" s="18"/>
      <c r="B26" s="18"/>
      <c r="C26" s="18"/>
      <c r="D26" s="18"/>
      <c r="E26" s="18"/>
      <c r="F26" s="18"/>
      <c r="G26" s="18"/>
      <c r="H26" s="18"/>
      <c r="I26" s="18"/>
      <c r="J26" s="18"/>
      <c r="K26" s="18"/>
      <c r="L26" s="18"/>
      <c r="M26" s="18"/>
      <c r="N26" s="87">
        <v>21</v>
      </c>
      <c r="O26" s="87" t="s">
        <v>2151</v>
      </c>
      <c r="P26" s="87" t="s">
        <v>2152</v>
      </c>
      <c r="Q26" s="87" t="s">
        <v>1247</v>
      </c>
      <c r="R26" s="18"/>
      <c r="S26" s="18"/>
      <c r="T26" s="18"/>
      <c r="U26" s="18"/>
      <c r="V26" s="18"/>
      <c r="W26" s="18"/>
      <c r="X26" s="87">
        <v>21</v>
      </c>
      <c r="Y26" s="769" t="s">
        <v>2151</v>
      </c>
      <c r="Z26" s="87" t="s">
        <v>2152</v>
      </c>
      <c r="AA26" s="87" t="s">
        <v>1247</v>
      </c>
      <c r="AB26" s="18"/>
      <c r="AC26" s="87">
        <v>21</v>
      </c>
      <c r="AD26" s="87" t="s">
        <v>1731</v>
      </c>
      <c r="AE26" s="87" t="s">
        <v>1732</v>
      </c>
      <c r="AF26" s="87" t="s">
        <v>1247</v>
      </c>
    </row>
    <row r="27" spans="1:32" ht="12">
      <c r="A27" s="18"/>
      <c r="B27" s="18"/>
      <c r="C27" s="18"/>
      <c r="D27" s="18"/>
      <c r="E27" s="18"/>
      <c r="F27" s="18"/>
      <c r="G27" s="18"/>
      <c r="H27" s="18"/>
      <c r="I27" s="18"/>
      <c r="J27" s="18"/>
      <c r="K27" s="18"/>
      <c r="L27" s="18"/>
      <c r="M27" s="18"/>
      <c r="N27" s="87">
        <v>22</v>
      </c>
      <c r="O27" s="87" t="s">
        <v>2172</v>
      </c>
      <c r="P27" s="87" t="s">
        <v>2173</v>
      </c>
      <c r="Q27" s="87" t="s">
        <v>1247</v>
      </c>
      <c r="R27" s="18"/>
      <c r="S27" s="18"/>
      <c r="T27" s="18"/>
      <c r="U27" s="18"/>
      <c r="V27" s="18"/>
      <c r="W27" s="18"/>
      <c r="X27" s="87">
        <v>22</v>
      </c>
      <c r="Y27" s="769" t="s">
        <v>2172</v>
      </c>
      <c r="Z27" s="87" t="s">
        <v>2173</v>
      </c>
      <c r="AA27" s="87" t="s">
        <v>1247</v>
      </c>
      <c r="AB27" s="18"/>
      <c r="AC27" s="87">
        <v>22</v>
      </c>
      <c r="AD27" s="87" t="s">
        <v>2331</v>
      </c>
      <c r="AE27" s="87" t="s">
        <v>2332</v>
      </c>
      <c r="AF27" s="87" t="s">
        <v>1247</v>
      </c>
    </row>
    <row r="28" spans="1:32" ht="12">
      <c r="A28" s="18"/>
      <c r="B28" s="18"/>
      <c r="C28" s="18"/>
      <c r="D28" s="18"/>
      <c r="E28" s="18"/>
      <c r="F28" s="18"/>
      <c r="G28" s="18"/>
      <c r="H28" s="18"/>
      <c r="I28" s="18"/>
      <c r="J28" s="18"/>
      <c r="K28" s="18"/>
      <c r="L28" s="18"/>
      <c r="M28" s="18"/>
      <c r="N28" s="87">
        <v>23</v>
      </c>
      <c r="O28" s="87" t="s">
        <v>1642</v>
      </c>
      <c r="P28" s="87" t="s">
        <v>1643</v>
      </c>
      <c r="Q28" s="87" t="s">
        <v>1247</v>
      </c>
      <c r="R28" s="18"/>
      <c r="S28" s="18"/>
      <c r="T28" s="18"/>
      <c r="U28" s="18"/>
      <c r="V28" s="18"/>
      <c r="W28" s="18"/>
      <c r="X28" s="87">
        <v>23</v>
      </c>
      <c r="Y28" s="769" t="s">
        <v>1642</v>
      </c>
      <c r="Z28" s="87" t="s">
        <v>1643</v>
      </c>
      <c r="AA28" s="87" t="s">
        <v>1247</v>
      </c>
      <c r="AB28" s="18"/>
      <c r="AC28" s="87">
        <v>23</v>
      </c>
      <c r="AD28" s="87" t="s">
        <v>1727</v>
      </c>
      <c r="AE28" s="87" t="s">
        <v>1728</v>
      </c>
      <c r="AF28" s="87" t="s">
        <v>1247</v>
      </c>
    </row>
    <row r="29" spans="1:32" ht="12">
      <c r="A29" s="18"/>
      <c r="B29" s="18"/>
      <c r="C29" s="18"/>
      <c r="D29" s="18"/>
      <c r="E29" s="18"/>
      <c r="F29" s="18"/>
      <c r="G29" s="18"/>
      <c r="H29" s="18"/>
      <c r="I29" s="18"/>
      <c r="J29" s="18"/>
      <c r="K29" s="18"/>
      <c r="L29" s="18"/>
      <c r="M29" s="18"/>
      <c r="N29" s="87">
        <v>24</v>
      </c>
      <c r="O29" s="87" t="s">
        <v>2210</v>
      </c>
      <c r="P29" s="87" t="s">
        <v>2211</v>
      </c>
      <c r="Q29" s="87" t="s">
        <v>1247</v>
      </c>
      <c r="R29" s="18"/>
      <c r="S29" s="18"/>
      <c r="T29" s="18"/>
      <c r="U29" s="18"/>
      <c r="V29" s="18"/>
      <c r="W29" s="18"/>
      <c r="X29" s="87">
        <v>24</v>
      </c>
      <c r="Y29" s="769" t="s">
        <v>2210</v>
      </c>
      <c r="Z29" s="87" t="s">
        <v>2211</v>
      </c>
      <c r="AA29" s="87" t="s">
        <v>1247</v>
      </c>
      <c r="AB29" s="18"/>
      <c r="AC29" s="87">
        <v>24</v>
      </c>
      <c r="AD29" s="87" t="s">
        <v>2347</v>
      </c>
      <c r="AE29" s="87" t="s">
        <v>2348</v>
      </c>
      <c r="AF29" s="87" t="s">
        <v>1247</v>
      </c>
    </row>
    <row r="30" spans="1:32" ht="12">
      <c r="A30" s="18"/>
      <c r="B30" s="18"/>
      <c r="C30" s="18"/>
      <c r="D30" s="18"/>
      <c r="E30" s="18"/>
      <c r="F30" s="18"/>
      <c r="G30" s="18"/>
      <c r="H30" s="18"/>
      <c r="I30" s="18"/>
      <c r="J30" s="18"/>
      <c r="K30" s="18"/>
      <c r="L30" s="18"/>
      <c r="M30" s="18"/>
      <c r="N30" s="87">
        <v>25</v>
      </c>
      <c r="O30" s="87" t="s">
        <v>2231</v>
      </c>
      <c r="P30" s="87" t="s">
        <v>2232</v>
      </c>
      <c r="Q30" s="87" t="s">
        <v>1247</v>
      </c>
      <c r="R30" s="18"/>
      <c r="S30" s="18"/>
      <c r="T30" s="18"/>
      <c r="U30" s="18"/>
      <c r="V30" s="18"/>
      <c r="W30" s="18"/>
      <c r="X30" s="87">
        <v>25</v>
      </c>
      <c r="Y30" s="769" t="s">
        <v>2231</v>
      </c>
      <c r="Z30" s="87" t="s">
        <v>2232</v>
      </c>
      <c r="AA30" s="87" t="s">
        <v>1247</v>
      </c>
      <c r="AB30" s="18"/>
      <c r="AC30" s="87">
        <v>25</v>
      </c>
      <c r="AD30" s="87" t="s">
        <v>1707</v>
      </c>
      <c r="AE30" s="87" t="s">
        <v>1708</v>
      </c>
      <c r="AF30" s="87" t="s">
        <v>1247</v>
      </c>
    </row>
    <row r="31" spans="1:32" ht="12">
      <c r="A31" s="18"/>
      <c r="B31" s="18"/>
      <c r="C31" s="18"/>
      <c r="D31" s="18"/>
      <c r="E31" s="18"/>
      <c r="F31" s="18"/>
      <c r="G31" s="18"/>
      <c r="H31" s="18"/>
      <c r="I31" s="18"/>
      <c r="J31" s="18"/>
      <c r="K31" s="18"/>
      <c r="L31" s="18"/>
      <c r="M31" s="18"/>
      <c r="N31" s="87">
        <v>26</v>
      </c>
      <c r="O31" s="87" t="s">
        <v>1675</v>
      </c>
      <c r="P31" s="87" t="s">
        <v>1676</v>
      </c>
      <c r="Q31" s="87" t="s">
        <v>1247</v>
      </c>
      <c r="R31" s="18"/>
      <c r="S31" s="18"/>
      <c r="T31" s="18"/>
      <c r="U31" s="18"/>
      <c r="V31" s="18"/>
      <c r="W31" s="18"/>
      <c r="X31" s="87">
        <v>26</v>
      </c>
      <c r="Y31" s="769" t="s">
        <v>1675</v>
      </c>
      <c r="Z31" s="87" t="s">
        <v>1676</v>
      </c>
      <c r="AA31" s="87" t="s">
        <v>1247</v>
      </c>
      <c r="AB31" s="18"/>
      <c r="AC31" s="87">
        <v>26</v>
      </c>
      <c r="AD31" s="87" t="s">
        <v>1699</v>
      </c>
      <c r="AE31" s="87" t="s">
        <v>1700</v>
      </c>
      <c r="AF31" s="87" t="s">
        <v>1247</v>
      </c>
    </row>
    <row r="32" spans="1:32" ht="12">
      <c r="A32" s="18"/>
      <c r="B32" s="18"/>
      <c r="C32" s="18"/>
      <c r="D32" s="18"/>
      <c r="E32" s="18"/>
      <c r="F32" s="18"/>
      <c r="G32" s="18"/>
      <c r="H32" s="18"/>
      <c r="I32" s="18"/>
      <c r="J32" s="18"/>
      <c r="K32" s="18"/>
      <c r="L32" s="18"/>
      <c r="M32" s="18"/>
      <c r="N32" s="87">
        <v>27</v>
      </c>
      <c r="O32" s="87" t="s">
        <v>1646</v>
      </c>
      <c r="P32" s="87" t="s">
        <v>1647</v>
      </c>
      <c r="Q32" s="87" t="s">
        <v>1247</v>
      </c>
      <c r="R32" s="18"/>
      <c r="S32" s="18"/>
      <c r="T32" s="18"/>
      <c r="U32" s="18"/>
      <c r="V32" s="18"/>
      <c r="W32" s="18"/>
      <c r="X32" s="87">
        <v>27</v>
      </c>
      <c r="Y32" s="769" t="s">
        <v>1646</v>
      </c>
      <c r="Z32" s="87" t="s">
        <v>1647</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2286</v>
      </c>
      <c r="P33" s="87" t="s">
        <v>2287</v>
      </c>
      <c r="Q33" s="87" t="s">
        <v>1247</v>
      </c>
      <c r="R33" s="18"/>
      <c r="S33" s="18"/>
      <c r="T33" s="18"/>
      <c r="U33" s="18"/>
      <c r="V33" s="18"/>
      <c r="W33" s="18"/>
      <c r="X33" s="87">
        <v>28</v>
      </c>
      <c r="Y33" s="769" t="s">
        <v>2286</v>
      </c>
      <c r="Z33" s="87" t="s">
        <v>2287</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2307</v>
      </c>
      <c r="P34" s="87" t="s">
        <v>2308</v>
      </c>
      <c r="Q34" s="87" t="s">
        <v>1247</v>
      </c>
      <c r="R34" s="18"/>
      <c r="S34" s="18"/>
      <c r="T34" s="18"/>
      <c r="U34" s="18"/>
      <c r="V34" s="18"/>
      <c r="W34" s="18"/>
      <c r="X34" s="87">
        <v>29</v>
      </c>
      <c r="Y34" s="769" t="s">
        <v>2307</v>
      </c>
      <c r="Z34" s="87" t="s">
        <v>2308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2360</v>
      </c>
      <c r="P36" s="87" t="s">
        <v>2361</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09</v>
      </c>
      <c r="I4" s="80" t="str">
        <f>HLOOKUP(I3,比較地域マスタ!$E$5:$L$6,2,0)</f>
        <v>栃木県</v>
      </c>
      <c r="J4" s="80" t="str">
        <f>HLOOKUP(J3,比較地域マスタ!$E$5:$L$6,2,0)</f>
        <v>塩谷町</v>
      </c>
      <c r="K4" s="80" t="str">
        <f>HLOOKUP(K3,比較地域マスタ!$E$5:$L$6,2,0)</f>
        <v>09384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塩谷町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39.632996663146429</v>
      </c>
      <c r="BB5" s="34"/>
      <c r="BC5" s="19"/>
      <c r="BD5" s="364">
        <f>AC35</f>
        <v>24.050214438230398</v>
      </c>
      <c r="BE5" s="34"/>
      <c r="BF5" s="19"/>
      <c r="BG5" s="364">
        <f>AK35</f>
        <v>23.364322680168197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29.177568421707466</v>
      </c>
      <c r="BA6" s="19"/>
      <c r="BB6" s="34"/>
      <c r="BC6" s="364">
        <f>AC36</f>
        <v>19.352739491248226</v>
      </c>
      <c r="BD6" s="19"/>
      <c r="BE6" s="34"/>
      <c r="BF6" s="364">
        <f>AK36</f>
        <v>19.787718259071902</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1.7894981350549846</v>
      </c>
      <c r="BA7" s="19"/>
      <c r="BB7" s="34"/>
      <c r="BC7" s="364">
        <f>AC37</f>
        <v>1.100969655975125</v>
      </c>
      <c r="BD7" s="19"/>
      <c r="BE7" s="34"/>
      <c r="BF7" s="364">
        <f t="shared" ref="BF7:BF8" si="0">AK37</f>
        <v>1.1110787168445149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8.6659301063839784</v>
      </c>
      <c r="BA8" s="19"/>
      <c r="BB8" s="34"/>
      <c r="BC8" s="364">
        <f>AC38</f>
        <v>3.5965052910070465</v>
      </c>
      <c r="BD8" s="19"/>
      <c r="BE8" s="34"/>
      <c r="BF8" s="364">
        <f t="shared" si="0"/>
        <v>2.4655257042517813</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99.954317295645893</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8.0697206059884525</v>
      </c>
      <c r="BA9" s="364">
        <f>AZ9</f>
        <v>8.0697206059884525</v>
      </c>
      <c r="BB9" s="34"/>
      <c r="BC9" s="364">
        <f>AC39</f>
        <v>10.471712668878681</v>
      </c>
      <c r="BD9" s="364">
        <f>AC39</f>
        <v>10.471712668878681</v>
      </c>
      <c r="BE9" s="34"/>
      <c r="BF9" s="364">
        <f>AK39</f>
        <v>7.9835996152760975</v>
      </c>
      <c r="BG9" s="364">
        <f>AK39</f>
        <v>7.9835996152760975</v>
      </c>
      <c r="BH9" s="34"/>
    </row>
    <row r="10" spans="1:62" ht="17.100000000000001" customHeight="1" thickBot="1">
      <c r="B10" s="366"/>
      <c r="C10" s="367"/>
      <c r="D10" s="369"/>
      <c r="E10" s="369"/>
      <c r="F10" s="369"/>
      <c r="G10" s="368"/>
      <c r="H10" s="368"/>
      <c r="I10" s="369"/>
      <c r="J10" s="370"/>
      <c r="K10" s="377"/>
      <c r="L10" s="286" t="s">
        <v>31</v>
      </c>
      <c r="M10" s="286"/>
      <c r="N10" s="622"/>
      <c r="O10" s="1025">
        <f>SUM(O11:O13)</f>
        <v>39.632996663146429</v>
      </c>
      <c r="P10" s="501">
        <f t="shared" ref="P10:P22" si="1">O10/$O$9</f>
        <v>0.39651110362666525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15.568807445159649</v>
      </c>
      <c r="BA10" s="364">
        <f>AZ10</f>
        <v>15.568807445159649</v>
      </c>
      <c r="BB10" s="34"/>
      <c r="BC10" s="364">
        <f>AC40</f>
        <v>16.745970308777714</v>
      </c>
      <c r="BD10" s="364">
        <f>AC40</f>
        <v>16.745970308777714</v>
      </c>
      <c r="BE10" s="34"/>
      <c r="BF10" s="364">
        <f>AK40</f>
        <v>11.134989960921894</v>
      </c>
      <c r="BG10" s="364">
        <f>AK40</f>
        <v>11.134989960921894</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29.177568421707466</v>
      </c>
      <c r="P11" s="502">
        <f t="shared" si="1"/>
        <v>0.29190903615904612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35.742370926845823</v>
      </c>
      <c r="BB11" s="34"/>
      <c r="BC11" s="364"/>
      <c r="BD11" s="364">
        <f>AC41</f>
        <v>32.339645182018742</v>
      </c>
      <c r="BE11" s="34"/>
      <c r="BF11" s="19"/>
      <c r="BG11" s="364">
        <f>AK41</f>
        <v>25.036357570881304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1.7894981350549846</v>
      </c>
      <c r="P12" s="502">
        <f t="shared" si="1"/>
        <v>1.7903159998201867E-2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34.927107884404663</v>
      </c>
      <c r="BA12" s="19"/>
      <c r="BB12" s="34"/>
      <c r="BC12" s="364">
        <f>AC42</f>
        <v>31.379035696315068</v>
      </c>
      <c r="BD12" s="19"/>
      <c r="BE12" s="34"/>
      <c r="BF12" s="364">
        <f>AK42</f>
        <v>24.406413178958765</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8.6659301063839784</v>
      </c>
      <c r="P13" s="502">
        <f t="shared" si="1"/>
        <v>8.6698907469417275E-2</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0.8152630424411591</v>
      </c>
      <c r="BA13" s="19"/>
      <c r="BB13" s="34"/>
      <c r="BC13" s="364">
        <f>AC45</f>
        <v>0.96060948570367366</v>
      </c>
      <c r="BD13" s="19"/>
      <c r="BE13" s="34"/>
      <c r="BF13" s="364">
        <f>AK45</f>
        <v>0.62994439192253815</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8.0697206059884525</v>
      </c>
      <c r="P14" s="501">
        <f t="shared" si="1"/>
        <v>8.0734087574424129E-2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15.568807445159649</v>
      </c>
      <c r="P15" s="501">
        <f t="shared" si="1"/>
        <v>0.15575922947990403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0.94042165450553794</v>
      </c>
      <c r="BA15" s="364">
        <f>AZ15</f>
        <v>0.94042165450553794</v>
      </c>
      <c r="BB15" s="34"/>
      <c r="BC15" s="364">
        <f>AC47</f>
        <v>1.5151635212150376</v>
      </c>
      <c r="BD15" s="364">
        <f>AC47</f>
        <v>1.5151635212150376</v>
      </c>
      <c r="BE15" s="34"/>
      <c r="BF15" s="364">
        <f>AK47</f>
        <v>1.198590193414971</v>
      </c>
      <c r="BG15" s="364">
        <f>AK47</f>
        <v>1.198590193414971</v>
      </c>
      <c r="BH15" s="34"/>
    </row>
    <row r="16" spans="1:62" ht="17.100000000000001" customHeight="1" thickBot="1">
      <c r="B16" s="366"/>
      <c r="C16" s="367"/>
      <c r="D16" s="369"/>
      <c r="E16" s="369"/>
      <c r="F16" s="369"/>
      <c r="G16" s="368"/>
      <c r="H16" s="368"/>
      <c r="I16" s="369"/>
      <c r="J16" s="370"/>
      <c r="K16" s="378"/>
      <c r="L16" s="286" t="s">
        <v>44</v>
      </c>
      <c r="M16" s="387"/>
      <c r="N16" s="388"/>
      <c r="O16" s="1025">
        <f>SUM(O18:O21)</f>
        <v>35.742370926845823</v>
      </c>
      <c r="P16" s="501">
        <f t="shared" si="1"/>
        <v>0.35758706471003826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34.927107884404663</v>
      </c>
      <c r="P17" s="502">
        <f t="shared" si="1"/>
        <v>0.34943070824141503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18.221887710714981</v>
      </c>
      <c r="P18" s="502">
        <f t="shared" si="1"/>
        <v>0.18230215766286609</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16.705220173689682</v>
      </c>
      <c r="P19" s="502">
        <f t="shared" si="1"/>
        <v>0.16712855057854892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0.8152630424411591</v>
      </c>
      <c r="P20" s="502">
        <f t="shared" si="1"/>
        <v>8.1563564686232184E-3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0.94042165450553794</v>
      </c>
      <c r="P22" s="679">
        <f t="shared" si="1"/>
        <v>9.4085146089683078E-3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32.687906344227613</v>
      </c>
      <c r="AZ22" s="364">
        <f t="shared" si="3"/>
        <v>21.814539976193309</v>
      </c>
      <c r="BA22" s="364">
        <f t="shared" si="3"/>
        <v>20.062488979631041</v>
      </c>
      <c r="BB22" s="364">
        <f t="shared" si="3"/>
        <v>21.057572336732964</v>
      </c>
      <c r="BC22" s="364">
        <f t="shared" si="3"/>
        <v>21.520034407307406</v>
      </c>
      <c r="BD22" s="364">
        <f t="shared" si="3"/>
        <v>24.050214438230398</v>
      </c>
      <c r="BE22" s="364">
        <f t="shared" si="3"/>
        <v>22.346542944089794</v>
      </c>
      <c r="BF22" s="364">
        <f t="shared" si="3"/>
        <v>21.044934101474229</v>
      </c>
      <c r="BG22" s="364">
        <f t="shared" si="3"/>
        <v>19.206901697111181</v>
      </c>
      <c r="BH22" s="364">
        <f t="shared" si="3"/>
        <v>19.498201128730301</v>
      </c>
      <c r="BI22" s="364">
        <f t="shared" si="3"/>
        <v>19.304172610957259</v>
      </c>
      <c r="BJ22" s="364">
        <f t="shared" si="3"/>
        <v>19.594820308458822</v>
      </c>
      <c r="BK22" s="364">
        <f t="shared" si="3"/>
        <v>21.389199381636974</v>
      </c>
      <c r="BL22" s="364">
        <f t="shared" si="3"/>
        <v>23.364322680168197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9.1626357338925217</v>
      </c>
      <c r="AZ23" s="399">
        <f t="shared" ref="AZ23:BL23" si="4">Y39</f>
        <v>8.6113824184941468</v>
      </c>
      <c r="BA23" s="399">
        <f t="shared" si="4"/>
        <v>8.6449542141147528</v>
      </c>
      <c r="BB23" s="399">
        <f t="shared" si="4"/>
        <v>11.08428446102074</v>
      </c>
      <c r="BC23" s="399">
        <f t="shared" si="4"/>
        <v>10.517625067129408</v>
      </c>
      <c r="BD23" s="399">
        <f t="shared" si="4"/>
        <v>10.471712668878681</v>
      </c>
      <c r="BE23" s="399">
        <f t="shared" si="4"/>
        <v>10.327376289448114</v>
      </c>
      <c r="BF23" s="399">
        <f t="shared" si="4"/>
        <v>9.2443459811221285</v>
      </c>
      <c r="BG23" s="399">
        <f t="shared" si="4"/>
        <v>8.5127475056047111</v>
      </c>
      <c r="BH23" s="399">
        <f t="shared" si="4"/>
        <v>8.3747856837962544</v>
      </c>
      <c r="BI23" s="399">
        <f t="shared" si="4"/>
        <v>8.2617366252442004</v>
      </c>
      <c r="BJ23" s="399">
        <f t="shared" si="4"/>
        <v>8.0105078766283153</v>
      </c>
      <c r="BK23" s="399">
        <f t="shared" si="4"/>
        <v>7.2002756878726899</v>
      </c>
      <c r="BL23" s="399">
        <f t="shared" si="4"/>
        <v>7.9835996152760975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15.075663419597619</v>
      </c>
      <c r="AZ24" s="364">
        <f t="shared" ref="AZ24:BL24" si="5">Y40</f>
        <v>13.06099522090309</v>
      </c>
      <c r="BA24" s="364">
        <f t="shared" si="5"/>
        <v>15.29975455253166</v>
      </c>
      <c r="BB24" s="364">
        <f t="shared" si="5"/>
        <v>15.182968619102208</v>
      </c>
      <c r="BC24" s="364">
        <f t="shared" si="5"/>
        <v>14.66476427702804</v>
      </c>
      <c r="BD24" s="364">
        <f t="shared" si="5"/>
        <v>16.745970308777714</v>
      </c>
      <c r="BE24" s="364">
        <f t="shared" si="5"/>
        <v>15.382258896875951</v>
      </c>
      <c r="BF24" s="364">
        <f t="shared" si="5"/>
        <v>13.879114135512241</v>
      </c>
      <c r="BG24" s="364">
        <f t="shared" si="5"/>
        <v>14.599753012420853</v>
      </c>
      <c r="BH24" s="364">
        <f t="shared" si="5"/>
        <v>14.210112721735737</v>
      </c>
      <c r="BI24" s="364">
        <f t="shared" si="5"/>
        <v>12.448767651505108</v>
      </c>
      <c r="BJ24" s="364">
        <f t="shared" si="5"/>
        <v>12.753441662483221</v>
      </c>
      <c r="BK24" s="364">
        <f t="shared" si="5"/>
        <v>12.007898484633513</v>
      </c>
      <c r="BL24" s="364">
        <f t="shared" si="5"/>
        <v>11.134989960921894</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34.052021985385956</v>
      </c>
      <c r="AZ25" s="364">
        <f t="shared" ref="AZ25:BL25" si="6">Y41</f>
        <v>33.614638191163337</v>
      </c>
      <c r="BA25" s="364">
        <f t="shared" si="6"/>
        <v>33.770794500903556</v>
      </c>
      <c r="BB25" s="364">
        <f t="shared" si="6"/>
        <v>33.258268606637067</v>
      </c>
      <c r="BC25" s="364">
        <f t="shared" si="6"/>
        <v>33.198596141278706</v>
      </c>
      <c r="BD25" s="364">
        <f t="shared" si="6"/>
        <v>32.339645182018742</v>
      </c>
      <c r="BE25" s="364">
        <f t="shared" si="6"/>
        <v>31.335755866285751</v>
      </c>
      <c r="BF25" s="364">
        <f t="shared" si="6"/>
        <v>30.801011670848144</v>
      </c>
      <c r="BG25" s="364">
        <f t="shared" si="6"/>
        <v>30.049698534831577</v>
      </c>
      <c r="BH25" s="364">
        <f t="shared" si="6"/>
        <v>29.381269775577792</v>
      </c>
      <c r="BI25" s="364">
        <f t="shared" si="6"/>
        <v>28.849769806859857</v>
      </c>
      <c r="BJ25" s="364">
        <f t="shared" si="6"/>
        <v>27.992725604394618</v>
      </c>
      <c r="BK25" s="364">
        <f t="shared" si="6"/>
        <v>25.211530682674667</v>
      </c>
      <c r="BL25" s="364">
        <f t="shared" si="6"/>
        <v>25.036357570881304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1.4858354173680892</v>
      </c>
      <c r="AZ26" s="364">
        <f t="shared" si="7"/>
        <v>0.93054116424677635</v>
      </c>
      <c r="BA26" s="364">
        <f t="shared" si="7"/>
        <v>1.1522710511293484</v>
      </c>
      <c r="BB26" s="364">
        <f t="shared" si="7"/>
        <v>0.89857939494265204</v>
      </c>
      <c r="BC26" s="364">
        <f t="shared" si="7"/>
        <v>1.4780370026951786</v>
      </c>
      <c r="BD26" s="364">
        <f t="shared" si="7"/>
        <v>1.5151635212150376</v>
      </c>
      <c r="BE26" s="364">
        <f t="shared" si="7"/>
        <v>1.3740427643655804</v>
      </c>
      <c r="BF26" s="364">
        <f t="shared" si="7"/>
        <v>0.96597588122235123</v>
      </c>
      <c r="BG26" s="364">
        <f t="shared" si="7"/>
        <v>1.265401464141475</v>
      </c>
      <c r="BH26" s="364">
        <f t="shared" si="7"/>
        <v>1.4395964556365508</v>
      </c>
      <c r="BI26" s="364">
        <f t="shared" si="7"/>
        <v>1.187447194612083</v>
      </c>
      <c r="BJ26" s="364">
        <f t="shared" si="7"/>
        <v>1.2800410626903675</v>
      </c>
      <c r="BK26" s="364">
        <f t="shared" si="7"/>
        <v>1.0155330915869929</v>
      </c>
      <c r="BL26" s="364">
        <f t="shared" si="7"/>
        <v>1.198590193414971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92.464062900471802</v>
      </c>
      <c r="AZ27" s="364">
        <f t="shared" si="8"/>
        <v>78.032096971000655</v>
      </c>
      <c r="BA27" s="364">
        <f t="shared" si="8"/>
        <v>78.930263298310351</v>
      </c>
      <c r="BB27" s="364">
        <f t="shared" si="8"/>
        <v>81.481673418435633</v>
      </c>
      <c r="BC27" s="364">
        <f t="shared" si="8"/>
        <v>81.379056895438737</v>
      </c>
      <c r="BD27" s="364">
        <f t="shared" si="8"/>
        <v>85.122706119120579</v>
      </c>
      <c r="BE27" s="364">
        <f t="shared" si="8"/>
        <v>80.76597676106519</v>
      </c>
      <c r="BF27" s="364">
        <f t="shared" si="8"/>
        <v>75.935381770179092</v>
      </c>
      <c r="BG27" s="364">
        <f t="shared" si="8"/>
        <v>73.634502214109801</v>
      </c>
      <c r="BH27" s="364">
        <f t="shared" si="8"/>
        <v>72.903965765476627</v>
      </c>
      <c r="BI27" s="364">
        <f t="shared" si="8"/>
        <v>70.051893889178501</v>
      </c>
      <c r="BJ27" s="364">
        <f t="shared" si="8"/>
        <v>69.631536514655352</v>
      </c>
      <c r="BK27" s="364">
        <f t="shared" si="8"/>
        <v>66.824437328404827</v>
      </c>
      <c r="BL27" s="364">
        <f t="shared" si="8"/>
        <v>68.717860020662471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85.122706119120579</v>
      </c>
      <c r="P30" s="500">
        <f>P31+P35+P36+P37+P43</f>
        <v>0.99999999999999978</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24.050214438230398</v>
      </c>
      <c r="P31" s="501">
        <f t="shared" ref="P31:P43" si="9">O31/$O$30</f>
        <v>0.28253583015293904</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19.352739491248226</v>
      </c>
      <c r="P32" s="502">
        <f t="shared" si="9"/>
        <v>0.22735108378916</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1.100969655975125</v>
      </c>
      <c r="P33" s="502">
        <f t="shared" si="9"/>
        <v>1.2933912773337232E-2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3.5965052910070465</v>
      </c>
      <c r="P34" s="502">
        <f t="shared" si="9"/>
        <v>4.2250833590441815E-2</v>
      </c>
      <c r="Q34" s="371"/>
      <c r="R34" s="15"/>
      <c r="S34" s="366"/>
      <c r="T34" s="622" t="s">
        <v>29</v>
      </c>
      <c r="U34" s="375"/>
      <c r="V34" s="375"/>
      <c r="W34" s="375"/>
      <c r="X34" s="1012">
        <f>X35+X39+X40+X41+X47</f>
        <v>92.464062900471802</v>
      </c>
      <c r="Y34" s="1013">
        <f t="shared" ref="Y34:AK34" si="10">Y35+Y39+Y40+Y41+Y47</f>
        <v>78.032096971000655</v>
      </c>
      <c r="Z34" s="1013">
        <f t="shared" si="10"/>
        <v>78.930263298310351</v>
      </c>
      <c r="AA34" s="1013">
        <f t="shared" si="10"/>
        <v>81.481673418435633</v>
      </c>
      <c r="AB34" s="1013">
        <f t="shared" si="10"/>
        <v>81.379056895438737</v>
      </c>
      <c r="AC34" s="1013">
        <f t="shared" si="10"/>
        <v>85.122706119120579</v>
      </c>
      <c r="AD34" s="1013">
        <f t="shared" si="10"/>
        <v>80.76597676106519</v>
      </c>
      <c r="AE34" s="1013">
        <f t="shared" si="10"/>
        <v>75.935381770179092</v>
      </c>
      <c r="AF34" s="1013">
        <f t="shared" si="10"/>
        <v>73.634502214109801</v>
      </c>
      <c r="AG34" s="1013">
        <f t="shared" si="10"/>
        <v>72.903965765476627</v>
      </c>
      <c r="AH34" s="1013">
        <f t="shared" si="10"/>
        <v>70.051893889178501</v>
      </c>
      <c r="AI34" s="1013">
        <f t="shared" si="10"/>
        <v>69.631536514655352</v>
      </c>
      <c r="AJ34" s="1013">
        <f t="shared" si="10"/>
        <v>66.824437328404827</v>
      </c>
      <c r="AK34" s="1014">
        <f t="shared" si="10"/>
        <v>68.717860020662471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10.471712668878681</v>
      </c>
      <c r="P35" s="501">
        <f t="shared" si="9"/>
        <v>0.12301902919092565</v>
      </c>
      <c r="Q35" s="371"/>
      <c r="R35" s="15"/>
      <c r="S35" s="366"/>
      <c r="T35" s="377"/>
      <c r="U35" s="286" t="s">
        <v>31</v>
      </c>
      <c r="V35" s="387"/>
      <c r="W35" s="387"/>
      <c r="X35" s="1015">
        <f>SUM(X36:X38)</f>
        <v>32.687906344227613</v>
      </c>
      <c r="Y35" s="1016">
        <f t="shared" ref="Y35:AK35" si="11">SUM(Y36:Y38)</f>
        <v>21.814539976193309</v>
      </c>
      <c r="Z35" s="1016">
        <f t="shared" si="11"/>
        <v>20.062488979631041</v>
      </c>
      <c r="AA35" s="1016">
        <f t="shared" si="11"/>
        <v>21.057572336732964</v>
      </c>
      <c r="AB35" s="1016">
        <f t="shared" si="11"/>
        <v>21.520034407307406</v>
      </c>
      <c r="AC35" s="1016">
        <f t="shared" si="11"/>
        <v>24.050214438230398</v>
      </c>
      <c r="AD35" s="1016">
        <f t="shared" si="11"/>
        <v>22.346542944089794</v>
      </c>
      <c r="AE35" s="1016">
        <f t="shared" si="11"/>
        <v>21.044934101474229</v>
      </c>
      <c r="AF35" s="1016">
        <f t="shared" si="11"/>
        <v>19.206901697111181</v>
      </c>
      <c r="AG35" s="1016">
        <f t="shared" si="11"/>
        <v>19.498201128730301</v>
      </c>
      <c r="AH35" s="1016">
        <f t="shared" si="11"/>
        <v>19.304172610957259</v>
      </c>
      <c r="AI35" s="1016">
        <f t="shared" si="11"/>
        <v>19.594820308458822</v>
      </c>
      <c r="AJ35" s="1016">
        <f t="shared" si="11"/>
        <v>21.389199381636974</v>
      </c>
      <c r="AK35" s="1017">
        <f t="shared" si="11"/>
        <v>23.364322680168197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16.745970308777714</v>
      </c>
      <c r="P36" s="501">
        <f t="shared" si="9"/>
        <v>0.19672741941901412</v>
      </c>
      <c r="Q36" s="371"/>
      <c r="R36" s="15"/>
      <c r="S36" s="401" t="s">
        <v>98</v>
      </c>
      <c r="T36" s="378"/>
      <c r="U36" s="389"/>
      <c r="V36" s="379" t="s">
        <v>98</v>
      </c>
      <c r="W36" s="402"/>
      <c r="X36" s="1018">
        <f>VLOOKUP(年度マスタ!$K$4&amp;"_"&amp;X$33,データシート1!$A:$BS,MATCH("aa_"&amp;$S36,データシート1!$A$1:$BS$1,0),0)</f>
        <v>25.230644570252732</v>
      </c>
      <c r="Y36" s="1019">
        <f>VLOOKUP(年度マスタ!$K$4&amp;"_"&amp;Y$33,データシート1!$A:$BS,MATCH("aa_"&amp;$S36,データシート1!$A$1:$BS$1,0),0)</f>
        <v>16.204591580516887</v>
      </c>
      <c r="Z36" s="1019">
        <f>VLOOKUP(年度マスタ!$K$4&amp;"_"&amp;Z$33,データシート1!$A:$BS,MATCH("aa_"&amp;$S36,データシート1!$A$1:$BS$1,0),0)</f>
        <v>15.000044590946329</v>
      </c>
      <c r="AA36" s="1019">
        <f>VLOOKUP(年度マスタ!$K$4&amp;"_"&amp;AA$33,データシート1!$A:$BS,MATCH("aa_"&amp;$S36,データシート1!$A$1:$BS$1,0),0)</f>
        <v>15.776317631690988</v>
      </c>
      <c r="AB36" s="1019">
        <f>VLOOKUP(年度マスタ!$K$4&amp;"_"&amp;AB$33,データシート1!$A:$BS,MATCH("aa_"&amp;$S36,データシート1!$A$1:$BS$1,0),0)</f>
        <v>16.433215617909951</v>
      </c>
      <c r="AC36" s="1019">
        <f>VLOOKUP(年度マスタ!$K$4&amp;"_"&amp;AC$33,データシート1!$A:$BS,MATCH("aa_"&amp;$S36,データシート1!$A$1:$BS$1,0),0)</f>
        <v>19.352739491248226</v>
      </c>
      <c r="AD36" s="1019">
        <f>VLOOKUP(年度マスタ!$K$4&amp;"_"&amp;AD$33,データシート1!$A:$BS,MATCH("aa_"&amp;$S36,データシート1!$A$1:$BS$1,0),0)</f>
        <v>19.191353850007843</v>
      </c>
      <c r="AE36" s="1019">
        <f>VLOOKUP(年度マスタ!$K$4&amp;"_"&amp;AE$33,データシート1!$A:$BS,MATCH("aa_"&amp;$S36,データシート1!$A$1:$BS$1,0),0)</f>
        <v>18.035428643349903</v>
      </c>
      <c r="AF36" s="1019">
        <f>VLOOKUP(年度マスタ!$K$4&amp;"_"&amp;AF$33,データシート1!$A:$BS,MATCH("aa_"&amp;$S36,データシート1!$A$1:$BS$1,0),0)</f>
        <v>16.035694091356845</v>
      </c>
      <c r="AG36" s="1019">
        <f>VLOOKUP(年度マスタ!$K$4&amp;"_"&amp;AG$33,データシート1!$A:$BS,MATCH("aa_"&amp;$S36,データシート1!$A$1:$BS$1,0),0)</f>
        <v>16.044953849220843</v>
      </c>
      <c r="AH36" s="1019">
        <f>VLOOKUP(年度マスタ!$K$4&amp;"_"&amp;AH$33,データシート1!$A:$BS,MATCH("aa_"&amp;$S36,データシート1!$A$1:$BS$1,0),0)</f>
        <v>16.133723436651938</v>
      </c>
      <c r="AI36" s="1019">
        <f>VLOOKUP(年度マスタ!$K$4&amp;"_"&amp;AI$33,データシート1!$A:$BS,MATCH("aa_"&amp;$S36,データシート1!$A$1:$BS$1,0),0)</f>
        <v>16.488406487254327</v>
      </c>
      <c r="AJ36" s="1019">
        <f>VLOOKUP(年度マスタ!$K$4&amp;"_"&amp;AJ$33,データシート1!$A:$BS,MATCH("aa_"&amp;$S36,データシート1!$A$1:$BS$1,0),0)</f>
        <v>17.479541454258928</v>
      </c>
      <c r="AK36" s="1020">
        <f>VLOOKUP(年度マスタ!$K$4&amp;"_"&amp;AK$33,データシート1!$A:$BS,MATCH("aa_"&amp;$S36,データシート1!$A$1:$BS$1,0),0)</f>
        <v>19.787718259071902</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32.339645182018742</v>
      </c>
      <c r="P37" s="501">
        <f t="shared" si="9"/>
        <v>0.37991796380113546</v>
      </c>
      <c r="Q37" s="371"/>
      <c r="R37" s="15"/>
      <c r="S37" s="401" t="s">
        <v>100</v>
      </c>
      <c r="T37" s="378"/>
      <c r="U37" s="389"/>
      <c r="V37" s="379" t="s">
        <v>107</v>
      </c>
      <c r="W37" s="402"/>
      <c r="X37" s="1018">
        <f>VLOOKUP(年度マスタ!$K$4&amp;"_"&amp;X$33,データシート1!$A:$BS,MATCH("aa_"&amp;$S37,データシート1!$A$1:$BS$1,0),0)</f>
        <v>1.0997199463738456</v>
      </c>
      <c r="Y37" s="1019">
        <f>VLOOKUP(年度マスタ!$K$4&amp;"_"&amp;Y$33,データシート1!$A:$BS,MATCH("aa_"&amp;$S37,データシート1!$A$1:$BS$1,0),0)</f>
        <v>1.1153034709072642</v>
      </c>
      <c r="Z37" s="1019">
        <f>VLOOKUP(年度マスタ!$K$4&amp;"_"&amp;Z$33,データシート1!$A:$BS,MATCH("aa_"&amp;$S37,データシート1!$A$1:$BS$1,0),0)</f>
        <v>1.0856203602543502</v>
      </c>
      <c r="AA37" s="1019">
        <f>VLOOKUP(年度マスタ!$K$4&amp;"_"&amp;AA$33,データシート1!$A:$BS,MATCH("aa_"&amp;$S37,データシート1!$A$1:$BS$1,0),0)</f>
        <v>1.4609333570195926</v>
      </c>
      <c r="AB37" s="1019">
        <f>VLOOKUP(年度マスタ!$K$4&amp;"_"&amp;AB$33,データシート1!$A:$BS,MATCH("aa_"&amp;$S37,データシート1!$A$1:$BS$1,0),0)</f>
        <v>1.2978573773279809</v>
      </c>
      <c r="AC37" s="1019">
        <f>VLOOKUP(年度マスタ!$K$4&amp;"_"&amp;AC$33,データシート1!$A:$BS,MATCH("aa_"&amp;$S37,データシート1!$A$1:$BS$1,0),0)</f>
        <v>1.100969655975125</v>
      </c>
      <c r="AD37" s="1019">
        <f>VLOOKUP(年度マスタ!$K$4&amp;"_"&amp;AD$33,データシート1!$A:$BS,MATCH("aa_"&amp;$S37,データシート1!$A$1:$BS$1,0),0)</f>
        <v>1.0991503869399482</v>
      </c>
      <c r="AE37" s="1019">
        <f>VLOOKUP(年度マスタ!$K$4&amp;"_"&amp;AE$33,データシート1!$A:$BS,MATCH("aa_"&amp;$S37,データシート1!$A$1:$BS$1,0),0)</f>
        <v>1.0920538308160899</v>
      </c>
      <c r="AF37" s="1019">
        <f>VLOOKUP(年度マスタ!$K$4&amp;"_"&amp;AF$33,データシート1!$A:$BS,MATCH("aa_"&amp;$S37,データシート1!$A$1:$BS$1,0),0)</f>
        <v>1.199556181027738</v>
      </c>
      <c r="AG37" s="1019">
        <f>VLOOKUP(年度マスタ!$K$4&amp;"_"&amp;AG$33,データシート1!$A:$BS,MATCH("aa_"&amp;$S37,データシート1!$A$1:$BS$1,0),0)</f>
        <v>1.1877259514440022</v>
      </c>
      <c r="AH37" s="1019">
        <f>VLOOKUP(年度マスタ!$K$4&amp;"_"&amp;AH$33,データシート1!$A:$BS,MATCH("aa_"&amp;$S37,データシート1!$A$1:$BS$1,0),0)</f>
        <v>1.071308870491559</v>
      </c>
      <c r="AI37" s="1019">
        <f>VLOOKUP(年度マスタ!$K$4&amp;"_"&amp;AI$33,データシート1!$A:$BS,MATCH("aa_"&amp;$S37,データシート1!$A$1:$BS$1,0),0)</f>
        <v>0.98948924306366082</v>
      </c>
      <c r="AJ37" s="1019">
        <f>VLOOKUP(年度マスタ!$K$4&amp;"_"&amp;AJ$33,データシート1!$A:$BS,MATCH("aa_"&amp;$S37,データシート1!$A$1:$BS$1,0),0)</f>
        <v>0.96984523711711323</v>
      </c>
      <c r="AK37" s="1020">
        <f>VLOOKUP(年度マスタ!$K$4&amp;"_"&amp;AK$33,データシート1!$A:$BS,MATCH("aa_"&amp;$S37,データシート1!$A$1:$BS$1,0),0)</f>
        <v>1.1110787168445149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31.379035696315068</v>
      </c>
      <c r="P38" s="502">
        <f t="shared" si="9"/>
        <v>0.36863296677156027</v>
      </c>
      <c r="Q38" s="371"/>
      <c r="R38" s="15"/>
      <c r="S38" s="401" t="s">
        <v>101</v>
      </c>
      <c r="T38" s="378"/>
      <c r="U38" s="391"/>
      <c r="V38" s="404" t="s">
        <v>110</v>
      </c>
      <c r="W38" s="404"/>
      <c r="X38" s="1018">
        <f>VLOOKUP(年度マスタ!$K$4&amp;"_"&amp;X$33,データシート1!$A:$BS,MATCH("aa_"&amp;$S38,データシート1!$A$1:$BS$1,0),0)</f>
        <v>6.3575418276010334</v>
      </c>
      <c r="Y38" s="1019">
        <f>VLOOKUP(年度マスタ!$K$4&amp;"_"&amp;Y$33,データシート1!$A:$BS,MATCH("aa_"&amp;$S38,データシート1!$A$1:$BS$1,0),0)</f>
        <v>4.4946449247691573</v>
      </c>
      <c r="Z38" s="1019">
        <f>VLOOKUP(年度マスタ!$K$4&amp;"_"&amp;Z$33,データシート1!$A:$BS,MATCH("aa_"&amp;$S38,データシート1!$A$1:$BS$1,0),0)</f>
        <v>3.9768240284303604</v>
      </c>
      <c r="AA38" s="1019">
        <f>VLOOKUP(年度マスタ!$K$4&amp;"_"&amp;AA$33,データシート1!$A:$BS,MATCH("aa_"&amp;$S38,データシート1!$A$1:$BS$1,0),0)</f>
        <v>3.8203213480223832</v>
      </c>
      <c r="AB38" s="1019">
        <f>VLOOKUP(年度マスタ!$K$4&amp;"_"&amp;AB$33,データシート1!$A:$BS,MATCH("aa_"&amp;$S38,データシート1!$A$1:$BS$1,0),0)</f>
        <v>3.7889614120694741</v>
      </c>
      <c r="AC38" s="1019">
        <f>VLOOKUP(年度マスタ!$K$4&amp;"_"&amp;AC$33,データシート1!$A:$BS,MATCH("aa_"&amp;$S38,データシート1!$A$1:$BS$1,0),0)</f>
        <v>3.5965052910070465</v>
      </c>
      <c r="AD38" s="1019">
        <f>VLOOKUP(年度マスタ!$K$4&amp;"_"&amp;AD$33,データシート1!$A:$BS,MATCH("aa_"&amp;$S38,データシート1!$A$1:$BS$1,0),0)</f>
        <v>2.0560387071420041</v>
      </c>
      <c r="AE38" s="1019">
        <f>VLOOKUP(年度マスタ!$K$4&amp;"_"&amp;AE$33,データシート1!$A:$BS,MATCH("aa_"&amp;$S38,データシート1!$A$1:$BS$1,0),0)</f>
        <v>1.9174516273082352</v>
      </c>
      <c r="AF38" s="1019">
        <f>VLOOKUP(年度マスタ!$K$4&amp;"_"&amp;AF$33,データシート1!$A:$BS,MATCH("aa_"&amp;$S38,データシート1!$A$1:$BS$1,0),0)</f>
        <v>1.971651424726599</v>
      </c>
      <c r="AG38" s="1019">
        <f>VLOOKUP(年度マスタ!$K$4&amp;"_"&amp;AG$33,データシート1!$A:$BS,MATCH("aa_"&amp;$S38,データシート1!$A$1:$BS$1,0),0)</f>
        <v>2.265521328065458</v>
      </c>
      <c r="AH38" s="1019">
        <f>VLOOKUP(年度マスタ!$K$4&amp;"_"&amp;AH$33,データシート1!$A:$BS,MATCH("aa_"&amp;$S38,データシート1!$A$1:$BS$1,0),0)</f>
        <v>2.0991403038137628</v>
      </c>
      <c r="AI38" s="1019">
        <f>VLOOKUP(年度マスタ!$K$4&amp;"_"&amp;AI$33,データシート1!$A:$BS,MATCH("aa_"&amp;$S38,データシート1!$A$1:$BS$1,0),0)</f>
        <v>2.116924578140833</v>
      </c>
      <c r="AJ38" s="1019">
        <f>VLOOKUP(年度マスタ!$K$4&amp;"_"&amp;AJ$33,データシート1!$A:$BS,MATCH("aa_"&amp;$S38,データシート1!$A$1:$BS$1,0),0)</f>
        <v>2.9398126902609318</v>
      </c>
      <c r="AK38" s="1020">
        <f>VLOOKUP(年度マスタ!$K$4&amp;"_"&amp;AK$33,データシート1!$A:$BS,MATCH("aa_"&amp;$S38,データシート1!$A$1:$BS$1,0),0)</f>
        <v>2.4655257042517813</v>
      </c>
      <c r="AL38" s="373"/>
      <c r="AW38" s="19" t="str">
        <f>年度マスタ!H4</f>
        <v>09</v>
      </c>
      <c r="AX38" s="19" t="s">
        <v>111</v>
      </c>
      <c r="AY38" s="19">
        <f>VLOOKUP($AW38&amp;"_"&amp;$AY$34,データシート1!$A:$BS,MATCH($AY$31&amp;"_"&amp;AY$36,データシート1!$A$1:$BS$1,0),0)</f>
        <v>4603.7081685992434</v>
      </c>
      <c r="AZ38" s="19">
        <f>VLOOKUP($AW38&amp;"_"&amp;$AY$34,データシート1!$A:$BS,MATCH($AY$31&amp;"_"&amp;AZ$36,データシート1!$A$1:$BS$1,0),0)</f>
        <v>168.77377533555526</v>
      </c>
      <c r="BA38" s="19">
        <f>VLOOKUP($AW38&amp;"_"&amp;$AY$34,データシート1!$A:$BS,MATCH($AY$31&amp;"_"&amp;BA$36,データシート1!$A$1:$BS$1,0),0)</f>
        <v>266.24742456271321</v>
      </c>
      <c r="BB38" s="19">
        <f>VLOOKUP($AW38&amp;"_"&amp;$AY$34,データシート1!$A:$BS,MATCH($AY$31&amp;"_"&amp;BB$36,データシート1!$A$1:$BS$1,0),0)</f>
        <v>2730.0198352134753</v>
      </c>
      <c r="BC38" s="19">
        <f>VLOOKUP($AW38&amp;"_"&amp;$AY$34,データシート1!$A:$BS,MATCH($AY$31&amp;"_"&amp;BC$36,データシート1!$A$1:$BS$1,0),0)</f>
        <v>2357.4419693208333</v>
      </c>
      <c r="BD38" s="19">
        <f>VLOOKUP($AW38&amp;"_"&amp;$AY$34,データシート1!$A:$BS,MATCH($AY$31&amp;"_"&amp;BD$36,データシート1!$A$1:$BS$1,0),0)</f>
        <v>1888.5641437203165</v>
      </c>
      <c r="BE38" s="19">
        <f>VLOOKUP($AW38&amp;"_"&amp;$AY$34,データシート1!$A:$BS,MATCH($AY$31&amp;"_"&amp;BE$36,データシート1!$A$1:$BS$1,0),0)</f>
        <v>1450.4708284278713</v>
      </c>
      <c r="BF38" s="19">
        <f>VLOOKUP($AW38&amp;"_"&amp;$AY$34,データシート1!$A:$BS,MATCH($AY$31&amp;"_"&amp;BF$36,データシート1!$A$1:$BS$1,0),0)</f>
        <v>115.91012613840851</v>
      </c>
      <c r="BG38" s="19">
        <f>VLOOKUP($AW38&amp;"_"&amp;$AY$34,データシート1!$A:$BS,MATCH($AY$31&amp;"_"&amp;BG$36,データシート1!$A$1:$BS$1,0),0)</f>
        <v>0</v>
      </c>
      <c r="BH38" s="19">
        <f>VLOOKUP($AW38&amp;"_"&amp;$AY$34,データシート1!$A:$BS,MATCH($AY$31&amp;"_"&amp;BH$36,データシート1!$A$1:$BS$1,0),0)</f>
        <v>258.11939386319045</v>
      </c>
    </row>
    <row r="39" spans="2:64" ht="17.100000000000001" customHeight="1" thickBot="1">
      <c r="B39" s="366"/>
      <c r="C39" s="367"/>
      <c r="D39" s="369"/>
      <c r="E39" s="993"/>
      <c r="F39" s="369"/>
      <c r="G39" s="368"/>
      <c r="H39" s="368"/>
      <c r="I39" s="369"/>
      <c r="J39" s="370"/>
      <c r="K39" s="378"/>
      <c r="L39" s="389"/>
      <c r="M39" s="389"/>
      <c r="N39" s="390" t="s">
        <v>1298</v>
      </c>
      <c r="O39" s="1026">
        <f>AC43</f>
        <v>16.258069806223165</v>
      </c>
      <c r="P39" s="502">
        <f t="shared" si="9"/>
        <v>0.1909956878423443</v>
      </c>
      <c r="Q39" s="371"/>
      <c r="R39" s="15"/>
      <c r="S39" s="401" t="s">
        <v>102</v>
      </c>
      <c r="T39" s="378"/>
      <c r="U39" s="386" t="s">
        <v>112</v>
      </c>
      <c r="V39" s="387"/>
      <c r="W39" s="387"/>
      <c r="X39" s="1015">
        <f>VLOOKUP(年度マスタ!$K$4&amp;"_"&amp;X$33,データシート1!$A:$BS,MATCH("aa_"&amp;$S39,データシート1!$A$1:$BS$1,0),0)</f>
        <v>9.1626357338925217</v>
      </c>
      <c r="Y39" s="1016">
        <f>VLOOKUP(年度マスタ!$K$4&amp;"_"&amp;Y$33,データシート1!$A:$BS,MATCH("aa_"&amp;$S39,データシート1!$A$1:$BS$1,0),0)</f>
        <v>8.6113824184941468</v>
      </c>
      <c r="Z39" s="1016">
        <f>VLOOKUP(年度マスタ!$K$4&amp;"_"&amp;Z$33,データシート1!$A:$BS,MATCH("aa_"&amp;$S39,データシート1!$A$1:$BS$1,0),0)</f>
        <v>8.6449542141147528</v>
      </c>
      <c r="AA39" s="1016">
        <f>VLOOKUP(年度マスタ!$K$4&amp;"_"&amp;AA$33,データシート1!$A:$BS,MATCH("aa_"&amp;$S39,データシート1!$A$1:$BS$1,0),0)</f>
        <v>11.08428446102074</v>
      </c>
      <c r="AB39" s="1016">
        <f>VLOOKUP(年度マスタ!$K$4&amp;"_"&amp;AB$33,データシート1!$A:$BS,MATCH("aa_"&amp;$S39,データシート1!$A$1:$BS$1,0),0)</f>
        <v>10.517625067129408</v>
      </c>
      <c r="AC39" s="1016">
        <f>VLOOKUP(年度マスタ!$K$4&amp;"_"&amp;AC$33,データシート1!$A:$BS,MATCH("aa_"&amp;$S39,データシート1!$A$1:$BS$1,0),0)</f>
        <v>10.471712668878681</v>
      </c>
      <c r="AD39" s="1016">
        <f>VLOOKUP(年度マスタ!$K$4&amp;"_"&amp;AD$33,データシート1!$A:$BS,MATCH("aa_"&amp;$S39,データシート1!$A$1:$BS$1,0),0)</f>
        <v>10.327376289448114</v>
      </c>
      <c r="AE39" s="1016">
        <f>VLOOKUP(年度マスタ!$K$4&amp;"_"&amp;AE$33,データシート1!$A:$BS,MATCH("aa_"&amp;$S39,データシート1!$A$1:$BS$1,0),0)</f>
        <v>9.2443459811221285</v>
      </c>
      <c r="AF39" s="1016">
        <f>VLOOKUP(年度マスタ!$K$4&amp;"_"&amp;AF$33,データシート1!$A:$BS,MATCH("aa_"&amp;$S39,データシート1!$A$1:$BS$1,0),0)</f>
        <v>8.5127475056047111</v>
      </c>
      <c r="AG39" s="1016">
        <f>VLOOKUP(年度マスタ!$K$4&amp;"_"&amp;AG$33,データシート1!$A:$BS,MATCH("aa_"&amp;$S39,データシート1!$A$1:$BS$1,0),0)</f>
        <v>8.3747856837962544</v>
      </c>
      <c r="AH39" s="1016">
        <f>VLOOKUP(年度マスタ!$K$4&amp;"_"&amp;AH$33,データシート1!$A:$BS,MATCH("aa_"&amp;$S39,データシート1!$A$1:$BS$1,0),0)</f>
        <v>8.2617366252442004</v>
      </c>
      <c r="AI39" s="1016">
        <f>VLOOKUP(年度マスタ!$K$4&amp;"_"&amp;AI$33,データシート1!$A:$BS,MATCH("aa_"&amp;$S39,データシート1!$A$1:$BS$1,0),0)</f>
        <v>8.0105078766283153</v>
      </c>
      <c r="AJ39" s="1016">
        <f>VLOOKUP(年度マスタ!$K$4&amp;"_"&amp;AJ$33,データシート1!$A:$BS,MATCH("aa_"&amp;$S39,データシート1!$A$1:$BS$1,0),0)</f>
        <v>7.2002756878726899</v>
      </c>
      <c r="AK39" s="1017">
        <f>VLOOKUP(年度マスタ!$K$4&amp;"_"&amp;AK$33,データシート1!$A:$BS,MATCH("aa_"&amp;$S39,データシート1!$A$1:$BS$1,0),0)</f>
        <v>7.9835996152760975</v>
      </c>
      <c r="AL39" s="373"/>
      <c r="AW39" s="19" t="str">
        <f>年度マスタ!K4</f>
        <v>09384</v>
      </c>
      <c r="AX39" s="19" t="s">
        <v>113</v>
      </c>
      <c r="AY39" s="19">
        <f>VLOOKUP($AW39&amp;"_"&amp;$AY$34,データシート1!$A:$BS,MATCH($AY$31&amp;"_"&amp;AY$36,データシート1!$A$1:$BS$1,0),0)</f>
        <v>19.787718259071902</v>
      </c>
      <c r="AZ39" s="19">
        <f>VLOOKUP($AW39&amp;"_"&amp;$AY$34,データシート1!$A:$BS,MATCH($AY$31&amp;"_"&amp;AZ$36,データシート1!$A$1:$BS$1,0),0)</f>
        <v>1.1110787168445149</v>
      </c>
      <c r="BA39" s="19">
        <f>VLOOKUP($AW39&amp;"_"&amp;$AY$34,データシート1!$A:$BS,MATCH($AY$31&amp;"_"&amp;BA$36,データシート1!$A$1:$BS$1,0),0)</f>
        <v>2.4655257042517813</v>
      </c>
      <c r="BB39" s="19">
        <f>VLOOKUP($AW39&amp;"_"&amp;$AY$34,データシート1!$A:$BS,MATCH($AY$31&amp;"_"&amp;BB$36,データシート1!$A$1:$BS$1,0),0)</f>
        <v>7.9835996152760975</v>
      </c>
      <c r="BC39" s="19">
        <f>VLOOKUP($AW39&amp;"_"&amp;$AY$34,データシート1!$A:$BS,MATCH($AY$31&amp;"_"&amp;BC$36,データシート1!$A$1:$BS$1,0),0)</f>
        <v>11.134989960921894</v>
      </c>
      <c r="BD39" s="19">
        <f>VLOOKUP($AW39&amp;"_"&amp;$AY$34,データシート1!$A:$BS,MATCH($AY$31&amp;"_"&amp;BD$36,データシート1!$A$1:$BS$1,0),0)</f>
        <v>11.393242435530865</v>
      </c>
      <c r="BE39" s="19">
        <f>VLOOKUP($AW39&amp;"_"&amp;$AY$34,データシート1!$A:$BS,MATCH($AY$31&amp;"_"&amp;BE$36,データシート1!$A$1:$BS$1,0),0)</f>
        <v>13.013170743427901</v>
      </c>
      <c r="BF39" s="19">
        <f>VLOOKUP($AW39&amp;"_"&amp;$AY$34,データシート1!$A:$BS,MATCH($AY$31&amp;"_"&amp;BF$36,データシート1!$A$1:$BS$1,0),0)</f>
        <v>0.62994439192253815</v>
      </c>
      <c r="BG39" s="19">
        <f>VLOOKUP($AW39&amp;"_"&amp;$AY$34,データシート1!$A:$BS,MATCH($AY$31&amp;"_"&amp;BG$36,データシート1!$A$1:$BS$1,0),0)</f>
        <v>0</v>
      </c>
      <c r="BH39" s="19">
        <f>VLOOKUP($AW39&amp;"_"&amp;$AY$34,データシート1!$A:$BS,MATCH($AY$31&amp;"_"&amp;BH$36,データシート1!$A$1:$BS$1,0),0)</f>
        <v>1.198590193414971</v>
      </c>
    </row>
    <row r="40" spans="2:64" ht="17.100000000000001" customHeight="1" thickBot="1">
      <c r="B40" s="366"/>
      <c r="C40" s="367"/>
      <c r="D40" s="369"/>
      <c r="E40" s="369"/>
      <c r="F40" s="369"/>
      <c r="G40" s="368"/>
      <c r="H40" s="368"/>
      <c r="I40" s="369"/>
      <c r="J40" s="370"/>
      <c r="K40" s="378"/>
      <c r="L40" s="389"/>
      <c r="M40" s="391"/>
      <c r="N40" s="382" t="s">
        <v>47</v>
      </c>
      <c r="O40" s="1026">
        <f>AC44</f>
        <v>15.120965890091902</v>
      </c>
      <c r="P40" s="502">
        <f t="shared" si="9"/>
        <v>0.17763727892921599</v>
      </c>
      <c r="Q40" s="371"/>
      <c r="R40" s="15"/>
      <c r="S40" s="401" t="s">
        <v>78</v>
      </c>
      <c r="T40" s="378"/>
      <c r="U40" s="386" t="s">
        <v>78</v>
      </c>
      <c r="V40" s="387"/>
      <c r="W40" s="387"/>
      <c r="X40" s="1015">
        <f>VLOOKUP(年度マスタ!$K$4&amp;"_"&amp;X$33,データシート1!$A:$BS,MATCH("aa_"&amp;$S40,データシート1!$A$1:$BS$1,0),0)</f>
        <v>15.075663419597619</v>
      </c>
      <c r="Y40" s="1016">
        <f>VLOOKUP(年度マスタ!$K$4&amp;"_"&amp;Y$33,データシート1!$A:$BS,MATCH("aa_"&amp;$S40,データシート1!$A$1:$BS$1,0),0)</f>
        <v>13.06099522090309</v>
      </c>
      <c r="Z40" s="1016">
        <f>VLOOKUP(年度マスタ!$K$4&amp;"_"&amp;Z$33,データシート1!$A:$BS,MATCH("aa_"&amp;$S40,データシート1!$A$1:$BS$1,0),0)</f>
        <v>15.29975455253166</v>
      </c>
      <c r="AA40" s="1016">
        <f>VLOOKUP(年度マスタ!$K$4&amp;"_"&amp;AA$33,データシート1!$A:$BS,MATCH("aa_"&amp;$S40,データシート1!$A$1:$BS$1,0),0)</f>
        <v>15.182968619102208</v>
      </c>
      <c r="AB40" s="1016">
        <f>VLOOKUP(年度マスタ!$K$4&amp;"_"&amp;AB$33,データシート1!$A:$BS,MATCH("aa_"&amp;$S40,データシート1!$A$1:$BS$1,0),0)</f>
        <v>14.66476427702804</v>
      </c>
      <c r="AC40" s="1016">
        <f>VLOOKUP(年度マスタ!$K$4&amp;"_"&amp;AC$33,データシート1!$A:$BS,MATCH("aa_"&amp;$S40,データシート1!$A$1:$BS$1,0),0)</f>
        <v>16.745970308777714</v>
      </c>
      <c r="AD40" s="1016">
        <f>VLOOKUP(年度マスタ!$K$4&amp;"_"&amp;AD$33,データシート1!$A:$BS,MATCH("aa_"&amp;$S40,データシート1!$A$1:$BS$1,0),0)</f>
        <v>15.382258896875951</v>
      </c>
      <c r="AE40" s="1016">
        <f>VLOOKUP(年度マスタ!$K$4&amp;"_"&amp;AE$33,データシート1!$A:$BS,MATCH("aa_"&amp;$S40,データシート1!$A$1:$BS$1,0),0)</f>
        <v>13.879114135512241</v>
      </c>
      <c r="AF40" s="1016">
        <f>VLOOKUP(年度マスタ!$K$4&amp;"_"&amp;AF$33,データシート1!$A:$BS,MATCH("aa_"&amp;$S40,データシート1!$A$1:$BS$1,0),0)</f>
        <v>14.599753012420853</v>
      </c>
      <c r="AG40" s="1016">
        <f>VLOOKUP(年度マスタ!$K$4&amp;"_"&amp;AG$33,データシート1!$A:$BS,MATCH("aa_"&amp;$S40,データシート1!$A$1:$BS$1,0),0)</f>
        <v>14.210112721735737</v>
      </c>
      <c r="AH40" s="1016">
        <f>VLOOKUP(年度マスタ!$K$4&amp;"_"&amp;AH$33,データシート1!$A:$BS,MATCH("aa_"&amp;$S40,データシート1!$A$1:$BS$1,0),0)</f>
        <v>12.448767651505108</v>
      </c>
      <c r="AI40" s="1016">
        <f>VLOOKUP(年度マスタ!$K$4&amp;"_"&amp;AI$33,データシート1!$A:$BS,MATCH("aa_"&amp;$S40,データシート1!$A$1:$BS$1,0),0)</f>
        <v>12.753441662483221</v>
      </c>
      <c r="AJ40" s="1016">
        <f>VLOOKUP(年度マスタ!$K$4&amp;"_"&amp;AJ$33,データシート1!$A:$BS,MATCH("aa_"&amp;$S40,データシート1!$A$1:$BS$1,0),0)</f>
        <v>12.007898484633513</v>
      </c>
      <c r="AK40" s="1017">
        <f>VLOOKUP(年度マスタ!$K$4&amp;"_"&amp;AK$33,データシート1!$A:$BS,MATCH("aa_"&amp;$S40,データシート1!$A$1:$BS$1,0),0)</f>
        <v>11.134989960921894</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0.96060948570367366</v>
      </c>
      <c r="P41" s="502">
        <f t="shared" si="9"/>
        <v>1.1284997029575144E-2</v>
      </c>
      <c r="Q41" s="371"/>
      <c r="R41" s="15"/>
      <c r="S41" s="401" t="s">
        <v>1276</v>
      </c>
      <c r="T41" s="378"/>
      <c r="U41" s="286" t="s">
        <v>44</v>
      </c>
      <c r="V41" s="387"/>
      <c r="W41" s="387"/>
      <c r="X41" s="1015">
        <f>X42+X45+X46</f>
        <v>34.052021985385956</v>
      </c>
      <c r="Y41" s="1016">
        <f t="shared" ref="Y41:AH41" si="12">Y42+Y45+Y46</f>
        <v>33.614638191163337</v>
      </c>
      <c r="Z41" s="1016">
        <f t="shared" si="12"/>
        <v>33.770794500903556</v>
      </c>
      <c r="AA41" s="1016">
        <f t="shared" si="12"/>
        <v>33.258268606637067</v>
      </c>
      <c r="AB41" s="1016">
        <f t="shared" si="12"/>
        <v>33.198596141278706</v>
      </c>
      <c r="AC41" s="1016">
        <f t="shared" si="12"/>
        <v>32.339645182018742</v>
      </c>
      <c r="AD41" s="1016">
        <f t="shared" si="12"/>
        <v>31.335755866285751</v>
      </c>
      <c r="AE41" s="1016">
        <f t="shared" si="12"/>
        <v>30.801011670848144</v>
      </c>
      <c r="AF41" s="1016">
        <f t="shared" si="12"/>
        <v>30.049698534831577</v>
      </c>
      <c r="AG41" s="1016">
        <f t="shared" si="12"/>
        <v>29.381269775577792</v>
      </c>
      <c r="AH41" s="1016">
        <f t="shared" si="12"/>
        <v>28.849769806859857</v>
      </c>
      <c r="AI41" s="1016">
        <f>AI42+AI45+AI46</f>
        <v>27.992725604394618</v>
      </c>
      <c r="AJ41" s="1016">
        <f>AJ42+AJ45+AJ46</f>
        <v>25.211530682674667</v>
      </c>
      <c r="AK41" s="1017">
        <f>AK42+AK45+AK46</f>
        <v>25.036357570881304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33.234221397094579</v>
      </c>
      <c r="Y42" s="1019">
        <f t="shared" ref="Y42:AK42" si="13">SUM(Y43:Y44)</f>
        <v>32.844110648380934</v>
      </c>
      <c r="Z42" s="1019">
        <f t="shared" si="13"/>
        <v>32.979675420536275</v>
      </c>
      <c r="AA42" s="1019">
        <f t="shared" si="13"/>
        <v>32.361179196135183</v>
      </c>
      <c r="AB42" s="1019">
        <f t="shared" si="13"/>
        <v>32.237196927820278</v>
      </c>
      <c r="AC42" s="1019">
        <f t="shared" si="13"/>
        <v>31.379035696315068</v>
      </c>
      <c r="AD42" s="1019">
        <f t="shared" si="13"/>
        <v>30.426340708121483</v>
      </c>
      <c r="AE42" s="1019">
        <f t="shared" si="13"/>
        <v>29.925416191623142</v>
      </c>
      <c r="AF42" s="1019">
        <f t="shared" si="13"/>
        <v>29.216593766325424</v>
      </c>
      <c r="AG42" s="1019">
        <f t="shared" si="13"/>
        <v>28.593285074247099</v>
      </c>
      <c r="AH42" s="1019">
        <f t="shared" si="13"/>
        <v>28.131235683281723</v>
      </c>
      <c r="AI42" s="1019">
        <f t="shared" si="13"/>
        <v>27.309547591181534</v>
      </c>
      <c r="AJ42" s="1019">
        <f t="shared" si="13"/>
        <v>24.574492582626718</v>
      </c>
      <c r="AK42" s="1020">
        <f t="shared" si="13"/>
        <v>24.406413178958765</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1.5151635212150376</v>
      </c>
      <c r="P43" s="679">
        <f t="shared" si="9"/>
        <v>1.779975743598565E-2</v>
      </c>
      <c r="Q43" s="371"/>
      <c r="R43" s="15"/>
      <c r="S43" s="401" t="s">
        <v>46</v>
      </c>
      <c r="T43" s="405"/>
      <c r="U43" s="389"/>
      <c r="V43" s="406"/>
      <c r="W43" s="390" t="s">
        <v>46</v>
      </c>
      <c r="X43" s="1018">
        <f>VLOOKUP(年度マスタ!$K$4&amp;"_"&amp;X$33,データシート1!$A:$BS,MATCH("aa_"&amp;$S43,データシート1!$A$1:$BS$1,0),0)</f>
        <v>17.065060103262322</v>
      </c>
      <c r="Y43" s="1019">
        <f>VLOOKUP(年度マスタ!$K$4&amp;"_"&amp;Y$33,データシート1!$A:$BS,MATCH("aa_"&amp;$S43,データシート1!$A$1:$BS$1,0),0)</f>
        <v>17.312714446568261</v>
      </c>
      <c r="Z43" s="1019">
        <f>VLOOKUP(年度マスタ!$K$4&amp;"_"&amp;Z$33,データシート1!$A:$BS,MATCH("aa_"&amp;$S43,データシート1!$A$1:$BS$1,0),0)</f>
        <v>17.254296770081186</v>
      </c>
      <c r="AA43" s="1019">
        <f>VLOOKUP(年度マスタ!$K$4&amp;"_"&amp;AA$33,データシート1!$A:$BS,MATCH("aa_"&amp;$S43,データシート1!$A$1:$BS$1,0),0)</f>
        <v>17.035806369806998</v>
      </c>
      <c r="AB43" s="1019">
        <f>VLOOKUP(年度マスタ!$K$4&amp;"_"&amp;AB$33,データシート1!$A:$BS,MATCH("aa_"&amp;$S43,データシート1!$A$1:$BS$1,0),0)</f>
        <v>17.058529260048914</v>
      </c>
      <c r="AC43" s="1019">
        <f>VLOOKUP(年度マスタ!$K$4&amp;"_"&amp;AC$33,データシート1!$A:$BS,MATCH("aa_"&amp;$S43,データシート1!$A$1:$BS$1,0),0)</f>
        <v>16.258069806223165</v>
      </c>
      <c r="AD43" s="1019">
        <f>VLOOKUP(年度マスタ!$K$4&amp;"_"&amp;AD$33,データシート1!$A:$BS,MATCH("aa_"&amp;$S43,データシート1!$A$1:$BS$1,0),0)</f>
        <v>15.46273260616652</v>
      </c>
      <c r="AE43" s="1019">
        <f>VLOOKUP(年度マスタ!$K$4&amp;"_"&amp;AE$33,データシート1!$A:$BS,MATCH("aa_"&amp;$S43,データシート1!$A$1:$BS$1,0),0)</f>
        <v>15.191248673895636</v>
      </c>
      <c r="AF43" s="1019">
        <f>VLOOKUP(年度マスタ!$K$4&amp;"_"&amp;AF$33,データシート1!$A:$BS,MATCH("aa_"&amp;$S43,データシート1!$A$1:$BS$1,0),0)</f>
        <v>14.999973387263763</v>
      </c>
      <c r="AG43" s="1019">
        <f>VLOOKUP(年度マスタ!$K$4&amp;"_"&amp;AG$33,データシート1!$A:$BS,MATCH("aa_"&amp;$S43,データシート1!$A$1:$BS$1,0),0)</f>
        <v>14.616388162348571</v>
      </c>
      <c r="AH43" s="1019">
        <f>VLOOKUP(年度マスタ!$K$4&amp;"_"&amp;AH$33,データシート1!$A:$BS,MATCH("aa_"&amp;$S43,データシート1!$A$1:$BS$1,0),0)</f>
        <v>14.269568694915105</v>
      </c>
      <c r="AI43" s="1019">
        <f>VLOOKUP(年度マスタ!$K$4&amp;"_"&amp;AI$33,データシート1!$A:$BS,MATCH("aa_"&amp;$S43,データシート1!$A$1:$BS$1,0),0)</f>
        <v>13.70936198835396</v>
      </c>
      <c r="AJ43" s="1019">
        <f>VLOOKUP(年度マスタ!$K$4&amp;"_"&amp;AJ$33,データシート1!$A:$BS,MATCH("aa_"&amp;$S43,データシート1!$A$1:$BS$1,0),0)</f>
        <v>11.857403270424767</v>
      </c>
      <c r="AK43" s="1020">
        <f>VLOOKUP(年度マスタ!$K$4&amp;"_"&amp;AK$33,データシート1!$A:$BS,MATCH("aa_"&amp;$S43,データシート1!$A$1:$BS$1,0),0)</f>
        <v>11.393242435530865</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16.169161293832257</v>
      </c>
      <c r="Y44" s="1019">
        <f>VLOOKUP(年度マスタ!$K$4&amp;"_"&amp;Y$33,データシート1!$A:$BS,MATCH("aa_"&amp;$S44,データシート1!$A$1:$BS$1,0),0)</f>
        <v>15.531396201812669</v>
      </c>
      <c r="Z44" s="1019">
        <f>VLOOKUP(年度マスタ!$K$4&amp;"_"&amp;Z$33,データシート1!$A:$BS,MATCH("aa_"&amp;$S44,データシート1!$A$1:$BS$1,0),0)</f>
        <v>15.72537865045509</v>
      </c>
      <c r="AA44" s="1019">
        <f>VLOOKUP(年度マスタ!$K$4&amp;"_"&amp;AA$33,データシート1!$A:$BS,MATCH("aa_"&amp;$S44,データシート1!$A$1:$BS$1,0),0)</f>
        <v>15.325372826328181</v>
      </c>
      <c r="AB44" s="1019">
        <f>VLOOKUP(年度マスタ!$K$4&amp;"_"&amp;AB$33,データシート1!$A:$BS,MATCH("aa_"&amp;$S44,データシート1!$A$1:$BS$1,0),0)</f>
        <v>15.178667667771361</v>
      </c>
      <c r="AC44" s="1019">
        <f>VLOOKUP(年度マスタ!$K$4&amp;"_"&amp;AC$33,データシート1!$A:$BS,MATCH("aa_"&amp;$S44,データシート1!$A$1:$BS$1,0),0)</f>
        <v>15.120965890091902</v>
      </c>
      <c r="AD44" s="1019">
        <f>VLOOKUP(年度マスタ!$K$4&amp;"_"&amp;AD$33,データシート1!$A:$BS,MATCH("aa_"&amp;$S44,データシート1!$A$1:$BS$1,0),0)</f>
        <v>14.963608101954962</v>
      </c>
      <c r="AE44" s="1019">
        <f>VLOOKUP(年度マスタ!$K$4&amp;"_"&amp;AE$33,データシート1!$A:$BS,MATCH("aa_"&amp;$S44,データシート1!$A$1:$BS$1,0),0)</f>
        <v>14.734167517727508</v>
      </c>
      <c r="AF44" s="1019">
        <f>VLOOKUP(年度マスタ!$K$4&amp;"_"&amp;AF$33,データシート1!$A:$BS,MATCH("aa_"&amp;$S44,データシート1!$A$1:$BS$1,0),0)</f>
        <v>14.216620379061663</v>
      </c>
      <c r="AG44" s="1019">
        <f>VLOOKUP(年度マスタ!$K$4&amp;"_"&amp;AG$33,データシート1!$A:$BS,MATCH("aa_"&amp;$S44,データシート1!$A$1:$BS$1,0),0)</f>
        <v>13.976896911898526</v>
      </c>
      <c r="AH44" s="1019">
        <f>VLOOKUP(年度マスタ!$K$4&amp;"_"&amp;AH$33,データシート1!$A:$BS,MATCH("aa_"&amp;$S44,データシート1!$A$1:$BS$1,0),0)</f>
        <v>13.861666988366617</v>
      </c>
      <c r="AI44" s="1019">
        <f>VLOOKUP(年度マスタ!$K$4&amp;"_"&amp;AI$33,データシート1!$A:$BS,MATCH("aa_"&amp;$S44,データシート1!$A$1:$BS$1,0),0)</f>
        <v>13.600185602827576</v>
      </c>
      <c r="AJ44" s="1019">
        <f>VLOOKUP(年度マスタ!$K$4&amp;"_"&amp;AJ$33,データシート1!$A:$BS,MATCH("aa_"&amp;$S44,データシート1!$A$1:$BS$1,0),0)</f>
        <v>12.717089312201951</v>
      </c>
      <c r="AK44" s="1020">
        <f>VLOOKUP(年度マスタ!$K$4&amp;"_"&amp;AK$33,データシート1!$A:$BS,MATCH("aa_"&amp;$S44,データシート1!$A$1:$BS$1,0),0)</f>
        <v>13.013170743427901</v>
      </c>
      <c r="AL44" s="373"/>
      <c r="AW44" s="19" t="str">
        <f>AW47</f>
        <v>栃木県</v>
      </c>
      <c r="AX44" s="407">
        <f t="shared" si="14"/>
        <v>0.36408962233240094</v>
      </c>
      <c r="AY44" s="407">
        <f t="shared" si="14"/>
        <v>0.19726637770570085</v>
      </c>
      <c r="AZ44" s="407">
        <f t="shared" si="14"/>
        <v>0.17034456377968052</v>
      </c>
      <c r="BA44" s="407">
        <f t="shared" si="14"/>
        <v>0.24964818787031623</v>
      </c>
      <c r="BB44" s="407">
        <f t="shared" si="14"/>
        <v>1.8651248311901406E-2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0.81780058829137725</v>
      </c>
      <c r="Y45" s="1019">
        <f>VLOOKUP(年度マスタ!$K$4&amp;"_"&amp;Y$33,データシート1!$A:$BS,MATCH("aa_"&amp;$S45,データシート1!$A$1:$BS$1,0),0)</f>
        <v>0.77052754278240665</v>
      </c>
      <c r="Z45" s="1019">
        <f>VLOOKUP(年度マスタ!$K$4&amp;"_"&amp;Z$33,データシート1!$A:$BS,MATCH("aa_"&amp;$S45,データシート1!$A$1:$BS$1,0),0)</f>
        <v>0.79111908036728018</v>
      </c>
      <c r="AA45" s="1019">
        <f>VLOOKUP(年度マスタ!$K$4&amp;"_"&amp;AA$33,データシート1!$A:$BS,MATCH("aa_"&amp;$S45,データシート1!$A$1:$BS$1,0),0)</f>
        <v>0.89708941050188196</v>
      </c>
      <c r="AB45" s="1019">
        <f>VLOOKUP(年度マスタ!$K$4&amp;"_"&amp;AB$33,データシート1!$A:$BS,MATCH("aa_"&amp;$S45,データシート1!$A$1:$BS$1,0),0)</f>
        <v>0.96139921345842894</v>
      </c>
      <c r="AC45" s="1019">
        <f>VLOOKUP(年度マスタ!$K$4&amp;"_"&amp;AC$33,データシート1!$A:$BS,MATCH("aa_"&amp;$S45,データシート1!$A$1:$BS$1,0),0)</f>
        <v>0.96060948570367366</v>
      </c>
      <c r="AD45" s="1019">
        <f>VLOOKUP(年度マスタ!$K$4&amp;"_"&amp;AD$33,データシート1!$A:$BS,MATCH("aa_"&amp;$S45,データシート1!$A$1:$BS$1,0),0)</f>
        <v>0.90941515816426932</v>
      </c>
      <c r="AE45" s="1019">
        <f>VLOOKUP(年度マスタ!$K$4&amp;"_"&amp;AE$33,データシート1!$A:$BS,MATCH("aa_"&amp;$S45,データシート1!$A$1:$BS$1,0),0)</f>
        <v>0.87559547922500036</v>
      </c>
      <c r="AF45" s="1019">
        <f>VLOOKUP(年度マスタ!$K$4&amp;"_"&amp;AF$33,データシート1!$A:$BS,MATCH("aa_"&amp;$S45,データシート1!$A$1:$BS$1,0),0)</f>
        <v>0.83310476850615511</v>
      </c>
      <c r="AG45" s="1019">
        <f>VLOOKUP(年度マスタ!$K$4&amp;"_"&amp;AG$33,データシート1!$A:$BS,MATCH("aa_"&amp;$S45,データシート1!$A$1:$BS$1,0),0)</f>
        <v>0.7879847013306932</v>
      </c>
      <c r="AH45" s="1019">
        <f>VLOOKUP(年度マスタ!$K$4&amp;"_"&amp;AH$33,データシート1!$A:$BS,MATCH("aa_"&amp;$S45,データシート1!$A$1:$BS$1,0),0)</f>
        <v>0.71853412357813584</v>
      </c>
      <c r="AI45" s="1019">
        <f>VLOOKUP(年度マスタ!$K$4&amp;"_"&amp;AI$33,データシート1!$A:$BS,MATCH("aa_"&amp;$S45,データシート1!$A$1:$BS$1,0),0)</f>
        <v>0.68317801321308436</v>
      </c>
      <c r="AJ45" s="1019">
        <f>VLOOKUP(年度マスタ!$K$4&amp;"_"&amp;AJ$33,データシート1!$A:$BS,MATCH("aa_"&amp;$S45,データシート1!$A$1:$BS$1,0),0)</f>
        <v>0.6370381000479477</v>
      </c>
      <c r="AK45" s="1020">
        <f>VLOOKUP(年度マスタ!$K$4&amp;"_"&amp;AK$33,データシート1!$A:$BS,MATCH("aa_"&amp;$S45,データシート1!$A$1:$BS$1,0),0)</f>
        <v>0.62994439192253815</v>
      </c>
      <c r="AL45" s="373"/>
      <c r="AW45" s="19" t="str">
        <f>AW48</f>
        <v>塩谷町</v>
      </c>
      <c r="AX45" s="407">
        <f t="shared" ref="AX45:BB45" si="15">AX48/$BC48</f>
        <v>0.34000364203924399</v>
      </c>
      <c r="AY45" s="407">
        <f t="shared" si="15"/>
        <v>0.11617939809062075</v>
      </c>
      <c r="AZ45" s="407">
        <f t="shared" si="15"/>
        <v>0.16203924216460994</v>
      </c>
      <c r="BA45" s="407">
        <f t="shared" si="15"/>
        <v>0.36433552446704875</v>
      </c>
      <c r="BB45" s="407">
        <f t="shared" si="15"/>
        <v>1.7442193238476462E-2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1.4858354173680892</v>
      </c>
      <c r="Y47" s="1022">
        <f>VLOOKUP(年度マスタ!$K$4&amp;"_"&amp;Y$33,データシート1!$A:$BS,MATCH("aa_"&amp;$S47,データシート1!$A$1:$BS$1,0),0)</f>
        <v>0.93054116424677635</v>
      </c>
      <c r="Z47" s="1022">
        <f>VLOOKUP(年度マスタ!$K$4&amp;"_"&amp;Z$33,データシート1!$A:$BS,MATCH("aa_"&amp;$S47,データシート1!$A$1:$BS$1,0),0)</f>
        <v>1.1522710511293484</v>
      </c>
      <c r="AA47" s="1022">
        <f>VLOOKUP(年度マスタ!$K$4&amp;"_"&amp;AA$33,データシート1!$A:$BS,MATCH("aa_"&amp;$S47,データシート1!$A$1:$BS$1,0),0)</f>
        <v>0.89857939494265204</v>
      </c>
      <c r="AB47" s="1022">
        <f>VLOOKUP(年度マスタ!$K$4&amp;"_"&amp;AB$33,データシート1!$A:$BS,MATCH("aa_"&amp;$S47,データシート1!$A$1:$BS$1,0),0)</f>
        <v>1.4780370026951786</v>
      </c>
      <c r="AC47" s="1022">
        <f>VLOOKUP(年度マスタ!$K$4&amp;"_"&amp;AC$33,データシート1!$A:$BS,MATCH("aa_"&amp;$S47,データシート1!$A$1:$BS$1,0),0)</f>
        <v>1.5151635212150376</v>
      </c>
      <c r="AD47" s="1022">
        <f>VLOOKUP(年度マスタ!$K$4&amp;"_"&amp;AD$33,データシート1!$A:$BS,MATCH("aa_"&amp;$S47,データシート1!$A$1:$BS$1,0),0)</f>
        <v>1.3740427643655804</v>
      </c>
      <c r="AE47" s="1022">
        <f>VLOOKUP(年度マスタ!$K$4&amp;"_"&amp;AE$33,データシート1!$A:$BS,MATCH("aa_"&amp;$S47,データシート1!$A$1:$BS$1,0),0)</f>
        <v>0.96597588122235123</v>
      </c>
      <c r="AF47" s="1022">
        <f>VLOOKUP(年度マスタ!$K$4&amp;"_"&amp;AF$33,データシート1!$A:$BS,MATCH("aa_"&amp;$S47,データシート1!$A$1:$BS$1,0),0)</f>
        <v>1.265401464141475</v>
      </c>
      <c r="AG47" s="1022">
        <f>VLOOKUP(年度マスタ!$K$4&amp;"_"&amp;AG$33,データシート1!$A:$BS,MATCH("aa_"&amp;$S47,データシート1!$A$1:$BS$1,0),0)</f>
        <v>1.4395964556365508</v>
      </c>
      <c r="AH47" s="1022">
        <f>VLOOKUP(年度マスタ!$K$4&amp;"_"&amp;AH$33,データシート1!$A:$BS,MATCH("aa_"&amp;$S47,データシート1!$A$1:$BS$1,0),0)</f>
        <v>1.187447194612083</v>
      </c>
      <c r="AI47" s="1022">
        <f>VLOOKUP(年度マスタ!$K$4&amp;"_"&amp;AI$33,データシート1!$A:$BS,MATCH("aa_"&amp;$S47,データシート1!$A$1:$BS$1,0),0)</f>
        <v>1.2800410626903675</v>
      </c>
      <c r="AJ47" s="1022">
        <f>VLOOKUP(年度マスタ!$K$4&amp;"_"&amp;AJ$33,データシート1!$A:$BS,MATCH("aa_"&amp;$S47,データシート1!$A$1:$BS$1,0),0)</f>
        <v>1.0155330915869929</v>
      </c>
      <c r="AK47" s="1023">
        <f>VLOOKUP(年度マスタ!$K$4&amp;"_"&amp;AK$33,データシート1!$A:$BS,MATCH("aa_"&amp;$S47,データシート1!$A$1:$BS$1,0),0)</f>
        <v>1.198590193414971</v>
      </c>
      <c r="AL47" s="373"/>
      <c r="AW47" s="19" t="str">
        <f>年度マスタ!I4</f>
        <v>栃木県</v>
      </c>
      <c r="AX47" s="408">
        <f>SUM(AY38:BA38)</f>
        <v>5038.729368497512</v>
      </c>
      <c r="AY47" s="408">
        <f t="shared" si="17"/>
        <v>2730.0198352134753</v>
      </c>
      <c r="AZ47" s="408">
        <f t="shared" si="17"/>
        <v>2357.4419693208333</v>
      </c>
      <c r="BA47" s="408">
        <f>SUM(BD38:BG38)</f>
        <v>3454.9450982865965</v>
      </c>
      <c r="BB47" s="408">
        <f>BH38</f>
        <v>258.11939386319045</v>
      </c>
      <c r="BC47" s="408">
        <f>SUM(AX47:BB47)</f>
        <v>13839.255665181608</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1653</v>
      </c>
      <c r="AL48" s="411"/>
      <c r="AW48" s="19" t="str">
        <f>年度マスタ!J4</f>
        <v>塩谷町</v>
      </c>
      <c r="AX48" s="408">
        <f>SUM(AY39:BA39)</f>
        <v>23.364322680168197</v>
      </c>
      <c r="AY48" s="408">
        <f>BB39</f>
        <v>7.9835996152760975</v>
      </c>
      <c r="AZ48" s="408">
        <f>BC39</f>
        <v>11.134989960921894</v>
      </c>
      <c r="BA48" s="408">
        <f>SUM(BD39:BG39)</f>
        <v>25.036357570881304</v>
      </c>
      <c r="BB48" s="408">
        <f>BH39</f>
        <v>1.198590193414971</v>
      </c>
      <c r="BC48" s="408">
        <f>SUM(AX48:BB48)</f>
        <v>68.717860020662471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68.717860020662471</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23.364322680168197</v>
      </c>
      <c r="P52" s="501">
        <f t="shared" ref="P52:P64" si="18">O52/$O$51</f>
        <v>0.34000364203924399</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19.787718259071902</v>
      </c>
      <c r="P53" s="502">
        <f t="shared" si="18"/>
        <v>0.28795597320874106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1.1110787168445149</v>
      </c>
      <c r="P54" s="502">
        <f t="shared" si="18"/>
        <v>1.6168703689411014E-2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2.4655257042517813</v>
      </c>
      <c r="P55" s="502">
        <f t="shared" si="18"/>
        <v>3.5878965141091894E-2</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7.9835996152760975</v>
      </c>
      <c r="P56" s="501">
        <f t="shared" si="18"/>
        <v>0.11617939809062075</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11.134989960921894</v>
      </c>
      <c r="P57" s="501">
        <f t="shared" si="18"/>
        <v>0.16203924216460994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25.036357570881304</v>
      </c>
      <c r="P58" s="501">
        <f t="shared" si="18"/>
        <v>0.36433552446704875</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24.406413178958765</v>
      </c>
      <c r="P59" s="502">
        <f t="shared" si="18"/>
        <v>0.35516841140891331</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11.393242435530865</v>
      </c>
      <c r="P60" s="502">
        <f t="shared" si="18"/>
        <v>0.16579739869817078</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13.013170743427901</v>
      </c>
      <c r="P61" s="502">
        <f t="shared" si="18"/>
        <v>0.18937101271074255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0.62994439192253815</v>
      </c>
      <c r="P62" s="502">
        <f t="shared" si="18"/>
        <v>9.1671130581354385E-3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1.198590193414971</v>
      </c>
      <c r="P64" s="679">
        <f t="shared" si="18"/>
        <v>1.7442193238476462E-2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塩谷町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428.4803</v>
      </c>
      <c r="AI7" s="88">
        <f>VLOOKUP(年度マスタ!$K$4&amp;"_"&amp;$AG7,データシート1!$A:$BS,MATCH("ab_"&amp;AI$2,データシート1!$A$1:$BS$1,0),0)</f>
        <v>493</v>
      </c>
      <c r="AJ7" s="88">
        <f>VLOOKUP(年度マスタ!$K$4&amp;"_"&amp;$AG7,データシート1!$A:$BS,MATCH("ab_"&amp;AJ$2,データシート1!$A$1:$BS$1,0),0)</f>
        <v>111</v>
      </c>
      <c r="AK7" s="88">
        <f>VLOOKUP(年度マスタ!$K$4&amp;"_"&amp;$AG7,データシート1!$A:$BS,MATCH("ab_"&amp;AK$2,データシート1!$A$1:$BS$1,0),0)</f>
        <v>1943</v>
      </c>
      <c r="AL7" s="88">
        <f>VLOOKUP(年度マスタ!$K$4&amp;"_"&amp;$AG7,データシート1!$A:$BS,MATCH("ab_"&amp;AL$2,データシート1!$A$1:$BS$1,0),0)</f>
        <v>4034</v>
      </c>
      <c r="AM7" s="88">
        <f>VLOOKUP(年度マスタ!$K$4&amp;"_"&amp;$AG7,データシート1!$A:$BS,MATCH("ab_"&amp;AM$2,データシート1!$A$1:$BS$1,0),0)</f>
        <v>8740</v>
      </c>
      <c r="AN7" s="88">
        <f>VLOOKUP(年度マスタ!$K$4&amp;"_"&amp;$AG7,データシート1!$A:$BS,MATCH("ab_"&amp;AN$2,データシート1!$A$1:$BS$1,0),0)</f>
        <v>3170</v>
      </c>
      <c r="AO7" s="88">
        <f>VLOOKUP(年度マスタ!$K$4&amp;"_"&amp;$AG7,データシート1!$A:$BS,MATCH("ab_"&amp;AO$2,データシート1!$A$1:$BS$1,0),0)</f>
        <v>13363</v>
      </c>
      <c r="AP7" s="88">
        <f>VLOOKUP(年度マスタ!$K$4&amp;"_"&amp;$AG7,データシート1!$A:$BS,MATCH("ab_"&amp;AP$2,データシート1!$A$1:$BS$1,0),0)</f>
        <v>0</v>
      </c>
      <c r="AQ7" s="1073">
        <f>VLOOKUP(年度マスタ!$K$4&amp;"_"&amp;$AG7,データシート1!$A:$BS,MATCH("ab_"&amp;AQ$2,データシート1!$A$1:$BS$1,0),0)</f>
        <v>1.4858354173680892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266.39210000000003</v>
      </c>
      <c r="AI8" s="88">
        <f>VLOOKUP(年度マスタ!$K$4&amp;"_"&amp;$AG8,データシート1!$A:$BS,MATCH("ab_"&amp;AI$2,データシート1!$A$1:$BS$1,0),0)</f>
        <v>475</v>
      </c>
      <c r="AJ8" s="88">
        <f>VLOOKUP(年度マスタ!$K$4&amp;"_"&amp;$AG8,データシート1!$A:$BS,MATCH("ab_"&amp;AJ$2,データシート1!$A$1:$BS$1,0),0)</f>
        <v>92</v>
      </c>
      <c r="AK8" s="88">
        <f>VLOOKUP(年度マスタ!$K$4&amp;"_"&amp;$AG8,データシート1!$A:$BS,MATCH("ab_"&amp;AK$2,データシート1!$A$1:$BS$1,0),0)</f>
        <v>1993</v>
      </c>
      <c r="AL8" s="88">
        <f>VLOOKUP(年度マスタ!$K$4&amp;"_"&amp;$AG8,データシート1!$A:$BS,MATCH("ab_"&amp;AL$2,データシート1!$A$1:$BS$1,0),0)</f>
        <v>4033</v>
      </c>
      <c r="AM8" s="88">
        <f>VLOOKUP(年度マスタ!$K$4&amp;"_"&amp;$AG8,データシート1!$A:$BS,MATCH("ab_"&amp;AM$2,データシート1!$A$1:$BS$1,0),0)</f>
        <v>8752</v>
      </c>
      <c r="AN8" s="88">
        <f>VLOOKUP(年度マスタ!$K$4&amp;"_"&amp;$AG8,データシート1!$A:$BS,MATCH("ab_"&amp;AN$2,データシート1!$A$1:$BS$1,0),0)</f>
        <v>3126</v>
      </c>
      <c r="AO8" s="88">
        <f>VLOOKUP(年度マスタ!$K$4&amp;"_"&amp;$AG8,データシート1!$A:$BS,MATCH("ab_"&amp;AO$2,データシート1!$A$1:$BS$1,0),0)</f>
        <v>13217</v>
      </c>
      <c r="AP8" s="88">
        <f>VLOOKUP(年度マスタ!$K$4&amp;"_"&amp;$AG8,データシート1!$A:$BS,MATCH("ab_"&amp;AP$2,データシート1!$A$1:$BS$1,0),0)</f>
        <v>0</v>
      </c>
      <c r="AQ8" s="1073">
        <f>VLOOKUP(年度マスタ!$K$4&amp;"_"&amp;$AG8,データシート1!$A:$BS,MATCH("ab_"&amp;AQ$2,データシート1!$A$1:$BS$1,0),0)</f>
        <v>0.93054116424677635</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276.36180000000002</v>
      </c>
      <c r="AI9" s="88">
        <f>VLOOKUP(年度マスタ!$K$4&amp;"_"&amp;$AG9,データシート1!$A:$BS,MATCH("ab_"&amp;AI$2,データシート1!$A$1:$BS$1,0),0)</f>
        <v>475</v>
      </c>
      <c r="AJ9" s="88">
        <f>VLOOKUP(年度マスタ!$K$4&amp;"_"&amp;$AG9,データシート1!$A:$BS,MATCH("ab_"&amp;AJ$2,データシート1!$A$1:$BS$1,0),0)</f>
        <v>92</v>
      </c>
      <c r="AK9" s="88">
        <f>VLOOKUP(年度マスタ!$K$4&amp;"_"&amp;$AG9,データシート1!$A:$BS,MATCH("ab_"&amp;AK$2,データシート1!$A$1:$BS$1,0),0)</f>
        <v>1993</v>
      </c>
      <c r="AL9" s="88">
        <f>VLOOKUP(年度マスタ!$K$4&amp;"_"&amp;$AG9,データシート1!$A:$BS,MATCH("ab_"&amp;AL$2,データシート1!$A$1:$BS$1,0),0)</f>
        <v>4025</v>
      </c>
      <c r="AM9" s="88">
        <f>VLOOKUP(年度マスタ!$K$4&amp;"_"&amp;$AG9,データシート1!$A:$BS,MATCH("ab_"&amp;AM$2,データシート1!$A$1:$BS$1,0),0)</f>
        <v>8763</v>
      </c>
      <c r="AN9" s="88">
        <f>VLOOKUP(年度マスタ!$K$4&amp;"_"&amp;$AG9,データシート1!$A:$BS,MATCH("ab_"&amp;AN$2,データシート1!$A$1:$BS$1,0),0)</f>
        <v>3086</v>
      </c>
      <c r="AO9" s="88">
        <f>VLOOKUP(年度マスタ!$K$4&amp;"_"&amp;$AG9,データシート1!$A:$BS,MATCH("ab_"&amp;AO$2,データシート1!$A$1:$BS$1,0),0)</f>
        <v>13003</v>
      </c>
      <c r="AP9" s="88">
        <f>VLOOKUP(年度マスタ!$K$4&amp;"_"&amp;$AG9,データシート1!$A:$BS,MATCH("ab_"&amp;AP$2,データシート1!$A$1:$BS$1,0),0)</f>
        <v>0</v>
      </c>
      <c r="AQ9" s="1073">
        <f>VLOOKUP(年度マスタ!$K$4&amp;"_"&amp;$AG9,データシート1!$A:$BS,MATCH("ab_"&amp;AQ$2,データシート1!$A$1:$BS$1,0),0)</f>
        <v>1.1522710511293484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246.88399999999999</v>
      </c>
      <c r="AI10" s="88">
        <f>VLOOKUP(年度マスタ!$K$4&amp;"_"&amp;$AG10,データシート1!$A:$BS,MATCH("ab_"&amp;AI$2,データシート1!$A$1:$BS$1,0),0)</f>
        <v>475</v>
      </c>
      <c r="AJ10" s="88">
        <f>VLOOKUP(年度マスタ!$K$4&amp;"_"&amp;$AG10,データシート1!$A:$BS,MATCH("ab_"&amp;AJ$2,データシート1!$A$1:$BS$1,0),0)</f>
        <v>92</v>
      </c>
      <c r="AK10" s="88">
        <f>VLOOKUP(年度マスタ!$K$4&amp;"_"&amp;$AG10,データシート1!$A:$BS,MATCH("ab_"&amp;AK$2,データシート1!$A$1:$BS$1,0),0)</f>
        <v>1993</v>
      </c>
      <c r="AL10" s="88">
        <f>VLOOKUP(年度マスタ!$K$4&amp;"_"&amp;$AG10,データシート1!$A:$BS,MATCH("ab_"&amp;AL$2,データシート1!$A$1:$BS$1,0),0)</f>
        <v>4009</v>
      </c>
      <c r="AM10" s="88">
        <f>VLOOKUP(年度マスタ!$K$4&amp;"_"&amp;$AG10,データシート1!$A:$BS,MATCH("ab_"&amp;AM$2,データシート1!$A$1:$BS$1,0),0)</f>
        <v>8840</v>
      </c>
      <c r="AN10" s="88">
        <f>VLOOKUP(年度マスタ!$K$4&amp;"_"&amp;$AG10,データシート1!$A:$BS,MATCH("ab_"&amp;AN$2,データシート1!$A$1:$BS$1,0),0)</f>
        <v>3097</v>
      </c>
      <c r="AO10" s="88">
        <f>VLOOKUP(年度マスタ!$K$4&amp;"_"&amp;$AG10,データシート1!$A:$BS,MATCH("ab_"&amp;AO$2,データシート1!$A$1:$BS$1,0),0)</f>
        <v>12783</v>
      </c>
      <c r="AP10" s="88">
        <f>VLOOKUP(年度マスタ!$K$4&amp;"_"&amp;$AG10,データシート1!$A:$BS,MATCH("ab_"&amp;AP$2,データシート1!$A$1:$BS$1,0),0)</f>
        <v>0</v>
      </c>
      <c r="AQ10" s="1073">
        <f>VLOOKUP(年度マスタ!$K$4&amp;"_"&amp;$AG10,データシート1!$A:$BS,MATCH("ab_"&amp;AQ$2,データシート1!$A$1:$BS$1,0),0)</f>
        <v>0.89857939494265204</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217.50450000000001</v>
      </c>
      <c r="AI11" s="88">
        <f>VLOOKUP(年度マスタ!$K$4&amp;"_"&amp;$AG11,データシート1!$A:$BS,MATCH("ab_"&amp;AI$2,データシート1!$A$1:$BS$1,0),0)</f>
        <v>475</v>
      </c>
      <c r="AJ11" s="88">
        <f>VLOOKUP(年度マスタ!$K$4&amp;"_"&amp;$AG11,データシート1!$A:$BS,MATCH("ab_"&amp;AJ$2,データシート1!$A$1:$BS$1,0),0)</f>
        <v>92</v>
      </c>
      <c r="AK11" s="88">
        <f>VLOOKUP(年度マスタ!$K$4&amp;"_"&amp;$AG11,データシート1!$A:$BS,MATCH("ab_"&amp;AK$2,データシート1!$A$1:$BS$1,0),0)</f>
        <v>1993</v>
      </c>
      <c r="AL11" s="88">
        <f>VLOOKUP(年度マスタ!$K$4&amp;"_"&amp;$AG11,データシート1!$A:$BS,MATCH("ab_"&amp;AL$2,データシート1!$A$1:$BS$1,0),0)</f>
        <v>4032</v>
      </c>
      <c r="AM11" s="88">
        <f>VLOOKUP(年度マスタ!$K$4&amp;"_"&amp;$AG11,データシート1!$A:$BS,MATCH("ab_"&amp;AM$2,データシート1!$A$1:$BS$1,0),0)</f>
        <v>8922</v>
      </c>
      <c r="AN11" s="88">
        <f>VLOOKUP(年度マスタ!$K$4&amp;"_"&amp;$AG11,データシート1!$A:$BS,MATCH("ab_"&amp;AN$2,データシート1!$A$1:$BS$1,0),0)</f>
        <v>3050</v>
      </c>
      <c r="AO11" s="88">
        <f>VLOOKUP(年度マスタ!$K$4&amp;"_"&amp;$AG11,データシート1!$A:$BS,MATCH("ab_"&amp;AO$2,データシート1!$A$1:$BS$1,0),0)</f>
        <v>12609</v>
      </c>
      <c r="AP11" s="88">
        <f>VLOOKUP(年度マスタ!$K$4&amp;"_"&amp;$AG11,データシート1!$A:$BS,MATCH("ab_"&amp;AP$2,データシート1!$A$1:$BS$1,0),0)</f>
        <v>0</v>
      </c>
      <c r="AQ11" s="1073">
        <f>VLOOKUP(年度マスタ!$K$4&amp;"_"&amp;$AG11,データシート1!$A:$BS,MATCH("ab_"&amp;AQ$2,データシート1!$A$1:$BS$1,0),0)</f>
        <v>1.4780370026951786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285.41199999999998</v>
      </c>
      <c r="AI12" s="88">
        <f>VLOOKUP(年度マスタ!$K$4&amp;"_"&amp;$AG12,データシート1!$A:$BS,MATCH("ab_"&amp;AI$2,データシート1!$A$1:$BS$1,0),0)</f>
        <v>475</v>
      </c>
      <c r="AJ12" s="88">
        <f>VLOOKUP(年度マスタ!$K$4&amp;"_"&amp;$AG12,データシート1!$A:$BS,MATCH("ab_"&amp;AJ$2,データシート1!$A$1:$BS$1,0),0)</f>
        <v>92</v>
      </c>
      <c r="AK12" s="88">
        <f>VLOOKUP(年度マスタ!$K$4&amp;"_"&amp;$AG12,データシート1!$A:$BS,MATCH("ab_"&amp;AK$2,データシート1!$A$1:$BS$1,0),0)</f>
        <v>1993</v>
      </c>
      <c r="AL12" s="88">
        <f>VLOOKUP(年度マスタ!$K$4&amp;"_"&amp;$AG12,データシート1!$A:$BS,MATCH("ab_"&amp;AL$2,データシート1!$A$1:$BS$1,0),0)</f>
        <v>4022</v>
      </c>
      <c r="AM12" s="88">
        <f>VLOOKUP(年度マスタ!$K$4&amp;"_"&amp;$AG12,データシート1!$A:$BS,MATCH("ab_"&amp;AM$2,データシート1!$A$1:$BS$1,0),0)</f>
        <v>8883</v>
      </c>
      <c r="AN12" s="88">
        <f>VLOOKUP(年度マスタ!$K$4&amp;"_"&amp;$AG12,データシート1!$A:$BS,MATCH("ab_"&amp;AN$2,データシート1!$A$1:$BS$1,0),0)</f>
        <v>3027</v>
      </c>
      <c r="AO12" s="88">
        <f>VLOOKUP(年度マスタ!$K$4&amp;"_"&amp;$AG12,データシート1!$A:$BS,MATCH("ab_"&amp;AO$2,データシート1!$A$1:$BS$1,0),0)</f>
        <v>12418</v>
      </c>
      <c r="AP12" s="88">
        <f>VLOOKUP(年度マスタ!$K$4&amp;"_"&amp;$AG12,データシート1!$A:$BS,MATCH("ab_"&amp;AP$2,データシート1!$A$1:$BS$1,0),0)</f>
        <v>0</v>
      </c>
      <c r="AQ12" s="1073">
        <f>VLOOKUP(年度マスタ!$K$4&amp;"_"&amp;$AG12,データシート1!$A:$BS,MATCH("ab_"&amp;AQ$2,データシート1!$A$1:$BS$1,0),0)</f>
        <v>1.5151635212150376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301.9425</v>
      </c>
      <c r="AI13" s="88">
        <f>VLOOKUP(年度マスタ!$K$4&amp;"_"&amp;$AG13,データシート1!$A:$BS,MATCH("ab_"&amp;AI$2,データシート1!$A$1:$BS$1,0),0)</f>
        <v>433</v>
      </c>
      <c r="AJ13" s="88">
        <f>VLOOKUP(年度マスタ!$K$4&amp;"_"&amp;$AG13,データシート1!$A:$BS,MATCH("ab_"&amp;AJ$2,データシート1!$A$1:$BS$1,0),0)</f>
        <v>50</v>
      </c>
      <c r="AK13" s="88">
        <f>VLOOKUP(年度マスタ!$K$4&amp;"_"&amp;$AG13,データシート1!$A:$BS,MATCH("ab_"&amp;AK$2,データシート1!$A$1:$BS$1,0),0)</f>
        <v>2035</v>
      </c>
      <c r="AL13" s="88">
        <f>VLOOKUP(年度マスタ!$K$4&amp;"_"&amp;$AG13,データシート1!$A:$BS,MATCH("ab_"&amp;AL$2,データシート1!$A$1:$BS$1,0),0)</f>
        <v>4058</v>
      </c>
      <c r="AM13" s="88">
        <f>VLOOKUP(年度マスタ!$K$4&amp;"_"&amp;$AG13,データシート1!$A:$BS,MATCH("ab_"&amp;AM$2,データシート1!$A$1:$BS$1,0),0)</f>
        <v>8898</v>
      </c>
      <c r="AN13" s="88">
        <f>VLOOKUP(年度マスタ!$K$4&amp;"_"&amp;$AG13,データシート1!$A:$BS,MATCH("ab_"&amp;AN$2,データシート1!$A$1:$BS$1,0),0)</f>
        <v>2980</v>
      </c>
      <c r="AO13" s="88">
        <f>VLOOKUP(年度マスタ!$K$4&amp;"_"&amp;$AG13,データシート1!$A:$BS,MATCH("ab_"&amp;AO$2,データシート1!$A$1:$BS$1,0),0)</f>
        <v>12253</v>
      </c>
      <c r="AP13" s="88">
        <f>VLOOKUP(年度マスタ!$K$4&amp;"_"&amp;$AG13,データシート1!$A:$BS,MATCH("ab_"&amp;AP$2,データシート1!$A$1:$BS$1,0),0)</f>
        <v>0</v>
      </c>
      <c r="AQ13" s="1073">
        <f>VLOOKUP(年度マスタ!$K$4&amp;"_"&amp;$AG13,データシート1!$A:$BS,MATCH("ab_"&amp;AQ$2,データシート1!$A$1:$BS$1,0),0)</f>
        <v>1.3740427643655804</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324.05770000000001</v>
      </c>
      <c r="AI14" s="88">
        <f>VLOOKUP(年度マスタ!$K$4&amp;"_"&amp;$AG14,データシート1!$A:$BS,MATCH("ab_"&amp;AI$2,データシート1!$A$1:$BS$1,0),0)</f>
        <v>433</v>
      </c>
      <c r="AJ14" s="88">
        <f>VLOOKUP(年度マスタ!$K$4&amp;"_"&amp;$AG14,データシート1!$A:$BS,MATCH("ab_"&amp;AJ$2,データシート1!$A$1:$BS$1,0),0)</f>
        <v>50</v>
      </c>
      <c r="AK14" s="88">
        <f>VLOOKUP(年度マスタ!$K$4&amp;"_"&amp;$AG14,データシート1!$A:$BS,MATCH("ab_"&amp;AK$2,データシート1!$A$1:$BS$1,0),0)</f>
        <v>2035</v>
      </c>
      <c r="AL14" s="88">
        <f>VLOOKUP(年度マスタ!$K$4&amp;"_"&amp;$AG14,データシート1!$A:$BS,MATCH("ab_"&amp;AL$2,データシート1!$A$1:$BS$1,0),0)</f>
        <v>4065</v>
      </c>
      <c r="AM14" s="88">
        <f>VLOOKUP(年度マスタ!$K$4&amp;"_"&amp;$AG14,データシート1!$A:$BS,MATCH("ab_"&amp;AM$2,データシート1!$A$1:$BS$1,0),0)</f>
        <v>8826</v>
      </c>
      <c r="AN14" s="88">
        <f>VLOOKUP(年度マスタ!$K$4&amp;"_"&amp;$AG14,データシート1!$A:$BS,MATCH("ab_"&amp;AN$2,データシート1!$A$1:$BS$1,0),0)</f>
        <v>2932</v>
      </c>
      <c r="AO14" s="88">
        <f>VLOOKUP(年度マスタ!$K$4&amp;"_"&amp;$AG14,データシート1!$A:$BS,MATCH("ab_"&amp;AO$2,データシート1!$A$1:$BS$1,0),0)</f>
        <v>12051</v>
      </c>
      <c r="AP14" s="88">
        <f>VLOOKUP(年度マスタ!$K$4&amp;"_"&amp;$AG14,データシート1!$A:$BS,MATCH("ab_"&amp;AP$2,データシート1!$A$1:$BS$1,0),0)</f>
        <v>0</v>
      </c>
      <c r="AQ14" s="1073">
        <f>VLOOKUP(年度マスタ!$K$4&amp;"_"&amp;$AG14,データシート1!$A:$BS,MATCH("ab_"&amp;AQ$2,データシート1!$A$1:$BS$1,0),0)</f>
        <v>0.96597588122235123</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301.24529999999999</v>
      </c>
      <c r="AI15" s="88">
        <f>VLOOKUP(年度マスタ!$K$4&amp;"_"&amp;$AG15,データシート1!$A:$BS,MATCH("ab_"&amp;AI$2,データシート1!$A$1:$BS$1,0),0)</f>
        <v>433</v>
      </c>
      <c r="AJ15" s="88">
        <f>VLOOKUP(年度マスタ!$K$4&amp;"_"&amp;$AG15,データシート1!$A:$BS,MATCH("ab_"&amp;AJ$2,データシート1!$A$1:$BS$1,0),0)</f>
        <v>50</v>
      </c>
      <c r="AK15" s="88">
        <f>VLOOKUP(年度マスタ!$K$4&amp;"_"&amp;$AG15,データシート1!$A:$BS,MATCH("ab_"&amp;AK$2,データシート1!$A$1:$BS$1,0),0)</f>
        <v>2035</v>
      </c>
      <c r="AL15" s="88">
        <f>VLOOKUP(年度マスタ!$K$4&amp;"_"&amp;$AG15,データシート1!$A:$BS,MATCH("ab_"&amp;AL$2,データシート1!$A$1:$BS$1,0),0)</f>
        <v>4069</v>
      </c>
      <c r="AM15" s="88">
        <f>VLOOKUP(年度マスタ!$K$4&amp;"_"&amp;$AG15,データシート1!$A:$BS,MATCH("ab_"&amp;AM$2,データシート1!$A$1:$BS$1,0),0)</f>
        <v>8822</v>
      </c>
      <c r="AN15" s="88">
        <f>VLOOKUP(年度マスタ!$K$4&amp;"_"&amp;$AG15,データシート1!$A:$BS,MATCH("ab_"&amp;AN$2,データシート1!$A$1:$BS$1,0),0)</f>
        <v>2926</v>
      </c>
      <c r="AO15" s="88">
        <f>VLOOKUP(年度マスタ!$K$4&amp;"_"&amp;$AG15,データシート1!$A:$BS,MATCH("ab_"&amp;AO$2,データシート1!$A$1:$BS$1,0),0)</f>
        <v>11795</v>
      </c>
      <c r="AP15" s="88">
        <f>VLOOKUP(年度マスタ!$K$4&amp;"_"&amp;$AG15,データシート1!$A:$BS,MATCH("ab_"&amp;AP$2,データシート1!$A$1:$BS$1,0),0)</f>
        <v>0</v>
      </c>
      <c r="AQ15" s="1073">
        <f>VLOOKUP(年度マスタ!$K$4&amp;"_"&amp;$AG15,データシート1!$A:$BS,MATCH("ab_"&amp;AQ$2,データシート1!$A$1:$BS$1,0),0)</f>
        <v>1.265401464141475</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298.46449999999999</v>
      </c>
      <c r="AI16" s="88">
        <f>VLOOKUP(年度マスタ!$K$4&amp;"_"&amp;$AG16,データシート1!$A:$BS,MATCH("ab_"&amp;AI$2,データシート1!$A$1:$BS$1,0),0)</f>
        <v>433</v>
      </c>
      <c r="AJ16" s="88">
        <f>VLOOKUP(年度マスタ!$K$4&amp;"_"&amp;$AG16,データシート1!$A:$BS,MATCH("ab_"&amp;AJ$2,データシート1!$A$1:$BS$1,0),0)</f>
        <v>50</v>
      </c>
      <c r="AK16" s="88">
        <f>VLOOKUP(年度マスタ!$K$4&amp;"_"&amp;$AG16,データシート1!$A:$BS,MATCH("ab_"&amp;AK$2,データシート1!$A$1:$BS$1,0),0)</f>
        <v>2035</v>
      </c>
      <c r="AL16" s="88">
        <f>VLOOKUP(年度マスタ!$K$4&amp;"_"&amp;$AG16,データシート1!$A:$BS,MATCH("ab_"&amp;AL$2,データシート1!$A$1:$BS$1,0),0)</f>
        <v>4029</v>
      </c>
      <c r="AM16" s="88">
        <f>VLOOKUP(年度マスタ!$K$4&amp;"_"&amp;$AG16,データシート1!$A:$BS,MATCH("ab_"&amp;AM$2,データシート1!$A$1:$BS$1,0),0)</f>
        <v>8739</v>
      </c>
      <c r="AN16" s="88">
        <f>VLOOKUP(年度マスタ!$K$4&amp;"_"&amp;$AG16,データシート1!$A:$BS,MATCH("ab_"&amp;AN$2,データシート1!$A$1:$BS$1,0),0)</f>
        <v>2895</v>
      </c>
      <c r="AO16" s="88">
        <f>VLOOKUP(年度マスタ!$K$4&amp;"_"&amp;$AG16,データシート1!$A:$BS,MATCH("ab_"&amp;AO$2,データシート1!$A$1:$BS$1,0),0)</f>
        <v>11537</v>
      </c>
      <c r="AP16" s="88">
        <f>VLOOKUP(年度マスタ!$K$4&amp;"_"&amp;$AG16,データシート1!$A:$BS,MATCH("ab_"&amp;AP$2,データシート1!$A$1:$BS$1,0),0)</f>
        <v>0</v>
      </c>
      <c r="AQ16" s="1073">
        <f>VLOOKUP(年度マスタ!$K$4&amp;"_"&amp;$AG16,データシート1!$A:$BS,MATCH("ab_"&amp;AQ$2,データシート1!$A$1:$BS$1,0),0)</f>
        <v>1.439596455636551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298.86770000000001</v>
      </c>
      <c r="AI17" s="187">
        <f>VLOOKUP(年度マスタ!$K$4&amp;"_"&amp;$AG17,データシート1!$A:$BS,MATCH("ab_"&amp;AI$2,データシート1!$A$1:$BS$1,0),0)</f>
        <v>433</v>
      </c>
      <c r="AJ17" s="187">
        <f>VLOOKUP(年度マスタ!$K$4&amp;"_"&amp;$AG17,データシート1!$A:$BS,MATCH("ab_"&amp;AJ$2,データシート1!$A$1:$BS$1,0),0)</f>
        <v>50</v>
      </c>
      <c r="AK17" s="187">
        <f>VLOOKUP(年度マスタ!$K$4&amp;"_"&amp;$AG17,データシート1!$A:$BS,MATCH("ab_"&amp;AK$2,データシート1!$A$1:$BS$1,0),0)</f>
        <v>2035</v>
      </c>
      <c r="AL17" s="187">
        <f>VLOOKUP(年度マスタ!$K$4&amp;"_"&amp;$AG17,データシート1!$A:$BS,MATCH("ab_"&amp;AL$2,データシート1!$A$1:$BS$1,0),0)</f>
        <v>4035</v>
      </c>
      <c r="AM17" s="187">
        <f>VLOOKUP(年度マスタ!$K$4&amp;"_"&amp;$AG17,データシート1!$A:$BS,MATCH("ab_"&amp;AM$2,データシート1!$A$1:$BS$1,0),0)</f>
        <v>8695</v>
      </c>
      <c r="AN17" s="187">
        <f>VLOOKUP(年度マスタ!$K$4&amp;"_"&amp;$AG17,データシート1!$A:$BS,MATCH("ab_"&amp;AN$2,データシート1!$A$1:$BS$1,0),0)</f>
        <v>2900</v>
      </c>
      <c r="AO17" s="187">
        <f>VLOOKUP(年度マスタ!$K$4&amp;"_"&amp;$AG17,データシート1!$A:$BS,MATCH("ab_"&amp;AO$2,データシート1!$A$1:$BS$1,0),0)</f>
        <v>11337</v>
      </c>
      <c r="AP17" s="187">
        <f>VLOOKUP(年度マスタ!$K$4&amp;"_"&amp;$AG17,データシート1!$A:$BS,MATCH("ab_"&amp;AP$2,データシート1!$A$1:$BS$1,0),0)</f>
        <v>0</v>
      </c>
      <c r="AQ17" s="1074">
        <f>VLOOKUP(年度マスタ!$K$4&amp;"_"&amp;$AG17,データシート1!$A:$BS,MATCH("ab_"&amp;AQ$2,データシート1!$A$1:$BS$1,0),0)</f>
        <v>1.187447194612083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323.08499999999998</v>
      </c>
      <c r="AI18" s="88">
        <f>VLOOKUP(年度マスタ!$K$4&amp;"_"&amp;$AG18,データシート1!$A:$BS,MATCH("ab_"&amp;AI$2,データシート1!$A$1:$BS$1,0),0)</f>
        <v>433</v>
      </c>
      <c r="AJ18" s="88">
        <f>VLOOKUP(年度マスタ!$K$4&amp;"_"&amp;$AG18,データシート1!$A:$BS,MATCH("ab_"&amp;AJ$2,データシート1!$A$1:$BS$1,0),0)</f>
        <v>50</v>
      </c>
      <c r="AK18" s="88">
        <f>VLOOKUP(年度マスタ!$K$4&amp;"_"&amp;$AG18,データシート1!$A:$BS,MATCH("ab_"&amp;AK$2,データシート1!$A$1:$BS$1,0),0)</f>
        <v>2035</v>
      </c>
      <c r="AL18" s="88">
        <f>VLOOKUP(年度マスタ!$K$4&amp;"_"&amp;$AG18,データシート1!$A:$BS,MATCH("ab_"&amp;AL$2,データシート1!$A$1:$BS$1,0),0)</f>
        <v>4037</v>
      </c>
      <c r="AM18" s="88">
        <f>VLOOKUP(年度マスタ!$K$4&amp;"_"&amp;$AG18,データシート1!$A:$BS,MATCH("ab_"&amp;AM$2,データシート1!$A$1:$BS$1,0),0)</f>
        <v>8583</v>
      </c>
      <c r="AN18" s="88">
        <f>VLOOKUP(年度マスタ!$K$4&amp;"_"&amp;$AG18,データシート1!$A:$BS,MATCH("ab_"&amp;AN$2,データシート1!$A$1:$BS$1,0),0)</f>
        <v>2824</v>
      </c>
      <c r="AO18" s="88">
        <f>VLOOKUP(年度マスタ!$K$4&amp;"_"&amp;$AG18,データシート1!$A:$BS,MATCH("ab_"&amp;AO$2,データシート1!$A$1:$BS$1,0),0)</f>
        <v>11071</v>
      </c>
      <c r="AP18" s="88">
        <f>VLOOKUP(年度マスタ!$K$4&amp;"_"&amp;$AG18,データシート1!$A:$BS,MATCH("ab_"&amp;AP$2,データシート1!$A$1:$BS$1,0),0)</f>
        <v>0</v>
      </c>
      <c r="AQ18" s="1073">
        <f>VLOOKUP(年度マスタ!$K$4&amp;"_"&amp;$AG18,データシート1!$A:$BS,MATCH("ab_"&amp;AQ$2,データシート1!$A$1:$BS$1,0),0)</f>
        <v>1.280041062690368</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317.74990000000003</v>
      </c>
      <c r="AI19" s="88">
        <f>VLOOKUP(年度マスタ!$K$4&amp;"_"&amp;$AG19,データシート1!$A:$BS,MATCH("ab_"&amp;AI$2,データシート1!$A$1:$BS$1,0),0)</f>
        <v>363</v>
      </c>
      <c r="AJ19" s="88">
        <f>VLOOKUP(年度マスタ!$K$4&amp;"_"&amp;$AG19,データシート1!$A:$BS,MATCH("ab_"&amp;AJ$2,データシート1!$A$1:$BS$1,0),0)</f>
        <v>84</v>
      </c>
      <c r="AK19" s="88">
        <f>VLOOKUP(年度マスタ!$K$4&amp;"_"&amp;$AG19,データシート1!$A:$BS,MATCH("ab_"&amp;AK$2,データシート1!$A$1:$BS$1,0),0)</f>
        <v>1914</v>
      </c>
      <c r="AL19" s="88">
        <f>VLOOKUP(年度マスタ!$K$4&amp;"_"&amp;$AG19,データシート1!$A:$BS,MATCH("ab_"&amp;AL$2,データシート1!$A$1:$BS$1,0),0)</f>
        <v>4034</v>
      </c>
      <c r="AM19" s="88">
        <f>VLOOKUP(年度マスタ!$K$4&amp;"_"&amp;$AG19,データシート1!$A:$BS,MATCH("ab_"&amp;AM$2,データシート1!$A$1:$BS$1,0),0)</f>
        <v>8473</v>
      </c>
      <c r="AN19" s="88">
        <f>VLOOKUP(年度マスタ!$K$4&amp;"_"&amp;$AG19,データシート1!$A:$BS,MATCH("ab_"&amp;AN$2,データシート1!$A$1:$BS$1,0),0)</f>
        <v>2869</v>
      </c>
      <c r="AO19" s="88">
        <f>VLOOKUP(年度マスタ!$K$4&amp;"_"&amp;$AG19,データシート1!$A:$BS,MATCH("ab_"&amp;AO$2,データシート1!$A$1:$BS$1,0),0)</f>
        <v>10804</v>
      </c>
      <c r="AP19" s="88">
        <f>VLOOKUP(年度マスタ!$K$4&amp;"_"&amp;$AG19,データシート1!$A:$BS,MATCH("ab_"&amp;AP$2,データシート1!$A$1:$BS$1,0),0)</f>
        <v>0</v>
      </c>
      <c r="AQ19" s="1073">
        <f>VLOOKUP(年度マスタ!$K$4&amp;"_"&amp;$AG19,データシート1!$A:$BS,MATCH("ab_"&amp;AQ$2,データシート1!$A$1:$BS$1,0),0)</f>
        <v>1.0155330915869929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368.62009999999998</v>
      </c>
      <c r="AI20" s="88">
        <f>VLOOKUP(年度マスタ!$K$4&amp;"_"&amp;$AG20,データシート1!$A:$BS,MATCH("ab_"&amp;AI$2,データシート1!$A$1:$BS$1,0),0)</f>
        <v>363</v>
      </c>
      <c r="AJ20" s="88">
        <f>VLOOKUP(年度マスタ!$K$4&amp;"_"&amp;$AG20,データシート1!$A:$BS,MATCH("ab_"&amp;AJ$2,データシート1!$A$1:$BS$1,0),0)</f>
        <v>84</v>
      </c>
      <c r="AK20" s="88">
        <f>VLOOKUP(年度マスタ!$K$4&amp;"_"&amp;$AG20,データシート1!$A:$BS,MATCH("ab_"&amp;AK$2,データシート1!$A$1:$BS$1,0),0)</f>
        <v>1914</v>
      </c>
      <c r="AL20" s="88">
        <f>VLOOKUP(年度マスタ!$K$4&amp;"_"&amp;$AG20,データシート1!$A:$BS,MATCH("ab_"&amp;AL$2,データシート1!$A$1:$BS$1,0),0)</f>
        <v>4032</v>
      </c>
      <c r="AM20" s="88">
        <f>VLOOKUP(年度マスタ!$K$4&amp;"_"&amp;$AG20,データシート1!$A:$BS,MATCH("ab_"&amp;AM$2,データシート1!$A$1:$BS$1,0),0)</f>
        <v>8383</v>
      </c>
      <c r="AN20" s="88">
        <f>VLOOKUP(年度マスタ!$K$4&amp;"_"&amp;$AG20,データシート1!$A:$BS,MATCH("ab_"&amp;AN$2,データシート1!$A$1:$BS$1,0),0)</f>
        <v>2863</v>
      </c>
      <c r="AO20" s="88">
        <f>VLOOKUP(年度マスタ!$K$4&amp;"_"&amp;$AG20,データシート1!$A:$BS,MATCH("ab_"&amp;AO$2,データシート1!$A$1:$BS$1,0),0)</f>
        <v>10557</v>
      </c>
      <c r="AP20" s="88">
        <f>VLOOKUP(年度マスタ!$K$4&amp;"_"&amp;$AG20,データシート1!$A:$BS,MATCH("ab_"&amp;AP$2,データシート1!$A$1:$BS$1,0),0)</f>
        <v>0</v>
      </c>
      <c r="AQ20" s="1073">
        <f>VLOOKUP(年度マスタ!$K$4&amp;"_"&amp;$AG20,データシート1!$A:$BS,MATCH("ab_"&amp;AQ$2,データシート1!$A$1:$BS$1,0),0)</f>
        <v>1.198590193414971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塩谷町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8.7579999999999991</v>
      </c>
      <c r="BE13" s="80" t="str">
        <f>年度マスタ!K4</f>
        <v>09384</v>
      </c>
      <c r="BF13" s="80" t="str">
        <f>年度マスタ!K4</f>
        <v>09384</v>
      </c>
      <c r="BG13" s="80" t="str">
        <f>年度マスタ!K4</f>
        <v>09384</v>
      </c>
      <c r="BH13" s="318" t="s">
        <v>108</v>
      </c>
      <c r="BI13" s="318" t="s">
        <v>108</v>
      </c>
      <c r="BJ13" s="318" t="s">
        <v>108</v>
      </c>
      <c r="BK13" s="318" t="str">
        <f>年度マスタ!K4</f>
        <v>09384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8.7579999999999991</v>
      </c>
      <c r="AY14" s="80"/>
      <c r="BE14" s="80" t="str">
        <f>AP2</f>
        <v>塩谷町</v>
      </c>
      <c r="BF14" s="80" t="str">
        <f>AP2</f>
        <v>塩谷町</v>
      </c>
      <c r="BG14" s="80" t="str">
        <f>AP2</f>
        <v>塩谷町</v>
      </c>
      <c r="BH14" s="80" t="s">
        <v>118</v>
      </c>
      <c r="BI14" s="80" t="s">
        <v>118</v>
      </c>
      <c r="BJ14" s="80" t="s">
        <v>118</v>
      </c>
      <c r="BK14" s="80" t="str">
        <f>AP2</f>
        <v>塩谷町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4.17</v>
      </c>
      <c r="G21" s="996">
        <f t="shared" ref="G21:O21" si="5">SUM(G22,G26,G27,G28)</f>
        <v>3.8370000000000002</v>
      </c>
      <c r="H21" s="996">
        <f t="shared" si="5"/>
        <v>4.6020000000000003</v>
      </c>
      <c r="I21" s="996">
        <f t="shared" si="5"/>
        <v>5.266</v>
      </c>
      <c r="J21" s="996">
        <f t="shared" si="5"/>
        <v>5.0359999999999996</v>
      </c>
      <c r="K21" s="996">
        <f t="shared" si="5"/>
        <v>4.1520000000000001</v>
      </c>
      <c r="L21" s="996">
        <f t="shared" si="5"/>
        <v>7.17</v>
      </c>
      <c r="M21" s="996">
        <f t="shared" si="5"/>
        <v>8.1530000000000005</v>
      </c>
      <c r="N21" s="996">
        <f t="shared" si="5"/>
        <v>11.679</v>
      </c>
      <c r="O21" s="996">
        <f t="shared" si="5"/>
        <v>11.757999999999999</v>
      </c>
      <c r="P21" s="997">
        <f>SUM(P22,P26,P27,P28)</f>
        <v>8.7579999999999991</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4.17</v>
      </c>
      <c r="G22" s="998">
        <f t="shared" ref="G22:P22" si="6">SUM(G23:G25)</f>
        <v>3.8370000000000002</v>
      </c>
      <c r="H22" s="998">
        <f t="shared" si="6"/>
        <v>4.6020000000000003</v>
      </c>
      <c r="I22" s="998">
        <f t="shared" si="6"/>
        <v>5.266</v>
      </c>
      <c r="J22" s="998">
        <f t="shared" si="6"/>
        <v>5.0359999999999996</v>
      </c>
      <c r="K22" s="998">
        <f t="shared" si="6"/>
        <v>4.1520000000000001</v>
      </c>
      <c r="L22" s="998">
        <f t="shared" si="6"/>
        <v>7.17</v>
      </c>
      <c r="M22" s="998">
        <f t="shared" si="6"/>
        <v>8.1530000000000005</v>
      </c>
      <c r="N22" s="998">
        <f t="shared" si="6"/>
        <v>11.679</v>
      </c>
      <c r="O22" s="998">
        <f t="shared" si="6"/>
        <v>11.757999999999999</v>
      </c>
      <c r="P22" s="999">
        <f t="shared" si="6"/>
        <v>8.7579999999999991</v>
      </c>
      <c r="Z22" s="313"/>
      <c r="AB22" s="312"/>
      <c r="AC22" s="571" t="s">
        <v>1377</v>
      </c>
      <c r="AP22" s="18" t="s">
        <v>1387</v>
      </c>
      <c r="AQ22" s="313"/>
      <c r="AV22" s="80" t="str">
        <f>AW22</f>
        <v>エネルギー起源CO2</v>
      </c>
      <c r="AW22" s="80" t="str">
        <f>D56</f>
        <v>エネルギー起源CO2</v>
      </c>
      <c r="AX22" s="201">
        <f>P56</f>
        <v>8.7579999999999991</v>
      </c>
      <c r="AY22" s="201">
        <f>AX22</f>
        <v>8.7579999999999991</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4.17</v>
      </c>
      <c r="G23" s="1000">
        <f>IFERROR(VLOOKUP(年度マスタ!$K$4&amp;"_"&amp;G$20,データシート1!$A:$BT,MATCH("ba_"&amp;$E23,データシート1!$A$1:$BT$1,0),0),0)</f>
        <v>3.8370000000000002</v>
      </c>
      <c r="H23" s="1000">
        <f>IFERROR(VLOOKUP(年度マスタ!$K$4&amp;"_"&amp;H$20,データシート1!$A:$BT,MATCH("ba_"&amp;$E23,データシート1!$A$1:$BT$1,0),0),0)</f>
        <v>4.6020000000000003</v>
      </c>
      <c r="I23" s="1000">
        <f>IFERROR(VLOOKUP(年度マスタ!$K$4&amp;"_"&amp;I$20,データシート1!$A:$BT,MATCH("ba_"&amp;$E23,データシート1!$A$1:$BT$1,0),0),0)</f>
        <v>5.266</v>
      </c>
      <c r="J23" s="1000">
        <f>IFERROR(VLOOKUP(年度マスタ!$K$4&amp;"_"&amp;J$20,データシート1!$A:$BT,MATCH("ba_"&amp;$E23,データシート1!$A$1:$BT$1,0),0),0)</f>
        <v>5.0359999999999996</v>
      </c>
      <c r="K23" s="1000">
        <f>IFERROR(VLOOKUP(年度マスタ!$K$4&amp;"_"&amp;K$20,データシート1!$A:$BT,MATCH("ba_"&amp;$E23,データシート1!$A$1:$BT$1,0),0),0)</f>
        <v>4.1520000000000001</v>
      </c>
      <c r="L23" s="1000">
        <f>IFERROR(VLOOKUP(年度マスタ!$K$4&amp;"_"&amp;L$20,データシート1!$A:$BT,MATCH("ba_"&amp;$E23,データシート1!$A$1:$BT$1,0),0),0)</f>
        <v>7.17</v>
      </c>
      <c r="M23" s="1000">
        <f>IFERROR(VLOOKUP(年度マスタ!$K$4&amp;"_"&amp;M$20,データシート1!$A:$BT,MATCH("ba_"&amp;$E23,データシート1!$A$1:$BT$1,0),0),0)</f>
        <v>8.1530000000000005</v>
      </c>
      <c r="N23" s="1000">
        <f>IFERROR(VLOOKUP(年度マスタ!$K$4&amp;"_"&amp;N$20,データシート1!$A:$BT,MATCH("ba_"&amp;$E23,データシート1!$A$1:$BT$1,0),0),0)</f>
        <v>11.679</v>
      </c>
      <c r="O23" s="1000">
        <f>IFERROR(VLOOKUP(年度マスタ!$K$4&amp;"_"&amp;O$20,データシート1!$A:$BT,MATCH("ba_"&amp;$E23,データシート1!$A$1:$BT$1,0),0),0)</f>
        <v>11.757999999999999</v>
      </c>
      <c r="P23" s="1001">
        <f>IFERROR(VLOOKUP(年度マスタ!$K$4&amp;"_"&amp;P$20,データシート1!$A:$BT,MATCH("ba_"&amp;$E23,データシート1!$A$1:$BT$1,0),0),0)</f>
        <v>8.7579999999999991</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28.707443193745796</v>
      </c>
      <c r="AG24" s="996">
        <f t="shared" ref="AG24:AP24" si="7">AG25+AG29</f>
        <v>32.141856797753704</v>
      </c>
      <c r="AH24" s="996">
        <f t="shared" si="7"/>
        <v>32.037659474436815</v>
      </c>
      <c r="AI24" s="996">
        <f t="shared" si="7"/>
        <v>34.521927107109079</v>
      </c>
      <c r="AJ24" s="996">
        <f t="shared" si="7"/>
        <v>32.673919233537909</v>
      </c>
      <c r="AK24" s="996">
        <f t="shared" si="7"/>
        <v>30.289280082596356</v>
      </c>
      <c r="AL24" s="996">
        <f t="shared" si="7"/>
        <v>27.719649202715892</v>
      </c>
      <c r="AM24" s="996">
        <f t="shared" si="7"/>
        <v>27.872986812526555</v>
      </c>
      <c r="AN24" s="996">
        <f t="shared" si="7"/>
        <v>27.56590923620146</v>
      </c>
      <c r="AO24" s="996">
        <f>AO25+AO29</f>
        <v>27.605328185087139</v>
      </c>
      <c r="AP24" s="997">
        <f t="shared" si="7"/>
        <v>28.589475069509664</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20.062488979631041</v>
      </c>
      <c r="AG25" s="998">
        <f>①CO2排出量の現状把握!AA35</f>
        <v>21.057572336732964</v>
      </c>
      <c r="AH25" s="998">
        <f>①CO2排出量の現状把握!AB35</f>
        <v>21.520034407307406</v>
      </c>
      <c r="AI25" s="998">
        <f>①CO2排出量の現状把握!AC35</f>
        <v>24.050214438230398</v>
      </c>
      <c r="AJ25" s="998">
        <f>①CO2排出量の現状把握!AD35</f>
        <v>22.346542944089794</v>
      </c>
      <c r="AK25" s="998">
        <f>①CO2排出量の現状把握!AE35</f>
        <v>21.044934101474229</v>
      </c>
      <c r="AL25" s="998">
        <f>①CO2排出量の現状把握!AF35</f>
        <v>19.206901697111181</v>
      </c>
      <c r="AM25" s="998">
        <f>①CO2排出量の現状把握!AG35</f>
        <v>19.498201128730301</v>
      </c>
      <c r="AN25" s="998">
        <f>①CO2排出量の現状把握!AH35</f>
        <v>19.304172610957259</v>
      </c>
      <c r="AO25" s="998">
        <f>①CO2排出量の現状把握!AI35</f>
        <v>19.594820308458822</v>
      </c>
      <c r="AP25" s="999">
        <f>①CO2排出量の現状把握!AJ35</f>
        <v>21.389199381636974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15.000044590946329</v>
      </c>
      <c r="AG26" s="1000">
        <f>①CO2排出量の現状把握!AA36</f>
        <v>15.776317631690988</v>
      </c>
      <c r="AH26" s="1000">
        <f>①CO2排出量の現状把握!AB36</f>
        <v>16.433215617909951</v>
      </c>
      <c r="AI26" s="1000">
        <f>①CO2排出量の現状把握!AC36</f>
        <v>19.352739491248226</v>
      </c>
      <c r="AJ26" s="1000">
        <f>①CO2排出量の現状把握!AD36</f>
        <v>19.191353850007843</v>
      </c>
      <c r="AK26" s="1000">
        <f>①CO2排出量の現状把握!AE36</f>
        <v>18.035428643349903</v>
      </c>
      <c r="AL26" s="1000">
        <f>①CO2排出量の現状把握!AF36</f>
        <v>16.035694091356845</v>
      </c>
      <c r="AM26" s="1000">
        <f>①CO2排出量の現状把握!AG36</f>
        <v>16.044953849220843</v>
      </c>
      <c r="AN26" s="1000">
        <f>①CO2排出量の現状把握!AH36</f>
        <v>16.133723436651938</v>
      </c>
      <c r="AO26" s="1000">
        <f>①CO2排出量の現状把握!AI36</f>
        <v>16.488406487254327</v>
      </c>
      <c r="AP26" s="1001">
        <f>①CO2排出量の現状把握!AJ36</f>
        <v>17.479541454258928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1.0856203602543502</v>
      </c>
      <c r="AG27" s="1000">
        <f>①CO2排出量の現状把握!AA37</f>
        <v>1.4609333570195926</v>
      </c>
      <c r="AH27" s="1000">
        <f>①CO2排出量の現状把握!AB37</f>
        <v>1.2978573773279809</v>
      </c>
      <c r="AI27" s="1000">
        <f>①CO2排出量の現状把握!AC37</f>
        <v>1.100969655975125</v>
      </c>
      <c r="AJ27" s="1000">
        <f>①CO2排出量の現状把握!AD37</f>
        <v>1.0991503869399482</v>
      </c>
      <c r="AK27" s="1000">
        <f>①CO2排出量の現状把握!AE37</f>
        <v>1.0920538308160899</v>
      </c>
      <c r="AL27" s="1000">
        <f>①CO2排出量の現状把握!AF37</f>
        <v>1.199556181027738</v>
      </c>
      <c r="AM27" s="1000">
        <f>①CO2排出量の現状把握!AG37</f>
        <v>1.1877259514440022</v>
      </c>
      <c r="AN27" s="1000">
        <f>①CO2排出量の現状把握!AH37</f>
        <v>1.071308870491559</v>
      </c>
      <c r="AO27" s="1000">
        <f>①CO2排出量の現状把握!AI37</f>
        <v>0.98948924306366082</v>
      </c>
      <c r="AP27" s="1001">
        <f>①CO2排出量の現状把握!AJ37</f>
        <v>0.96984523711711323</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3.9768240284303604</v>
      </c>
      <c r="AG28" s="1000">
        <f>①CO2排出量の現状把握!AA38</f>
        <v>3.8203213480223832</v>
      </c>
      <c r="AH28" s="1000">
        <f>①CO2排出量の現状把握!AB38</f>
        <v>3.7889614120694741</v>
      </c>
      <c r="AI28" s="1000">
        <f>①CO2排出量の現状把握!AC38</f>
        <v>3.5965052910070465</v>
      </c>
      <c r="AJ28" s="1000">
        <f>①CO2排出量の現状把握!AD38</f>
        <v>2.0560387071420041</v>
      </c>
      <c r="AK28" s="1000">
        <f>①CO2排出量の現状把握!AE38</f>
        <v>1.9174516273082352</v>
      </c>
      <c r="AL28" s="1000">
        <f>①CO2排出量の現状把握!AF38</f>
        <v>1.971651424726599</v>
      </c>
      <c r="AM28" s="1000">
        <f>①CO2排出量の現状把握!AG38</f>
        <v>2.265521328065458</v>
      </c>
      <c r="AN28" s="1000">
        <f>①CO2排出量の現状把握!AH38</f>
        <v>2.0991403038137628</v>
      </c>
      <c r="AO28" s="1000">
        <f>①CO2排出量の現状把握!AI38</f>
        <v>2.116924578140833</v>
      </c>
      <c r="AP28" s="1001">
        <f>①CO2排出量の現状把握!AJ38</f>
        <v>2.9398126902609318</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8.6449542141147528</v>
      </c>
      <c r="AG29" s="1002">
        <f>①CO2排出量の現状把握!AA39</f>
        <v>11.08428446102074</v>
      </c>
      <c r="AH29" s="1002">
        <f>①CO2排出量の現状把握!AB39</f>
        <v>10.517625067129408</v>
      </c>
      <c r="AI29" s="1002">
        <f>①CO2排出量の現状把握!AC39</f>
        <v>10.471712668878681</v>
      </c>
      <c r="AJ29" s="1002">
        <f>①CO2排出量の現状把握!AD39</f>
        <v>10.327376289448114</v>
      </c>
      <c r="AK29" s="1002">
        <f>①CO2排出量の現状把握!AE39</f>
        <v>9.2443459811221285</v>
      </c>
      <c r="AL29" s="1002">
        <f>①CO2排出量の現状把握!AF39</f>
        <v>8.5127475056047111</v>
      </c>
      <c r="AM29" s="1002">
        <f>①CO2排出量の現状把握!AG39</f>
        <v>8.3747856837962544</v>
      </c>
      <c r="AN29" s="1002">
        <f>①CO2排出量の現状把握!AH39</f>
        <v>8.2617366252442004</v>
      </c>
      <c r="AO29" s="1002">
        <f>①CO2排出量の現状把握!AI39</f>
        <v>8.0105078766283153</v>
      </c>
      <c r="AP29" s="1003">
        <f>①CO2排出量の現状把握!AJ39</f>
        <v>7.2002756878726899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24：金属製品製造業(N=1)</v>
      </c>
      <c r="BE30" s="961">
        <f>VLOOKUP(BE$13&amp;"_"&amp;$AV$8,データシート2!$A:$SI,MATCH($AV$5&amp;"_"&amp;$BA30&amp;$AV$6,データシート2!$A$1:$SI$1,0),0)</f>
        <v>1</v>
      </c>
      <c r="BF30" s="1071">
        <f>VLOOKUP(BF$13&amp;"_"&amp;$AW$8,データシート2!$A:$SI,MATCH($AW$5&amp;"_"&amp;$BA30&amp;$AW$6,データシート2!$A$1:$SI$1,0),0)</f>
        <v>3.766</v>
      </c>
      <c r="BG30" s="1071">
        <f t="shared" si="2"/>
        <v>3.766</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0.46222445229335823</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0.1452584952221895</v>
      </c>
      <c r="AG32" s="509">
        <f t="shared" si="12"/>
        <v>0.11937704856765327</v>
      </c>
      <c r="AH32" s="509">
        <f t="shared" si="12"/>
        <v>0.14364345197163933</v>
      </c>
      <c r="AI32" s="509">
        <f t="shared" si="12"/>
        <v>0.15254073110291622</v>
      </c>
      <c r="AJ32" s="509">
        <f t="shared" si="12"/>
        <v>0.15412904598328178</v>
      </c>
      <c r="AK32" s="509">
        <f t="shared" si="12"/>
        <v>0.13707820023050532</v>
      </c>
      <c r="AL32" s="509">
        <f t="shared" si="12"/>
        <v>0.25866128202291622</v>
      </c>
      <c r="AM32" s="509">
        <f t="shared" si="12"/>
        <v>0.29250543025177034</v>
      </c>
      <c r="AN32" s="509">
        <f t="shared" si="12"/>
        <v>0.42367548626556201</v>
      </c>
      <c r="AO32" s="509">
        <f t="shared" si="12"/>
        <v>0.4259322664510784</v>
      </c>
      <c r="AP32" s="509">
        <f t="shared" si="12"/>
        <v>0.30633650945694707</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0.20785058146243468</v>
      </c>
      <c r="AG33" s="506">
        <f t="shared" ref="AG33:AP33" si="13">IFERROR(IF(G22/AG25&gt;1,1,G22/AG25),0)</f>
        <v>0.18221473675323499</v>
      </c>
      <c r="AH33" s="506">
        <f t="shared" si="13"/>
        <v>0.21384724173290967</v>
      </c>
      <c r="AI33" s="506">
        <f t="shared" si="13"/>
        <v>0.21895854664934411</v>
      </c>
      <c r="AJ33" s="506">
        <f t="shared" si="13"/>
        <v>0.22535924293076925</v>
      </c>
      <c r="AK33" s="506">
        <f t="shared" si="13"/>
        <v>0.19729213595917824</v>
      </c>
      <c r="AL33" s="506">
        <f t="shared" si="13"/>
        <v>0.37330331112583376</v>
      </c>
      <c r="AM33" s="506">
        <f t="shared" si="13"/>
        <v>0.41814113754251309</v>
      </c>
      <c r="AN33" s="506">
        <f t="shared" si="13"/>
        <v>0.60499873448970676</v>
      </c>
      <c r="AO33" s="506">
        <f t="shared" si="13"/>
        <v>0.60005653611042442</v>
      </c>
      <c r="AP33" s="506">
        <f t="shared" si="13"/>
        <v>0.40945899113544687</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0.27799917358358472</v>
      </c>
      <c r="AG34" s="507">
        <f t="shared" ref="AG34:AP36" si="14">IFERROR(IF(G23/AG26&gt;1,1,G23/AG26),0)</f>
        <v>0.24321264883082419</v>
      </c>
      <c r="AH34" s="507">
        <f t="shared" si="14"/>
        <v>0.28004257395518206</v>
      </c>
      <c r="AI34" s="507">
        <f t="shared" si="14"/>
        <v>0.27210617919914709</v>
      </c>
      <c r="AJ34" s="507">
        <f t="shared" si="14"/>
        <v>0.26240983514552524</v>
      </c>
      <c r="AK34" s="507">
        <f t="shared" si="14"/>
        <v>0.23021354701935198</v>
      </c>
      <c r="AL34" s="507">
        <f t="shared" si="14"/>
        <v>0.4471275118589717</v>
      </c>
      <c r="AM34" s="507">
        <f t="shared" si="14"/>
        <v>0.50813483644865187</v>
      </c>
      <c r="AN34" s="507">
        <f t="shared" si="14"/>
        <v>0.72388745510959496</v>
      </c>
      <c r="AO34" s="507">
        <f t="shared" si="14"/>
        <v>0.71310711614788425</v>
      </c>
      <c r="AP34" s="507">
        <f t="shared" si="14"/>
        <v>0.50104289193845486</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31：輸送用機械器具製造業(N=2)</v>
      </c>
      <c r="BE37" s="961">
        <f>VLOOKUP(BE$13&amp;"_"&amp;$AV$8,データシート2!$A:$SI,MATCH($AV$5&amp;"_"&amp;$BA37&amp;$AV$6,データシート2!$A$1:$SI$1,0),0)</f>
        <v>2</v>
      </c>
      <c r="BF37" s="1071">
        <f>VLOOKUP(BF$13&amp;"_"&amp;$AW$8,データシート2!$A:$SI,MATCH($AW$5&amp;"_"&amp;$BA37&amp;$AW$6,データシート2!$A$1:$SI$1,0),0)</f>
        <v>4.992</v>
      </c>
      <c r="BG37" s="1071">
        <f t="shared" si="2"/>
        <v>2.496</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0.18828450035281266</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4.17</v>
      </c>
      <c r="G55" s="1004">
        <f t="shared" ref="G55:P55" si="29">SUM(G56,G57,G60,G61,G62,G63,G64,G65,)</f>
        <v>3.8370000000000002</v>
      </c>
      <c r="H55" s="1004">
        <f t="shared" si="29"/>
        <v>4.6020000000000003</v>
      </c>
      <c r="I55" s="1004">
        <f t="shared" si="29"/>
        <v>5.266</v>
      </c>
      <c r="J55" s="1004">
        <f t="shared" si="29"/>
        <v>5.0359999999999996</v>
      </c>
      <c r="K55" s="1004">
        <f t="shared" si="29"/>
        <v>4.1520000000000001</v>
      </c>
      <c r="L55" s="1004">
        <f t="shared" si="29"/>
        <v>7.17</v>
      </c>
      <c r="M55" s="1004">
        <f t="shared" si="29"/>
        <v>8.1530000000000005</v>
      </c>
      <c r="N55" s="1004">
        <f t="shared" si="29"/>
        <v>11.679</v>
      </c>
      <c r="O55" s="1004">
        <f t="shared" si="29"/>
        <v>11.757999999999999</v>
      </c>
      <c r="P55" s="1005">
        <f t="shared" si="29"/>
        <v>8.7579999999999991</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4.17</v>
      </c>
      <c r="G56" s="1006">
        <f>IFERROR(VLOOKUP(年度マスタ!$K$4&amp;"_"&amp;G$54,データシート1!$A:$CD,MATCH("bc_"&amp;$C56,データシート1!$A$1:$CD$1,0),0),0)</f>
        <v>3.8370000000000002</v>
      </c>
      <c r="H56" s="1006">
        <f>IFERROR(VLOOKUP(年度マスタ!$K$4&amp;"_"&amp;H$54,データシート1!$A:$CD,MATCH("bc_"&amp;$C56,データシート1!$A$1:$CD$1,0),0),0)</f>
        <v>4.6020000000000003</v>
      </c>
      <c r="I56" s="1006">
        <f>IFERROR(VLOOKUP(年度マスタ!$K$4&amp;"_"&amp;I$54,データシート1!$A:$CD,MATCH("bc_"&amp;$C56,データシート1!$A$1:$CD$1,0),0),0)</f>
        <v>5.266</v>
      </c>
      <c r="J56" s="1006">
        <f>IFERROR(VLOOKUP(年度マスタ!$K$4&amp;"_"&amp;J$54,データシート1!$A:$CD,MATCH("bc_"&amp;$C56,データシート1!$A$1:$CD$1,0),0),0)</f>
        <v>5.0359999999999996</v>
      </c>
      <c r="K56" s="1006">
        <f>IFERROR(VLOOKUP(年度マスタ!$K$4&amp;"_"&amp;K$54,データシート1!$A:$CD,MATCH("bc_"&amp;$C56,データシート1!$A$1:$CD$1,0),0),0)</f>
        <v>4.1520000000000001</v>
      </c>
      <c r="L56" s="1006">
        <f>IFERROR(VLOOKUP(年度マスタ!$K$4&amp;"_"&amp;L$54,データシート1!$A:$CD,MATCH("bc_"&amp;$C56,データシート1!$A$1:$CD$1,0),0),0)</f>
        <v>7.17</v>
      </c>
      <c r="M56" s="1006">
        <f>IFERROR(VLOOKUP(年度マスタ!$K$4&amp;"_"&amp;M$54,データシート1!$A:$CD,MATCH("bc_"&amp;$C56,データシート1!$A$1:$CD$1,0),0),0)</f>
        <v>8.1530000000000005</v>
      </c>
      <c r="N56" s="1006">
        <f>IFERROR(VLOOKUP(年度マスタ!$K$4&amp;"_"&amp;N$54,データシート1!$A:$CD,MATCH("bc_"&amp;$C56,データシート1!$A$1:$CD$1,0),0),0)</f>
        <v>11.679</v>
      </c>
      <c r="O56" s="1006">
        <f>IFERROR(VLOOKUP(年度マスタ!$K$4&amp;"_"&amp;O$54,データシート1!$A:$CD,MATCH("bc_"&amp;$C56,データシート1!$A$1:$CD$1,0),0),0)</f>
        <v>11.757999999999999</v>
      </c>
      <c r="P56" s="1007">
        <f>IFERROR(VLOOKUP(年度マスタ!$K$4&amp;"_"&amp;P$54,データシート1!$A:$CD,MATCH("bc_"&amp;$C56,データシート1!$A$1:$CD$1,0),0),0)</f>
        <v>8.7579999999999991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塩谷町</v>
      </c>
      <c r="AF1" s="345"/>
      <c r="AG1" s="203"/>
      <c r="AH1" s="188"/>
      <c r="AI1" s="188"/>
      <c r="AJ1" s="188"/>
      <c r="AK1" s="188"/>
      <c r="AL1" s="189"/>
      <c r="AM1" s="189"/>
      <c r="AN1" s="189"/>
      <c r="AO1" s="189"/>
      <c r="AP1" s="189"/>
      <c r="AQ1" s="189"/>
      <c r="AR1" s="189"/>
      <c r="AS1" s="189"/>
      <c r="AT1" s="190"/>
    </row>
    <row r="2" spans="1:47" s="577" customFormat="1" ht="27.95" customHeight="1">
      <c r="A2" s="576"/>
      <c r="B2" s="576" t="s">
        <v>1650</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1654</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530.1</v>
      </c>
      <c r="K6" s="688">
        <f>VLOOKUP(年度マスタ!$K$4&amp;"_"&amp;K$5,データシート1!$A:$BS,MATCH("cb_"&amp;$G6,データシート1!$A$1:$BS$1,0),0)</f>
        <v>598</v>
      </c>
      <c r="L6" s="688">
        <f>VLOOKUP(年度マスタ!$K$4&amp;"_"&amp;L$5,データシート1!$A:$BS,MATCH("cb_"&amp;$G6,データシート1!$A$1:$BS$1,0),0)</f>
        <v>665.6</v>
      </c>
      <c r="M6" s="688">
        <f>VLOOKUP(年度マスタ!$K$4&amp;"_"&amp;M$5,データシート1!$A:$BS,MATCH("cb_"&amp;$G6,データシート1!$A$1:$BS$1,0),0)</f>
        <v>732.4</v>
      </c>
      <c r="N6" s="688">
        <f>VLOOKUP(年度マスタ!$K$4&amp;"_"&amp;N$5,データシート1!$A:$BS,MATCH("cb_"&amp;$G6,データシート1!$A$1:$BS$1,0),0)</f>
        <v>797</v>
      </c>
      <c r="O6" s="688">
        <f>VLOOKUP(年度マスタ!$K$4&amp;"_"&amp;O$5,データシート1!$A:$BS,MATCH("cb_"&amp;$G6,データシート1!$A$1:$BS$1,0),0)</f>
        <v>901.19999999999948</v>
      </c>
      <c r="P6" s="688">
        <f>VLOOKUP(年度マスタ!$K$4&amp;"_"&amp;P$5,データシート1!$A:$BS,MATCH("cb_"&amp;$G6,データシート1!$A$1:$BS$1,0),0)</f>
        <v>980.89999999999975</v>
      </c>
      <c r="Q6" s="688">
        <f>VLOOKUP(年度マスタ!$K$4&amp;"_"&amp;Q$5,データシート1!$A:$BS,MATCH("cb_"&amp;$G6,データシート1!$A$1:$BS$1,0),0)</f>
        <v>1030.7</v>
      </c>
      <c r="R6" s="704">
        <f>VLOOKUP(年度マスタ!$K$4&amp;"_"&amp;R$5,データシート1!$A:$BS,MATCH("cb_"&amp;$G6,データシート1!$A$1:$BS$1,0),0)</f>
        <v>1147.1999999999996</v>
      </c>
      <c r="S6" s="627"/>
      <c r="T6" s="226"/>
      <c r="U6" s="640"/>
      <c r="V6" s="231"/>
      <c r="W6" s="231"/>
      <c r="X6" s="231"/>
      <c r="Y6" s="232" t="s">
        <v>233</v>
      </c>
      <c r="Z6" s="734" t="s">
        <v>234</v>
      </c>
      <c r="AA6" s="734"/>
      <c r="AB6" s="734"/>
      <c r="AC6" s="735">
        <f>SUM(AC7:AC8)</f>
        <v>722025</v>
      </c>
      <c r="AD6" s="735">
        <f>SUM(AD7:AD8)</f>
        <v>966456.76999999979</v>
      </c>
      <c r="AE6" s="736">
        <f>$AD6*3600/100000000</f>
        <v>34.792443719999987</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8434.2000000000007</v>
      </c>
      <c r="K7" s="684">
        <f>VLOOKUP(年度マスタ!$K$4&amp;"_"&amp;K$5,データシート1!$A:$BS,MATCH("cb_"&amp;$G7,データシート1!$A$1:$BS$1,0),0)</f>
        <v>13801.3</v>
      </c>
      <c r="L7" s="684">
        <f>VLOOKUP(年度マスタ!$K$4&amp;"_"&amp;L$5,データシート1!$A:$BS,MATCH("cb_"&amp;$G7,データシート1!$A$1:$BS$1,0),0)</f>
        <v>15270.5</v>
      </c>
      <c r="M7" s="684">
        <f>VLOOKUP(年度マスタ!$K$4&amp;"_"&amp;M$5,データシート1!$A:$BS,MATCH("cb_"&amp;$G7,データシート1!$A$1:$BS$1,0),0)</f>
        <v>16500.099999999999</v>
      </c>
      <c r="N7" s="684">
        <f>VLOOKUP(年度マスタ!$K$4&amp;"_"&amp;N$5,データシート1!$A:$BS,MATCH("cb_"&amp;$G7,データシート1!$A$1:$BS$1,0),0)</f>
        <v>53806</v>
      </c>
      <c r="O7" s="684">
        <f>VLOOKUP(年度マスタ!$K$4&amp;"_"&amp;O$5,データシート1!$A:$BS,MATCH("cb_"&amp;$G7,データシート1!$A$1:$BS$1,0),0)</f>
        <v>54729.599999999999</v>
      </c>
      <c r="P7" s="684">
        <f>VLOOKUP(年度マスタ!$K$4&amp;"_"&amp;P$5,データシート1!$A:$BS,MATCH("cb_"&amp;$G7,データシート1!$A$1:$BS$1,0),0)</f>
        <v>55548.100000000013</v>
      </c>
      <c r="Q7" s="684">
        <f>VLOOKUP(年度マスタ!$K$4&amp;"_"&amp;Q$5,データシート1!$A:$BS,MATCH("cb_"&amp;$G7,データシート1!$A$1:$BS$1,0),0)</f>
        <v>56065.100000000013</v>
      </c>
      <c r="R7" s="705">
        <f>VLOOKUP(年度マスタ!$K$4&amp;"_"&amp;R$5,データシート1!$A:$BS,MATCH("cb_"&amp;$G7,データシート1!$A$1:$BS$1,0),0)</f>
        <v>56958.100000000013</v>
      </c>
      <c r="S7" s="627"/>
      <c r="T7" s="226"/>
      <c r="U7" s="640"/>
      <c r="V7" s="231"/>
      <c r="W7" s="231"/>
      <c r="X7" s="231"/>
      <c r="Y7" s="232" t="s">
        <v>236</v>
      </c>
      <c r="Z7" s="248" t="s">
        <v>1368</v>
      </c>
      <c r="AA7" s="248"/>
      <c r="AB7" s="248"/>
      <c r="AC7" s="671">
        <f>VLOOKUP(年度マスタ!$K$4&amp;"_令和4年度",データシート3!A:AB,MATCH("ea_"&amp;$Y7&amp;"_設備",データシート3!$A$1:$AB$1,0),0)</f>
        <v>101144</v>
      </c>
      <c r="AD7" s="671">
        <f>VLOOKUP(年度マスタ!$K$4&amp;"_令和4年度",データシート3!A:AB,MATCH("ea_"&amp;$Y7&amp;"_年間発電",データシート3!$A$1:$AB$1,0),0)/10^3</f>
        <v>136026.80499999999</v>
      </c>
      <c r="AE7" s="606">
        <f t="shared" ref="AE7:AE16" si="0">$AD7*3600/100000000</f>
        <v>4.8969649799999999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620881</v>
      </c>
      <c r="AD8" s="671">
        <f>VLOOKUP(年度マスタ!$K$4&amp;"_令和4年度",データシート3!A:AB,MATCH("ea_"&amp;$Y8&amp;"_年間発電",データシート3!$A$1:$AB$1,0),0)/10^3</f>
        <v>830429.96499999985</v>
      </c>
      <c r="AE8" s="606">
        <f t="shared" si="0"/>
        <v>29.895478739999994</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82300</v>
      </c>
      <c r="AD9" s="737">
        <f>VLOOKUP(年度マスタ!$K$4&amp;"_令和4年度",データシート3!A:AB,MATCH("ea_"&amp;$Y9&amp;"_年間発電",データシート3!$A$1:$AB$1,0),0)/10^3</f>
        <v>169499.31700000004</v>
      </c>
      <c r="AE9" s="738">
        <f t="shared" si="0"/>
        <v>6.1019754120000016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18213.740140000002</v>
      </c>
      <c r="AD10" s="737">
        <f>SUM(AD11:AD12)</f>
        <v>151684.02787127998</v>
      </c>
      <c r="AE10" s="738">
        <f t="shared" si="0"/>
        <v>5.4606250033660793</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8964.3000000000011</v>
      </c>
      <c r="K12" s="722">
        <f t="shared" ref="K12:Q12" si="1">SUM(K6:K11)</f>
        <v>14399.3</v>
      </c>
      <c r="L12" s="722">
        <f t="shared" si="1"/>
        <v>15936.1</v>
      </c>
      <c r="M12" s="722">
        <f t="shared" si="1"/>
        <v>17232.5</v>
      </c>
      <c r="N12" s="722">
        <f t="shared" si="1"/>
        <v>54603</v>
      </c>
      <c r="O12" s="722">
        <f t="shared" si="1"/>
        <v>55630.799999999996</v>
      </c>
      <c r="P12" s="722">
        <f t="shared" si="1"/>
        <v>56529.000000000015</v>
      </c>
      <c r="Q12" s="722">
        <f t="shared" si="1"/>
        <v>57095.80000000001</v>
      </c>
      <c r="R12" s="723">
        <f t="shared" ref="R12" si="2">SUM(R6:R11)</f>
        <v>58105.30000000001</v>
      </c>
      <c r="S12" s="629"/>
      <c r="T12" s="194"/>
      <c r="U12" s="642"/>
      <c r="V12" s="214"/>
      <c r="W12" s="214"/>
      <c r="X12" s="214"/>
      <c r="Y12" s="232" t="s">
        <v>245</v>
      </c>
      <c r="Z12" s="222" t="s">
        <v>1371</v>
      </c>
      <c r="AA12" s="249"/>
      <c r="AB12" s="250"/>
      <c r="AC12" s="671">
        <f>VLOOKUP(年度マスタ!$K$4&amp;"_令和4年度",データシート3!A:AB,MATCH("ea_"&amp;$Y12&amp;"_設備",データシート3!$A$1:$AB$1,0),0)</f>
        <v>18213.740140000002</v>
      </c>
      <c r="AD12" s="671">
        <f>VLOOKUP(年度マスタ!$K$4&amp;"_令和4年度",データシート3!A:AB,MATCH("ea_"&amp;$Y12&amp;"_年間発電",データシート3!$A$1:$AB$1,0),0)/10^3</f>
        <v>151684.02787127998</v>
      </c>
      <c r="AE12" s="606">
        <f t="shared" si="0"/>
        <v>5.4606250033660793</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125</v>
      </c>
      <c r="AD13" s="737">
        <f>SUM(AD14:AD16)</f>
        <v>768.95299999999997</v>
      </c>
      <c r="AE13" s="738">
        <f t="shared" si="0"/>
        <v>2.7682307999999999E-2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125</v>
      </c>
      <c r="AD16" s="671">
        <f>VLOOKUP(年度マスタ!$K$4&amp;"_令和4年度",データシート3!A:AB,MATCH("ea_"&amp;$Y16&amp;"_年間発電",データシート3!$A$1:$AB$1,0),0)/10^3</f>
        <v>768.95299999999997</v>
      </c>
      <c r="AE16" s="606">
        <f t="shared" si="0"/>
        <v>2.7682307999999999E-2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0.48654351000000001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5.8251920799999999</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636.18361199999993</v>
      </c>
      <c r="K19" s="682">
        <f>K6*別紙!$C5/100*別紙!$E5/10^3</f>
        <v>717.67176000000006</v>
      </c>
      <c r="L19" s="682">
        <f>L6*別紙!$C5/100*別紙!$E5/10^3</f>
        <v>798.79987199999982</v>
      </c>
      <c r="M19" s="682">
        <f>M6*別紙!$C5/100*別紙!$E5/10^3</f>
        <v>878.9678879999999</v>
      </c>
      <c r="N19" s="682">
        <f>N6*別紙!$C5/100*別紙!$E5/10^3</f>
        <v>956.49563999999987</v>
      </c>
      <c r="O19" s="682">
        <f>O6*別紙!$C5/100*別紙!$E5/10^3</f>
        <v>1081.5481439999992</v>
      </c>
      <c r="P19" s="682">
        <f>P6*別紙!$C5/100*別紙!$E5/10^3</f>
        <v>1177.1977079999997</v>
      </c>
      <c r="Q19" s="682">
        <f>Q6*別紙!$C5/100*別紙!$E5/10^3</f>
        <v>1236.9636840000001</v>
      </c>
      <c r="R19" s="710">
        <f>R6*別紙!$C5/100*別紙!$E5/10^3</f>
        <v>1376.7776639999997</v>
      </c>
      <c r="S19" s="631"/>
      <c r="T19" s="227"/>
      <c r="U19" s="647"/>
      <c r="W19" s="237"/>
      <c r="X19" s="237"/>
      <c r="Y19" s="209"/>
      <c r="Z19" s="699" t="s">
        <v>229</v>
      </c>
      <c r="AA19" s="748"/>
      <c r="AB19" s="749"/>
      <c r="AC19" s="750">
        <f>SUM($AC$6,$AC$9,$AC$10,$AC$13)</f>
        <v>822663.74014000001</v>
      </c>
      <c r="AD19" s="750">
        <f>SUM($AD$6,$AD$9,$AD$10,$AD$13)</f>
        <v>1288409.0678712798</v>
      </c>
      <c r="AE19" s="751">
        <f>SUM($AE$6,$AE$9,$AE$10,$AE$13,$AE$17,$AE$18)</f>
        <v>52.694462033366072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11156.422392</v>
      </c>
      <c r="K20" s="684">
        <f>K7*別紙!$C6/100*別紙!$E6/10^3</f>
        <v>18255.807588</v>
      </c>
      <c r="L20" s="684">
        <f>L7*別紙!$C6/100*別紙!$E6/10^3</f>
        <v>20199.206579999998</v>
      </c>
      <c r="M20" s="684">
        <f>M7*別紙!$C6/100*別紙!$E6/10^3</f>
        <v>21825.672275999998</v>
      </c>
      <c r="N20" s="684">
        <f>N7*別紙!$C6/100*別紙!$E6/10^3</f>
        <v>71172.424559999999</v>
      </c>
      <c r="O20" s="684">
        <f>O7*別紙!$C6/100*別紙!$E6/10^3</f>
        <v>72394.125695999988</v>
      </c>
      <c r="P20" s="684">
        <f>P7*別紙!$C6/100*別紙!$E6/10^3</f>
        <v>73476.804756000012</v>
      </c>
      <c r="Q20" s="684">
        <f>Q7*別紙!$C6/100*別紙!$E6/10^3</f>
        <v>74160.671676000013</v>
      </c>
      <c r="R20" s="705">
        <f>R7*別紙!$C6/100*別紙!$E6/10^3</f>
        <v>75341.896356000027</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11792.606004000001</v>
      </c>
      <c r="K25" s="728">
        <f t="shared" si="3"/>
        <v>18973.479348000001</v>
      </c>
      <c r="L25" s="728">
        <f t="shared" si="3"/>
        <v>20998.006451999998</v>
      </c>
      <c r="M25" s="728">
        <f t="shared" si="3"/>
        <v>22704.640163999997</v>
      </c>
      <c r="N25" s="728">
        <f t="shared" si="3"/>
        <v>72128.920199999993</v>
      </c>
      <c r="O25" s="728">
        <f t="shared" si="3"/>
        <v>73475.673839999989</v>
      </c>
      <c r="P25" s="728">
        <f t="shared" si="3"/>
        <v>74654.002464000019</v>
      </c>
      <c r="Q25" s="728">
        <f t="shared" si="3"/>
        <v>75397.635360000015</v>
      </c>
      <c r="R25" s="729">
        <f t="shared" ref="R25" si="4">SUM(R19:R24)</f>
        <v>76718.67402000002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61508.296905157906</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58226.249200933489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57804.265355008465</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57872.925382092719</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56581.945821078618</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57375.240683131822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55723.326550506164</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60100.87925173423</v>
      </c>
      <c r="R26" s="726">
        <f>Q26</f>
        <v>60100.87925173423</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0.19172382584716158</v>
      </c>
      <c r="K27" s="951">
        <f t="shared" ref="K27:P27" si="5">K25/K26</f>
        <v>0.32585783230728549</v>
      </c>
      <c r="L27" s="951">
        <f t="shared" si="5"/>
        <v>0.36326050202419224</v>
      </c>
      <c r="M27" s="951">
        <f t="shared" si="5"/>
        <v>0.39231886091981383</v>
      </c>
      <c r="N27" s="951">
        <f t="shared" si="5"/>
        <v>1.2747691715672602</v>
      </c>
      <c r="O27" s="951">
        <f t="shared" si="5"/>
        <v>1.2806163942001842</v>
      </c>
      <c r="P27" s="951">
        <f t="shared" si="5"/>
        <v>1.3397262346915988</v>
      </c>
      <c r="Q27" s="951">
        <f>Q25/Q26</f>
        <v>1.2545180086999208</v>
      </c>
      <c r="R27" s="952">
        <f>R25/R26</f>
        <v>1.2764983636705494</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1.2764983636705494</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21.437441247319228</v>
      </c>
      <c r="AA52" s="209"/>
      <c r="AB52" s="755" t="s">
        <v>232</v>
      </c>
      <c r="AC52" s="756">
        <f>$AD6</f>
        <v>966456.76999999979</v>
      </c>
      <c r="AD52" s="757">
        <f>R19+R20</f>
        <v>76718.67402000002</v>
      </c>
      <c r="AE52" s="758">
        <f t="shared" ref="AE52:AE54" si="6">IFERROR(AD52/AC52,"-")</f>
        <v>7.9381381973246498E-2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1228308.1886195457</v>
      </c>
      <c r="Z53" s="1142"/>
      <c r="AA53" s="209"/>
      <c r="AB53" s="755" t="s">
        <v>222</v>
      </c>
      <c r="AC53" s="756">
        <f>$AD9</f>
        <v>169499.31700000004</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151684.02787127998</v>
      </c>
      <c r="AD54" s="756">
        <f>R22</f>
        <v>0</v>
      </c>
      <c r="AE54" s="758">
        <f t="shared" si="6"/>
        <v>0</v>
      </c>
      <c r="AF54" s="523"/>
      <c r="AG54" s="47"/>
      <c r="AH54" s="468"/>
      <c r="AI54" s="490" t="s">
        <v>1284</v>
      </c>
      <c r="AJ54" s="491">
        <f>VLOOKUP(年度マスタ!$K$4&amp;"_"&amp;AJ$53,データシート1!$A$1:$BS$996,MATCH("ca_太陽光発電（10kW未満）",データシート1!$A$1:$BS$1,0),0)</f>
        <v>99</v>
      </c>
      <c r="AK54" s="491">
        <f>VLOOKUP(年度マスタ!$K$4&amp;"_"&amp;AK$53,データシート1!$A$1:$BS$996,MATCH("ca_太陽光発電（10kW未満）",データシート1!$A$1:$BS$1,0),0)</f>
        <v>114</v>
      </c>
      <c r="AL54" s="491">
        <f>VLOOKUP(年度マスタ!$K$4&amp;"_"&amp;AL$53,データシート1!$A$1:$BS$996,MATCH("ca_太陽光発電（10kW未満）",データシート1!$A$1:$BS$1,0),0)</f>
        <v>125</v>
      </c>
      <c r="AM54" s="491">
        <f>VLOOKUP(年度マスタ!$K$4&amp;"_"&amp;AM$53,データシート1!$A$1:$BS$996,MATCH("ca_太陽光発電（10kW未満）",データシート1!$A$1:$BS$1,0),0)</f>
        <v>138</v>
      </c>
      <c r="AN54" s="491">
        <f>VLOOKUP(年度マスタ!$K$4&amp;"_"&amp;AN$53,データシート1!$A$1:$BS$996,MATCH("ca_太陽光発電（10kW未満）",データシート1!$A$1:$BS$1,0),0)</f>
        <v>150</v>
      </c>
      <c r="AO54" s="201">
        <f>VLOOKUP(年度マスタ!$K$4&amp;"_"&amp;AO$53,データシート1!$A$1:$BS$996,MATCH("ca_太陽光発電（10kW未満）",データシート1!$A$1:$BS$1,0),0)</f>
        <v>172</v>
      </c>
      <c r="AP54" s="201">
        <f>VLOOKUP(年度マスタ!$K$4&amp;"_"&amp;AP$53,データシート1!$A$1:$BS$996,MATCH("ca_太陽光発電（10kW未満）",データシート1!$A$1:$BS$1,0),0)</f>
        <v>187</v>
      </c>
      <c r="AQ54" s="201">
        <f>VLOOKUP(年度マスタ!$K$4&amp;"_"&amp;AQ$53,データシート1!$A$1:$BS$996,MATCH("ca_太陽光発電（10kW未満）",データシート1!$A$1:$BS$1,0),0)</f>
        <v>195</v>
      </c>
      <c r="AR54" s="201">
        <f>VLOOKUP(年度マスタ!$K$4&amp;"_"&amp;AR$53,データシート1!$A$1:$BS$996,MATCH("ca_太陽光発電（10kW未満）",データシート1!$A$1:$BS$1,0),0)</f>
        <v>212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768.95299999999997</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塩谷町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栃木県</v>
      </c>
      <c r="AY12" s="25" t="str">
        <f>年度マスタ!$J4</f>
        <v>塩谷町</v>
      </c>
      <c r="AZ12" s="25" t="str">
        <f>年度マスタ!$K4</f>
        <v>09384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33681</v>
      </c>
      <c r="AY21" s="20" t="str">
        <f>IF(IFERROR(比較地域マスタ!$Z6,"")=0,"",IFERROR(比較地域マスタ!$Z6,""))</f>
        <v>吉備中央町</v>
      </c>
      <c r="BB21" s="122" t="str">
        <f t="shared" ref="BB21:BC68" si="0">AX21</f>
        <v>33681</v>
      </c>
      <c r="BC21" s="123" t="str">
        <f t="shared" si="0"/>
        <v>吉備中央町</v>
      </c>
      <c r="BD21" s="40">
        <f>SUM(BE21,BI21:BK21,BQ21)</f>
        <v>241.28104928956498</v>
      </c>
      <c r="BE21" s="40">
        <f>SUM(BF21:BH21)</f>
        <v>183.98046243360798</v>
      </c>
      <c r="BF21" s="40">
        <f>VLOOKUP($AX21&amp;"_"&amp;$BC$14,データシート1!$A:$BS,MATCH($BC$12&amp;"_"&amp;BF$20,データシート1!$A$1:$BS$1,0),0)</f>
        <v>176.62273049605449</v>
      </c>
      <c r="BG21" s="40">
        <f>VLOOKUP($AX21&amp;"_"&amp;$BC$14,データシート1!$A:$BS,MATCH($BC$12&amp;"_"&amp;BG$20,データシート1!$A$1:$BS$1,0),0)</f>
        <v>0.58796861302804382</v>
      </c>
      <c r="BH21" s="40">
        <f>VLOOKUP($AX21&amp;"_"&amp;$BC$14,データシート1!$A:$BS,MATCH($BC$12&amp;"_"&amp;BH$20,データシート1!$A$1:$BS$1,0),0)</f>
        <v>6.7697633245254583</v>
      </c>
      <c r="BI21" s="40">
        <f>VLOOKUP($AX21&amp;"_"&amp;$BC$14,データシート1!$A:$BS,MATCH($BC$12&amp;"_"&amp;BI$20,データシート1!$A$1:$BS$1,0),0)</f>
        <v>11.06776158780924</v>
      </c>
      <c r="BJ21" s="40">
        <f>VLOOKUP($AX21&amp;"_"&amp;$BC$14,データシート1!$A:$BS,MATCH($BC$12&amp;"_"&amp;BJ$20,データシート1!$A$1:$BS$1,0),0)</f>
        <v>16.397455675151541</v>
      </c>
      <c r="BK21" s="40">
        <f t="shared" ref="BK21:BK68" si="1">SUM(BL21,BO21:BP21)</f>
        <v>28.229338923760331</v>
      </c>
      <c r="BL21" s="40">
        <f t="shared" ref="BL21:BL67" si="2">SUM(BM21:BN21)</f>
        <v>27.585107316844017</v>
      </c>
      <c r="BM21" s="40">
        <f>VLOOKUP($AX21&amp;"_"&amp;$BC$14,データシート1!$A:$BS,MATCH($BC$12&amp;"_"&amp;BM$20,データシート1!$A$1:$BS$1,0),0)</f>
        <v>10.067527337122124</v>
      </c>
      <c r="BN21" s="40">
        <f>VLOOKUP($AX21&amp;"_"&amp;$BC$14,データシート1!$A:$BS,MATCH($BC$12&amp;"_"&amp;BN$20,データシート1!$A$1:$BS$1,0),0)</f>
        <v>17.517579979721891</v>
      </c>
      <c r="BO21" s="40">
        <f>VLOOKUP($AX21&amp;"_"&amp;$BC$14,データシート1!$A:$BS,MATCH($BC$12&amp;"_"&amp;BO$20,データシート1!$A$1:$BS$1,0),0)</f>
        <v>0.64423160691631587</v>
      </c>
      <c r="BP21" s="40">
        <f>VLOOKUP($AX21&amp;"_"&amp;$BC$14,データシート1!$A:$BS,MATCH($BC$12&amp;"_"&amp;BP$20,データシート1!$A$1:$BS$1,0),0)</f>
        <v>0</v>
      </c>
      <c r="BQ21" s="40">
        <f>VLOOKUP($AX21&amp;"_"&amp;$BC$14,データシート1!$A:$BS,MATCH($BC$12&amp;"_"&amp;BQ$20,データシート1!$A$1:$BS$1,0),0)</f>
        <v>1.6060306692358779</v>
      </c>
      <c r="BR21" s="41">
        <f t="shared" ref="BR21:BR68" si="3">BD21</f>
        <v>241.28104928956498</v>
      </c>
      <c r="BT21" s="124" t="str">
        <f t="shared" ref="BT21:BT68" si="4">AY21</f>
        <v>吉備中央町</v>
      </c>
      <c r="BU21" s="40">
        <f>BD21</f>
        <v>241.28104928956498</v>
      </c>
      <c r="BV21" s="70">
        <f>BE21/$BR21</f>
        <v>0.76251517877315877</v>
      </c>
      <c r="BW21" s="70">
        <f t="shared" ref="BW21:CH42" si="5">BF21/$BR21</f>
        <v>0.73202073273515533</v>
      </c>
      <c r="BX21" s="70">
        <f t="shared" si="5"/>
        <v>2.4368619697206885E-3</v>
      </c>
      <c r="BY21" s="70">
        <f t="shared" si="5"/>
        <v>2.8057584068282813E-2</v>
      </c>
      <c r="BZ21" s="70">
        <f t="shared" si="5"/>
        <v>4.5870828315764889E-2</v>
      </c>
      <c r="CA21" s="70">
        <f t="shared" si="5"/>
        <v>6.7959981620739351E-2</v>
      </c>
      <c r="CB21" s="70">
        <f t="shared" si="5"/>
        <v>0.11699774601809644</v>
      </c>
      <c r="CC21" s="70">
        <f t="shared" si="5"/>
        <v>0.11432769957717948</v>
      </c>
      <c r="CD21" s="70">
        <f t="shared" si="5"/>
        <v>4.1725313143179905E-2</v>
      </c>
      <c r="CE21" s="70">
        <f t="shared" si="5"/>
        <v>7.2602386433999563E-2</v>
      </c>
      <c r="CF21" s="70">
        <f t="shared" si="5"/>
        <v>2.6700464409169736E-3</v>
      </c>
      <c r="CG21" s="70">
        <f t="shared" si="5"/>
        <v>0</v>
      </c>
      <c r="CH21" s="70">
        <f>BQ21/$BR21</f>
        <v>6.6562652722404921E-3</v>
      </c>
      <c r="CI21" s="125">
        <f t="shared" ref="CI21:CI68" si="6">BR21/$BR21</f>
        <v>1</v>
      </c>
      <c r="CK21" s="126" t="str">
        <f t="shared" ref="CK21:CK68" si="7">AY21</f>
        <v>吉備中央町</v>
      </c>
      <c r="CL21" s="127">
        <f>CN21+CP21+CR21</f>
        <v>183.98046243360798</v>
      </c>
      <c r="CM21" s="71">
        <f>IF(IF(CL21=0,0,CW21/CL21)&gt;1,1,IF(CL21=0,0,CW21/CL21))</f>
        <v>0.17025720875825998</v>
      </c>
      <c r="CN21" s="72">
        <f>BF21</f>
        <v>176.62273049605449</v>
      </c>
      <c r="CO21" s="71">
        <f>IF(IF(CN21=0,0,CX21/CN21)&gt;1,1,IF(CN21=0,0,CX21/CN21))</f>
        <v>0.17734976643167533</v>
      </c>
      <c r="CP21" s="72">
        <f t="shared" ref="CP21:CP68" si="8">BG21</f>
        <v>0.58796861302804382</v>
      </c>
      <c r="CQ21" s="71">
        <f>IF(IF(CP21=0,0,CY21/CP21)&gt;1,1,IF(CP21=0,0,CY21/CP21))</f>
        <v>0</v>
      </c>
      <c r="CR21" s="72">
        <f t="shared" ref="CR21:CR68" si="9">BH21</f>
        <v>6.7697633245254583</v>
      </c>
      <c r="CS21" s="71">
        <f>IF(IF(CR21=0,0,CZ21/CR21)&gt;1,1,IF(CR21=0,0,CZ21/CR21))</f>
        <v>0</v>
      </c>
      <c r="CT21" s="72">
        <f t="shared" ref="CT21:CT68" si="10">BI21</f>
        <v>11.06776158780924</v>
      </c>
      <c r="CU21" s="73">
        <f>IF(IF(CT21=0,0,DA21/CT21)&gt;1,1,IF(CT21=0,0,DA21/CT21))</f>
        <v>0</v>
      </c>
      <c r="CV21" s="18"/>
      <c r="CW21" s="1075">
        <f>SUM(CX21:CZ21)</f>
        <v>31.324000000000002</v>
      </c>
      <c r="CX21" s="1076">
        <f>VLOOKUP($AX21&amp;"_"&amp;$CW$14,データシート1!$A:$BS,MATCH($CW$12&amp;"_"&amp;CX$20,データシート1!$A$1:$BS$1,0),0)</f>
        <v>31.324000000000002</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31.324000000000002</v>
      </c>
      <c r="DE21" s="18"/>
      <c r="DF21" s="128">
        <f>VLOOKUP($AX21&amp;"_"&amp;$DF$14,データシート1!$A:$BS,MATCH($DF$12&amp;"_"&amp;DF$20,データシート1!$A$1:$BS$1,0),0)</f>
        <v>6</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6</v>
      </c>
      <c r="DM21" s="18"/>
      <c r="DN21" s="131">
        <f>IF($DD21=0,0,ROUND(CX21/$DD21,2))</f>
        <v>1</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20309</v>
      </c>
      <c r="AY22" s="20" t="str">
        <f>IF(IFERROR(比較地域マスタ!$Z7,"")=0,"",IFERROR(比較地域マスタ!$Z7,""))</f>
        <v>佐久穂町</v>
      </c>
      <c r="BB22" s="122" t="str">
        <f t="shared" si="0"/>
        <v>20309</v>
      </c>
      <c r="BC22" s="123" t="str">
        <f t="shared" si="0"/>
        <v>佐久穂町</v>
      </c>
      <c r="BD22" s="40">
        <f t="shared" ref="BD22:BD68" si="14">SUM(BE22,BI22:BK22,BQ22)</f>
        <v>54.56770811805346</v>
      </c>
      <c r="BE22" s="40">
        <f t="shared" ref="BE22:BE67" si="15">SUM(BF22:BH22)</f>
        <v>6.0590928141961484</v>
      </c>
      <c r="BF22" s="40">
        <f>VLOOKUP($AX22&amp;"_"&amp;$BC$14,データシート1!$A:$BS,MATCH($BC$12&amp;"_"&amp;BF$20,データシート1!$A$1:$BS$1,0),0)</f>
        <v>3.2350235628485891</v>
      </c>
      <c r="BG22" s="40">
        <f>VLOOKUP($AX22&amp;"_"&amp;$BC$14,データシート1!$A:$BS,MATCH($BC$12&amp;"_"&amp;BG$20,データシート1!$A$1:$BS$1,0),0)</f>
        <v>0.93365369738728587</v>
      </c>
      <c r="BH22" s="40">
        <f>VLOOKUP($AX22&amp;"_"&amp;$BC$14,データシート1!$A:$BS,MATCH($BC$12&amp;"_"&amp;BH$20,データシート1!$A$1:$BS$1,0),0)</f>
        <v>1.8904155539602736</v>
      </c>
      <c r="BI22" s="40">
        <f>VLOOKUP($AX22&amp;"_"&amp;$BC$14,データシート1!$A:$BS,MATCH($BC$12&amp;"_"&amp;BI$20,データシート1!$A$1:$BS$1,0),0)</f>
        <v>6.0901532499673108</v>
      </c>
      <c r="BJ22" s="40">
        <f>VLOOKUP($AX22&amp;"_"&amp;$BC$14,データシート1!$A:$BS,MATCH($BC$12&amp;"_"&amp;BJ$20,データシート1!$A$1:$BS$1,0),0)</f>
        <v>15.000664613398438</v>
      </c>
      <c r="BK22" s="40">
        <f t="shared" si="1"/>
        <v>27.417797440491558</v>
      </c>
      <c r="BL22" s="40">
        <f t="shared" si="2"/>
        <v>26.783589572654115</v>
      </c>
      <c r="BM22" s="40">
        <f>VLOOKUP($AX22&amp;"_"&amp;$BC$14,データシート1!$A:$BS,MATCH($BC$12&amp;"_"&amp;BM$20,データシート1!$A$1:$BS$1,0),0)</f>
        <v>10.715465223845444</v>
      </c>
      <c r="BN22" s="40">
        <f>VLOOKUP($AX22&amp;"_"&amp;$BC$14,データシート1!$A:$BS,MATCH($BC$12&amp;"_"&amp;BN$20,データシート1!$A$1:$BS$1,0),0)</f>
        <v>16.06812434880867</v>
      </c>
      <c r="BO22" s="40">
        <f>VLOOKUP($AX22&amp;"_"&amp;$BC$14,データシート1!$A:$BS,MATCH($BC$12&amp;"_"&amp;BO$20,データシート1!$A$1:$BS$1,0),0)</f>
        <v>0.63420786783744221</v>
      </c>
      <c r="BP22" s="40">
        <f>VLOOKUP($AX22&amp;"_"&amp;$BC$14,データシート1!$A:$BS,MATCH($BC$12&amp;"_"&amp;BP$20,データシート1!$A$1:$BS$1,0),0)</f>
        <v>0</v>
      </c>
      <c r="BQ22" s="40">
        <f>VLOOKUP($AX22&amp;"_"&amp;$BC$14,データシート1!$A:$BS,MATCH($BC$12&amp;"_"&amp;BQ$20,データシート1!$A$1:$BS$1,0),0)</f>
        <v>0</v>
      </c>
      <c r="BR22" s="41">
        <f t="shared" si="3"/>
        <v>54.56770811805346</v>
      </c>
      <c r="BT22" s="134" t="str">
        <f t="shared" si="4"/>
        <v>佐久穂町</v>
      </c>
      <c r="BU22" s="38">
        <f>BD22</f>
        <v>54.56770811805346</v>
      </c>
      <c r="BV22" s="69">
        <f t="shared" ref="BV22:BZ68" si="16">BE22/$BR22</f>
        <v>0.11103806670948541</v>
      </c>
      <c r="BW22" s="69">
        <f t="shared" si="5"/>
        <v>5.9284578268338474E-2</v>
      </c>
      <c r="BX22" s="69">
        <f t="shared" si="5"/>
        <v>1.7110003875687625E-2</v>
      </c>
      <c r="BY22" s="69">
        <f t="shared" si="5"/>
        <v>3.4643484565459307E-2</v>
      </c>
      <c r="BZ22" s="69">
        <f t="shared" si="5"/>
        <v>0.11160727580479807</v>
      </c>
      <c r="CA22" s="69">
        <f t="shared" si="5"/>
        <v>0.27490003026965215</v>
      </c>
      <c r="CB22" s="69">
        <f t="shared" si="5"/>
        <v>0.50245462721606438</v>
      </c>
      <c r="CC22" s="69">
        <f t="shared" si="5"/>
        <v>0.49083222470530874</v>
      </c>
      <c r="CD22" s="69">
        <f t="shared" si="5"/>
        <v>0.19637008028014069</v>
      </c>
      <c r="CE22" s="69">
        <f t="shared" si="5"/>
        <v>0.29446214442516799</v>
      </c>
      <c r="CF22" s="69">
        <f t="shared" si="5"/>
        <v>1.1622402510755581E-2</v>
      </c>
      <c r="CG22" s="69">
        <f t="shared" si="5"/>
        <v>0</v>
      </c>
      <c r="CH22" s="69">
        <f t="shared" si="5"/>
        <v>0</v>
      </c>
      <c r="CI22" s="135">
        <f t="shared" si="6"/>
        <v>1</v>
      </c>
      <c r="CK22" s="136" t="str">
        <f t="shared" si="7"/>
        <v>佐久穂町</v>
      </c>
      <c r="CL22" s="137">
        <f t="shared" ref="CL22:CL68" si="17">CN22+CP22+CR22</f>
        <v>6.0590928141961484</v>
      </c>
      <c r="CM22" s="75">
        <f t="shared" ref="CM22:CM68" si="18">IF(IF(CL22=0,0,CW22/CL22)&gt;1,1,IF(CL22=0,0,CW22/CL22))</f>
        <v>0</v>
      </c>
      <c r="CN22" s="76">
        <f t="shared" ref="CN22:CN68" si="19">BF22</f>
        <v>3.2350235628485891</v>
      </c>
      <c r="CO22" s="75">
        <f t="shared" ref="CO22:CO68" si="20">IF(IF(CN22=0,0,CX22/CN22)&gt;1,1,IF(CN22=0,0,CX22/CN22))</f>
        <v>0</v>
      </c>
      <c r="CP22" s="76">
        <f t="shared" si="8"/>
        <v>0.93365369738728587</v>
      </c>
      <c r="CQ22" s="75">
        <f t="shared" ref="CQ22:CQ68" si="21">IF(IF(CP22=0,0,CY22/CP22)&gt;1,1,IF(CP22=0,0,CY22/CP22))</f>
        <v>0</v>
      </c>
      <c r="CR22" s="76">
        <f t="shared" si="9"/>
        <v>1.8904155539602736</v>
      </c>
      <c r="CS22" s="75">
        <f t="shared" ref="CS22:CS68" si="22">IF(IF(CR22=0,0,CZ22/CR22)&gt;1,1,IF(CR22=0,0,CZ22/CR22))</f>
        <v>0</v>
      </c>
      <c r="CT22" s="76">
        <f t="shared" si="10"/>
        <v>6.0901532499673108</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24562</v>
      </c>
      <c r="AY23" s="20" t="str">
        <f>IF(IFERROR(比較地域マスタ!$Z8,"")=0,"",IFERROR(比較地域マスタ!$Z8,""))</f>
        <v>紀宝町</v>
      </c>
      <c r="BB23" s="122" t="str">
        <f t="shared" si="0"/>
        <v>24562</v>
      </c>
      <c r="BC23" s="123" t="str">
        <f t="shared" si="0"/>
        <v>紀宝町</v>
      </c>
      <c r="BD23" s="40">
        <f t="shared" si="14"/>
        <v>88.444549907093503</v>
      </c>
      <c r="BE23" s="40">
        <f t="shared" si="15"/>
        <v>45.271507072660008</v>
      </c>
      <c r="BF23" s="40">
        <f>VLOOKUP($AX23&amp;"_"&amp;$BC$14,データシート1!$A:$BS,MATCH($BC$12&amp;"_"&amp;BF$20,データシート1!$A$1:$BS$1,0),0)</f>
        <v>41.282455213590573</v>
      </c>
      <c r="BG23" s="40">
        <f>VLOOKUP($AX23&amp;"_"&amp;$BC$14,データシート1!$A:$BS,MATCH($BC$12&amp;"_"&amp;BG$20,データシート1!$A$1:$BS$1,0),0)</f>
        <v>0.95289841967838873</v>
      </c>
      <c r="BH23" s="40">
        <f>VLOOKUP($AX23&amp;"_"&amp;$BC$14,データシート1!$A:$BS,MATCH($BC$12&amp;"_"&amp;BH$20,データシート1!$A$1:$BS$1,0),0)</f>
        <v>3.0361534393910423</v>
      </c>
      <c r="BI23" s="40">
        <f>VLOOKUP($AX23&amp;"_"&amp;$BC$14,データシート1!$A:$BS,MATCH($BC$12&amp;"_"&amp;BI$20,データシート1!$A$1:$BS$1,0),0)</f>
        <v>6.6964276860581258</v>
      </c>
      <c r="BJ23" s="40">
        <f>VLOOKUP($AX23&amp;"_"&amp;$BC$14,データシート1!$A:$BS,MATCH($BC$12&amp;"_"&amp;BJ$20,データシート1!$A$1:$BS$1,0),0)</f>
        <v>14.829783217374816</v>
      </c>
      <c r="BK23" s="40">
        <f t="shared" si="1"/>
        <v>21.646831931000563</v>
      </c>
      <c r="BL23" s="40">
        <f t="shared" si="2"/>
        <v>19.829378639708771</v>
      </c>
      <c r="BM23" s="40">
        <f>VLOOKUP($AX23&amp;"_"&amp;$BC$14,データシート1!$A:$BS,MATCH($BC$12&amp;"_"&amp;BM$20,データシート1!$A$1:$BS$1,0),0)</f>
        <v>9.5147509542804176</v>
      </c>
      <c r="BN23" s="40">
        <f>VLOOKUP($AX23&amp;"_"&amp;$BC$14,データシート1!$A:$BS,MATCH($BC$12&amp;"_"&amp;BN$20,データシート1!$A$1:$BS$1,0),0)</f>
        <v>10.314627685428352</v>
      </c>
      <c r="BO23" s="40">
        <f>VLOOKUP($AX23&amp;"_"&amp;$BC$14,データシート1!$A:$BS,MATCH($BC$12&amp;"_"&amp;BO$20,データシート1!$A$1:$BS$1,0),0)</f>
        <v>0.63155452514009336</v>
      </c>
      <c r="BP23" s="40">
        <f>VLOOKUP($AX23&amp;"_"&amp;$BC$14,データシート1!$A:$BS,MATCH($BC$12&amp;"_"&amp;BP$20,データシート1!$A$1:$BS$1,0),0)</f>
        <v>1.1858987661516969</v>
      </c>
      <c r="BQ23" s="40">
        <f>VLOOKUP($AX23&amp;"_"&amp;$BC$14,データシート1!$A:$BS,MATCH($BC$12&amp;"_"&amp;BQ$20,データシート1!$A$1:$BS$1,0),0)</f>
        <v>0</v>
      </c>
      <c r="BR23" s="41">
        <f t="shared" si="3"/>
        <v>88.444549907093503</v>
      </c>
      <c r="BT23" s="134" t="str">
        <f t="shared" si="4"/>
        <v>紀宝町</v>
      </c>
      <c r="BU23" s="38">
        <f t="shared" ref="BU23:BU68" si="25">BD23</f>
        <v>88.444549907093503</v>
      </c>
      <c r="BV23" s="69">
        <f t="shared" si="16"/>
        <v>0.51186316308031887</v>
      </c>
      <c r="BW23" s="69">
        <f t="shared" si="5"/>
        <v>0.46676087172082048</v>
      </c>
      <c r="BX23" s="69">
        <f t="shared" si="5"/>
        <v>1.0773964259859539E-2</v>
      </c>
      <c r="BY23" s="69">
        <f t="shared" si="5"/>
        <v>3.4328327099638893E-2</v>
      </c>
      <c r="BZ23" s="69">
        <f t="shared" si="5"/>
        <v>7.5713288078150462E-2</v>
      </c>
      <c r="CA23" s="69">
        <f t="shared" si="5"/>
        <v>0.16767322840076351</v>
      </c>
      <c r="CB23" s="69">
        <f t="shared" si="5"/>
        <v>0.24475032044076722</v>
      </c>
      <c r="CC23" s="69">
        <f t="shared" si="5"/>
        <v>0.224201249941783</v>
      </c>
      <c r="CD23" s="69">
        <f t="shared" si="5"/>
        <v>0.10757871416921878</v>
      </c>
      <c r="CE23" s="69">
        <f t="shared" si="5"/>
        <v>0.11662253577256421</v>
      </c>
      <c r="CF23" s="69">
        <f t="shared" si="5"/>
        <v>7.1406833524904501E-3</v>
      </c>
      <c r="CG23" s="69">
        <f t="shared" si="5"/>
        <v>1.3408387146493743E-2</v>
      </c>
      <c r="CH23" s="69">
        <f t="shared" si="5"/>
        <v>0</v>
      </c>
      <c r="CI23" s="135">
        <f t="shared" si="6"/>
        <v>1</v>
      </c>
      <c r="CK23" s="136" t="str">
        <f t="shared" si="7"/>
        <v>紀宝町</v>
      </c>
      <c r="CL23" s="137">
        <f t="shared" si="17"/>
        <v>45.271507072660008</v>
      </c>
      <c r="CM23" s="75">
        <f t="shared" si="18"/>
        <v>1</v>
      </c>
      <c r="CN23" s="76">
        <f t="shared" si="19"/>
        <v>41.282455213590573</v>
      </c>
      <c r="CO23" s="75">
        <f t="shared" si="20"/>
        <v>1</v>
      </c>
      <c r="CP23" s="76">
        <f t="shared" si="8"/>
        <v>0.95289841967838873</v>
      </c>
      <c r="CQ23" s="75">
        <f t="shared" si="21"/>
        <v>0</v>
      </c>
      <c r="CR23" s="76">
        <f t="shared" si="9"/>
        <v>3.0361534393910423</v>
      </c>
      <c r="CS23" s="75">
        <f t="shared" si="22"/>
        <v>0</v>
      </c>
      <c r="CT23" s="76">
        <f t="shared" si="10"/>
        <v>6.6964276860581258</v>
      </c>
      <c r="CU23" s="77">
        <f t="shared" si="23"/>
        <v>0</v>
      </c>
      <c r="CV23" s="18"/>
      <c r="CW23" s="1078">
        <f t="shared" si="24"/>
        <v>99.828000000000003</v>
      </c>
      <c r="CX23" s="1081">
        <f>VLOOKUP($AX23&amp;"_"&amp;$CW$14,データシート1!$A:$BS,MATCH($CW$12&amp;"_"&amp;CX$20,データシート1!$A$1:$BS$1,0),0)</f>
        <v>99.828000000000003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99.828000000000003</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31390</v>
      </c>
      <c r="AY24" s="20" t="str">
        <f>IF(IFERROR(比較地域マスタ!$Z9,"")=0,"",IFERROR(比較地域マスタ!$Z9,""))</f>
        <v>伯耆町</v>
      </c>
      <c r="BB24" s="122" t="str">
        <f t="shared" si="0"/>
        <v>31390</v>
      </c>
      <c r="BC24" s="123" t="str">
        <f t="shared" si="0"/>
        <v>伯耆町</v>
      </c>
      <c r="BD24" s="40">
        <f t="shared" si="14"/>
        <v>58.802006516804965</v>
      </c>
      <c r="BE24" s="40">
        <f t="shared" si="15"/>
        <v>13.582980710848208</v>
      </c>
      <c r="BF24" s="40">
        <f>VLOOKUP($AX24&amp;"_"&amp;$BC$14,データシート1!$A:$BS,MATCH($BC$12&amp;"_"&amp;BF$20,データシート1!$A$1:$BS$1,0),0)</f>
        <v>6.4350253946581368</v>
      </c>
      <c r="BG24" s="40">
        <f>VLOOKUP($AX24&amp;"_"&amp;$BC$14,データシート1!$A:$BS,MATCH($BC$12&amp;"_"&amp;BG$20,データシート1!$A$1:$BS$1,0),0)</f>
        <v>0.40671450353405791</v>
      </c>
      <c r="BH24" s="40">
        <f>VLOOKUP($AX24&amp;"_"&amp;$BC$14,データシート1!$A:$BS,MATCH($BC$12&amp;"_"&amp;BH$20,データシート1!$A$1:$BS$1,0),0)</f>
        <v>6.7412408126560122</v>
      </c>
      <c r="BI24" s="40">
        <f>VLOOKUP($AX24&amp;"_"&amp;$BC$14,データシート1!$A:$BS,MATCH($BC$12&amp;"_"&amp;BI$20,データシート1!$A$1:$BS$1,0),0)</f>
        <v>10.233009307948345</v>
      </c>
      <c r="BJ24" s="40">
        <f>VLOOKUP($AX24&amp;"_"&amp;$BC$14,データシート1!$A:$BS,MATCH($BC$12&amp;"_"&amp;BJ$20,データシート1!$A$1:$BS$1,0),0)</f>
        <v>12.279973737030444</v>
      </c>
      <c r="BK24" s="40">
        <f t="shared" si="1"/>
        <v>21.777592811643565</v>
      </c>
      <c r="BL24" s="40">
        <f t="shared" si="2"/>
        <v>21.142323606727182</v>
      </c>
      <c r="BM24" s="40">
        <f>VLOOKUP($AX24&amp;"_"&amp;$BC$14,データシート1!$A:$BS,MATCH($BC$12&amp;"_"&amp;BM$20,データシート1!$A$1:$BS$1,0),0)</f>
        <v>9.6574932101028335</v>
      </c>
      <c r="BN24" s="40">
        <f>VLOOKUP($AX24&amp;"_"&amp;$BC$14,データシート1!$A:$BS,MATCH($BC$12&amp;"_"&amp;BN$20,データシート1!$A$1:$BS$1,0),0)</f>
        <v>11.484830396624348</v>
      </c>
      <c r="BO24" s="40">
        <f>VLOOKUP($AX24&amp;"_"&amp;$BC$14,データシート1!$A:$BS,MATCH($BC$12&amp;"_"&amp;BO$20,データシート1!$A$1:$BS$1,0),0)</f>
        <v>0.63526920491638184</v>
      </c>
      <c r="BP24" s="40">
        <f>VLOOKUP($AX24&amp;"_"&amp;$BC$14,データシート1!$A:$BS,MATCH($BC$12&amp;"_"&amp;BP$20,データシート1!$A$1:$BS$1,0),0)</f>
        <v>0</v>
      </c>
      <c r="BQ24" s="40">
        <f>VLOOKUP($AX24&amp;"_"&amp;$BC$14,データシート1!$A:$BS,MATCH($BC$12&amp;"_"&amp;BQ$20,データシート1!$A$1:$BS$1,0),0)</f>
        <v>0.92844994933439939</v>
      </c>
      <c r="BR24" s="41">
        <f t="shared" si="3"/>
        <v>58.802006516804965</v>
      </c>
      <c r="BT24" s="134" t="str">
        <f t="shared" si="4"/>
        <v>伯耆町</v>
      </c>
      <c r="BU24" s="38">
        <f t="shared" si="25"/>
        <v>58.802006516804965</v>
      </c>
      <c r="BV24" s="69">
        <f t="shared" si="16"/>
        <v>0.2309951907332676</v>
      </c>
      <c r="BW24" s="69">
        <f t="shared" si="5"/>
        <v>0.109435472968411</v>
      </c>
      <c r="BX24" s="69">
        <f t="shared" si="5"/>
        <v>6.916677297701115E-3</v>
      </c>
      <c r="BY24" s="69">
        <f t="shared" si="5"/>
        <v>0.11464304046715548</v>
      </c>
      <c r="BZ24" s="69">
        <f t="shared" si="5"/>
        <v>0.17402483204418992</v>
      </c>
      <c r="CA24" s="69">
        <f t="shared" si="5"/>
        <v>0.20883596435643675</v>
      </c>
      <c r="CB24" s="69">
        <f t="shared" si="5"/>
        <v>0.37035458654663034</v>
      </c>
      <c r="CC24" s="69">
        <f t="shared" si="5"/>
        <v>0.3595510571681757</v>
      </c>
      <c r="CD24" s="69">
        <f t="shared" si="5"/>
        <v>0.16423747729327617</v>
      </c>
      <c r="CE24" s="69">
        <f t="shared" si="5"/>
        <v>0.1953135798748995</v>
      </c>
      <c r="CF24" s="69">
        <f t="shared" si="5"/>
        <v>1.0803529378454609E-2</v>
      </c>
      <c r="CG24" s="69">
        <f t="shared" si="5"/>
        <v>0</v>
      </c>
      <c r="CH24" s="69">
        <f t="shared" si="5"/>
        <v>1.5789426319475316E-2</v>
      </c>
      <c r="CI24" s="135">
        <f t="shared" si="6"/>
        <v>1</v>
      </c>
      <c r="CK24" s="136" t="str">
        <f t="shared" si="7"/>
        <v>伯耆町</v>
      </c>
      <c r="CL24" s="137">
        <f t="shared" si="17"/>
        <v>13.582980710848208</v>
      </c>
      <c r="CM24" s="75">
        <f t="shared" si="18"/>
        <v>0.49863871150097883</v>
      </c>
      <c r="CN24" s="76">
        <f t="shared" si="19"/>
        <v>6.4350253946581368</v>
      </c>
      <c r="CO24" s="75">
        <f t="shared" si="20"/>
        <v>1</v>
      </c>
      <c r="CP24" s="76">
        <f t="shared" si="8"/>
        <v>0.40671450353405791</v>
      </c>
      <c r="CQ24" s="75">
        <f t="shared" si="21"/>
        <v>0</v>
      </c>
      <c r="CR24" s="76">
        <f t="shared" si="9"/>
        <v>6.7412408126560122</v>
      </c>
      <c r="CS24" s="75">
        <f t="shared" si="22"/>
        <v>0</v>
      </c>
      <c r="CT24" s="76">
        <f t="shared" si="10"/>
        <v>10.233009307948345</v>
      </c>
      <c r="CU24" s="77">
        <f t="shared" si="23"/>
        <v>0</v>
      </c>
      <c r="CV24" s="18"/>
      <c r="CW24" s="1078">
        <f t="shared" si="24"/>
        <v>6.7729999999999997</v>
      </c>
      <c r="CX24" s="1081">
        <f>VLOOKUP($AX24&amp;"_"&amp;$CW$14,データシート1!$A:$BS,MATCH($CW$12&amp;"_"&amp;CX$20,データシート1!$A$1:$BS$1,0),0)</f>
        <v>6.7729999999999997</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6.7729999999999997</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39428</v>
      </c>
      <c r="AY25" s="20" t="str">
        <f>IF(IFERROR(比較地域マスタ!$Z10,"")=0,"",IFERROR(比較地域マスタ!$Z10,""))</f>
        <v>黒潮町</v>
      </c>
      <c r="BB25" s="122" t="str">
        <f t="shared" si="0"/>
        <v>39428</v>
      </c>
      <c r="BC25" s="123" t="str">
        <f t="shared" si="0"/>
        <v>黒潮町</v>
      </c>
      <c r="BD25" s="40">
        <f t="shared" si="14"/>
        <v>79.210460201799776</v>
      </c>
      <c r="BE25" s="40">
        <f t="shared" si="15"/>
        <v>28.787579792556414</v>
      </c>
      <c r="BF25" s="40">
        <f>VLOOKUP($AX25&amp;"_"&amp;$BC$14,データシート1!$A:$BS,MATCH($BC$12&amp;"_"&amp;BF$20,データシート1!$A$1:$BS$1,0),0)</f>
        <v>12.90317158197603</v>
      </c>
      <c r="BG25" s="40">
        <f>VLOOKUP($AX25&amp;"_"&amp;$BC$14,データシート1!$A:$BS,MATCH($BC$12&amp;"_"&amp;BG$20,データシート1!$A$1:$BS$1,0),0)</f>
        <v>1.4214041112975528</v>
      </c>
      <c r="BH25" s="40">
        <f>VLOOKUP($AX25&amp;"_"&amp;$BC$14,データシート1!$A:$BS,MATCH($BC$12&amp;"_"&amp;BH$20,データシート1!$A$1:$BS$1,0),0)</f>
        <v>14.463004099282829</v>
      </c>
      <c r="BI25" s="40">
        <f>VLOOKUP($AX25&amp;"_"&amp;$BC$14,データシート1!$A:$BS,MATCH($BC$12&amp;"_"&amp;BI$20,データシート1!$A$1:$BS$1,0),0)</f>
        <v>9.8723492625292568</v>
      </c>
      <c r="BJ25" s="40">
        <f>VLOOKUP($AX25&amp;"_"&amp;$BC$14,データシート1!$A:$BS,MATCH($BC$12&amp;"_"&amp;BJ$20,データシート1!$A$1:$BS$1,0),0)</f>
        <v>16.686689470754384</v>
      </c>
      <c r="BK25" s="40">
        <f t="shared" si="1"/>
        <v>22.796850582122818</v>
      </c>
      <c r="BL25" s="40">
        <f t="shared" si="2"/>
        <v>22.027813656185721</v>
      </c>
      <c r="BM25" s="40">
        <f>VLOOKUP($AX25&amp;"_"&amp;$BC$14,データシート1!$A:$BS,MATCH($BC$12&amp;"_"&amp;BM$20,データシート1!$A$1:$BS$1,0),0)</f>
        <v>9.0669321124846061</v>
      </c>
      <c r="BN25" s="40">
        <f>VLOOKUP($AX25&amp;"_"&amp;$BC$14,データシート1!$A:$BS,MATCH($BC$12&amp;"_"&amp;BN$20,データシート1!$A$1:$BS$1,0),0)</f>
        <v>12.960881543701117</v>
      </c>
      <c r="BO25" s="40">
        <f>VLOOKUP($AX25&amp;"_"&amp;$BC$14,データシート1!$A:$BS,MATCH($BC$12&amp;"_"&amp;BO$20,データシート1!$A$1:$BS$1,0),0)</f>
        <v>0.64028107445581861</v>
      </c>
      <c r="BP25" s="40">
        <f>VLOOKUP($AX25&amp;"_"&amp;$BC$14,データシート1!$A:$BS,MATCH($BC$12&amp;"_"&amp;BP$20,データシート1!$A$1:$BS$1,0),0)</f>
        <v>0.12875585148128146</v>
      </c>
      <c r="BQ25" s="40">
        <f>VLOOKUP($AX25&amp;"_"&amp;$BC$14,データシート1!$A:$BS,MATCH($BC$12&amp;"_"&amp;BQ$20,データシート1!$A$1:$BS$1,0),0)</f>
        <v>1.0669910938369009</v>
      </c>
      <c r="BR25" s="41">
        <f t="shared" si="3"/>
        <v>79.210460201799776</v>
      </c>
      <c r="BT25" s="134" t="str">
        <f t="shared" si="4"/>
        <v>黒潮町</v>
      </c>
      <c r="BU25" s="38">
        <f t="shared" si="25"/>
        <v>79.210460201799776</v>
      </c>
      <c r="BV25" s="69">
        <f t="shared" si="16"/>
        <v>0.36343154324840443</v>
      </c>
      <c r="BW25" s="69">
        <f t="shared" si="5"/>
        <v>0.16289731872663518</v>
      </c>
      <c r="BX25" s="69">
        <f t="shared" si="5"/>
        <v>1.794465159874499E-2</v>
      </c>
      <c r="BY25" s="69">
        <f t="shared" si="5"/>
        <v>0.18258957292302422</v>
      </c>
      <c r="BZ25" s="69">
        <f t="shared" si="5"/>
        <v>0.12463441365418229</v>
      </c>
      <c r="CA25" s="69">
        <f t="shared" si="5"/>
        <v>0.21066270071203599</v>
      </c>
      <c r="CB25" s="69">
        <f t="shared" si="5"/>
        <v>0.28780101168513145</v>
      </c>
      <c r="CC25" s="69">
        <f t="shared" si="5"/>
        <v>0.27809223175912334</v>
      </c>
      <c r="CD25" s="69">
        <f t="shared" si="5"/>
        <v>0.11446634812353473</v>
      </c>
      <c r="CE25" s="69">
        <f t="shared" si="5"/>
        <v>0.16362588363558866</v>
      </c>
      <c r="CF25" s="69">
        <f t="shared" si="5"/>
        <v>8.083289414360333E-3</v>
      </c>
      <c r="CG25" s="69">
        <f t="shared" si="5"/>
        <v>1.6254905116478032E-3</v>
      </c>
      <c r="CH25" s="69">
        <f t="shared" si="5"/>
        <v>1.3470330700245791E-2</v>
      </c>
      <c r="CI25" s="135">
        <f t="shared" si="6"/>
        <v>1</v>
      </c>
      <c r="CK25" s="136" t="str">
        <f t="shared" si="7"/>
        <v>黒潮町</v>
      </c>
      <c r="CL25" s="137">
        <f t="shared" si="17"/>
        <v>28.787579792556414</v>
      </c>
      <c r="CM25" s="75">
        <f t="shared" si="18"/>
        <v>0</v>
      </c>
      <c r="CN25" s="76">
        <f t="shared" si="19"/>
        <v>12.90317158197603</v>
      </c>
      <c r="CO25" s="75">
        <f t="shared" si="20"/>
        <v>0</v>
      </c>
      <c r="CP25" s="76">
        <f t="shared" si="8"/>
        <v>1.4214041112975528</v>
      </c>
      <c r="CQ25" s="75">
        <f t="shared" si="21"/>
        <v>0</v>
      </c>
      <c r="CR25" s="76">
        <f t="shared" si="9"/>
        <v>14.463004099282829</v>
      </c>
      <c r="CS25" s="75">
        <f t="shared" si="22"/>
        <v>0</v>
      </c>
      <c r="CT25" s="76">
        <f t="shared" si="10"/>
        <v>9.8723492625292568</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19365</v>
      </c>
      <c r="AY26" s="20" t="str">
        <f>IF(IFERROR(比較地域マスタ!$Z11,"")=0,"",IFERROR(比較地域マスタ!$Z11,""))</f>
        <v>身延町</v>
      </c>
      <c r="BB26" s="122" t="str">
        <f t="shared" si="0"/>
        <v>19365</v>
      </c>
      <c r="BC26" s="123" t="str">
        <f t="shared" si="0"/>
        <v>身延町</v>
      </c>
      <c r="BD26" s="40">
        <f t="shared" si="14"/>
        <v>72.221654064404845</v>
      </c>
      <c r="BE26" s="40">
        <f t="shared" si="15"/>
        <v>15.134695172522878</v>
      </c>
      <c r="BF26" s="40">
        <f>VLOOKUP($AX26&amp;"_"&amp;$BC$14,データシート1!$A:$BS,MATCH($BC$12&amp;"_"&amp;BF$20,データシート1!$A$1:$BS$1,0),0)</f>
        <v>11.786156821754449</v>
      </c>
      <c r="BG26" s="40">
        <f>VLOOKUP($AX26&amp;"_"&amp;$BC$14,データシート1!$A:$BS,MATCH($BC$12&amp;"_"&amp;BG$20,データシート1!$A$1:$BS$1,0),0)</f>
        <v>1.3090808883027856</v>
      </c>
      <c r="BH26" s="40">
        <f>VLOOKUP($AX26&amp;"_"&amp;$BC$14,データシート1!$A:$BS,MATCH($BC$12&amp;"_"&amp;BH$20,データシート1!$A$1:$BS$1,0),0)</f>
        <v>2.0394574624656432</v>
      </c>
      <c r="BI26" s="40">
        <f>VLOOKUP($AX26&amp;"_"&amp;$BC$14,データシート1!$A:$BS,MATCH($BC$12&amp;"_"&amp;BI$20,データシート1!$A$1:$BS$1,0),0)</f>
        <v>13.384165316938304</v>
      </c>
      <c r="BJ26" s="40">
        <f>VLOOKUP($AX26&amp;"_"&amp;$BC$14,データシート1!$A:$BS,MATCH($BC$12&amp;"_"&amp;BJ$20,データシート1!$A$1:$BS$1,0),0)</f>
        <v>14.935362875759497</v>
      </c>
      <c r="BK26" s="40">
        <f t="shared" si="1"/>
        <v>26.682862269256216</v>
      </c>
      <c r="BL26" s="40">
        <f t="shared" si="2"/>
        <v>26.031083376445217</v>
      </c>
      <c r="BM26" s="40">
        <f>VLOOKUP($AX26&amp;"_"&amp;$BC$14,データシート1!$A:$BS,MATCH($BC$12&amp;"_"&amp;BM$20,データシート1!$A$1:$BS$1,0),0)</f>
        <v>11.279437077732043</v>
      </c>
      <c r="BN26" s="40">
        <f>VLOOKUP($AX26&amp;"_"&amp;$BC$14,データシート1!$A:$BS,MATCH($BC$12&amp;"_"&amp;BN$20,データシート1!$A$1:$BS$1,0),0)</f>
        <v>14.751646298713172</v>
      </c>
      <c r="BO26" s="40">
        <f>VLOOKUP($AX26&amp;"_"&amp;$BC$14,データシート1!$A:$BS,MATCH($BC$12&amp;"_"&amp;BO$20,データシート1!$A$1:$BS$1,0),0)</f>
        <v>0.65177889281099721</v>
      </c>
      <c r="BP26" s="40">
        <f>VLOOKUP($AX26&amp;"_"&amp;$BC$14,データシート1!$A:$BS,MATCH($BC$12&amp;"_"&amp;BP$20,データシート1!$A$1:$BS$1,0),0)</f>
        <v>0</v>
      </c>
      <c r="BQ26" s="40">
        <f>VLOOKUP($AX26&amp;"_"&amp;$BC$14,データシート1!$A:$BS,MATCH($BC$12&amp;"_"&amp;BQ$20,データシート1!$A$1:$BS$1,0),0)</f>
        <v>2.084568429927951</v>
      </c>
      <c r="BR26" s="41">
        <f t="shared" si="3"/>
        <v>72.221654064404845</v>
      </c>
      <c r="BT26" s="134" t="str">
        <f t="shared" si="4"/>
        <v>身延町</v>
      </c>
      <c r="BU26" s="38">
        <f t="shared" si="25"/>
        <v>72.221654064404845</v>
      </c>
      <c r="BV26" s="69">
        <f t="shared" si="16"/>
        <v>0.20955896633198495</v>
      </c>
      <c r="BW26" s="69">
        <f t="shared" si="5"/>
        <v>0.16319422442532194</v>
      </c>
      <c r="BX26" s="69">
        <f t="shared" si="5"/>
        <v>1.8125877969166853E-2</v>
      </c>
      <c r="BY26" s="69">
        <f t="shared" si="5"/>
        <v>2.8238863937496136E-2</v>
      </c>
      <c r="BZ26" s="69">
        <f t="shared" si="5"/>
        <v>0.18532066996143229</v>
      </c>
      <c r="CA26" s="69">
        <f t="shared" si="5"/>
        <v>0.20679895897206454</v>
      </c>
      <c r="CB26" s="69">
        <f t="shared" si="5"/>
        <v>0.36945792248764248</v>
      </c>
      <c r="CC26" s="69">
        <f t="shared" si="5"/>
        <v>0.36043322066857636</v>
      </c>
      <c r="CD26" s="69">
        <f t="shared" si="5"/>
        <v>0.15617804969785681</v>
      </c>
      <c r="CE26" s="69">
        <f t="shared" si="5"/>
        <v>0.20425517097071952</v>
      </c>
      <c r="CF26" s="69">
        <f t="shared" si="5"/>
        <v>9.0247018190661027E-3</v>
      </c>
      <c r="CG26" s="69">
        <f t="shared" si="5"/>
        <v>0</v>
      </c>
      <c r="CH26" s="69">
        <f t="shared" si="5"/>
        <v>2.8863482246875748E-2</v>
      </c>
      <c r="CI26" s="135">
        <f t="shared" si="6"/>
        <v>1</v>
      </c>
      <c r="CK26" s="136" t="str">
        <f t="shared" si="7"/>
        <v>身延町</v>
      </c>
      <c r="CL26" s="137">
        <f t="shared" si="17"/>
        <v>15.134695172522878</v>
      </c>
      <c r="CM26" s="75">
        <f t="shared" si="18"/>
        <v>1</v>
      </c>
      <c r="CN26" s="76">
        <f t="shared" si="19"/>
        <v>11.786156821754449</v>
      </c>
      <c r="CO26" s="75">
        <f t="shared" si="20"/>
        <v>1</v>
      </c>
      <c r="CP26" s="76">
        <f t="shared" si="8"/>
        <v>1.3090808883027856</v>
      </c>
      <c r="CQ26" s="75">
        <f t="shared" si="21"/>
        <v>0</v>
      </c>
      <c r="CR26" s="76">
        <f t="shared" si="9"/>
        <v>2.0394574624656432</v>
      </c>
      <c r="CS26" s="75">
        <f t="shared" si="22"/>
        <v>0</v>
      </c>
      <c r="CT26" s="76">
        <f t="shared" si="10"/>
        <v>13.384165316938304</v>
      </c>
      <c r="CU26" s="77">
        <f t="shared" si="23"/>
        <v>0</v>
      </c>
      <c r="CV26" s="18"/>
      <c r="CW26" s="1078">
        <f t="shared" si="24"/>
        <v>27.782</v>
      </c>
      <c r="CX26" s="1081">
        <f>VLOOKUP($AX26&amp;"_"&amp;$CW$14,データシート1!$A:$BS,MATCH($CW$12&amp;"_"&amp;CX$20,データシート1!$A$1:$BS$1,0),0)</f>
        <v>27.782</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27.782</v>
      </c>
      <c r="DE26" s="18"/>
      <c r="DF26" s="138">
        <f>VLOOKUP($AX26&amp;"_"&amp;$DF$14,データシート1!$A:$BS,MATCH($DF$12&amp;"_"&amp;DF$20,データシート1!$A$1:$BS$1,0),0)</f>
        <v>5</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5</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40601</v>
      </c>
      <c r="AY27" s="20" t="str">
        <f>IF(IFERROR(比較地域マスタ!$Z12,"")=0,"",IFERROR(比較地域マスタ!$Z12,""))</f>
        <v>香春町</v>
      </c>
      <c r="BB27" s="122" t="str">
        <f t="shared" si="0"/>
        <v>40601</v>
      </c>
      <c r="BC27" s="123" t="str">
        <f t="shared" si="0"/>
        <v>香春町</v>
      </c>
      <c r="BD27" s="40">
        <f t="shared" si="14"/>
        <v>59.401418940987369</v>
      </c>
      <c r="BE27" s="40">
        <f t="shared" si="15"/>
        <v>18.347285105408911</v>
      </c>
      <c r="BF27" s="40">
        <f>VLOOKUP($AX27&amp;"_"&amp;$BC$14,データシート1!$A:$BS,MATCH($BC$12&amp;"_"&amp;BF$20,データシート1!$A$1:$BS$1,0),0)</f>
        <v>17.351094479399759</v>
      </c>
      <c r="BG27" s="40">
        <f>VLOOKUP($AX27&amp;"_"&amp;$BC$14,データシート1!$A:$BS,MATCH($BC$12&amp;"_"&amp;BG$20,データシート1!$A$1:$BS$1,0),0)</f>
        <v>0.59928086004690639</v>
      </c>
      <c r="BH27" s="40">
        <f>VLOOKUP($AX27&amp;"_"&amp;$BC$14,データシート1!$A:$BS,MATCH($BC$12&amp;"_"&amp;BH$20,データシート1!$A$1:$BS$1,0),0)</f>
        <v>0.39690976596224664</v>
      </c>
      <c r="BI27" s="40">
        <f>VLOOKUP($AX27&amp;"_"&amp;$BC$14,データシート1!$A:$BS,MATCH($BC$12&amp;"_"&amp;BI$20,データシート1!$A$1:$BS$1,0),0)</f>
        <v>7.4210650514401184</v>
      </c>
      <c r="BJ27" s="40">
        <f>VLOOKUP($AX27&amp;"_"&amp;$BC$14,データシート1!$A:$BS,MATCH($BC$12&amp;"_"&amp;BJ$20,データシート1!$A$1:$BS$1,0),0)</f>
        <v>10.285400674037646</v>
      </c>
      <c r="BK27" s="40">
        <f t="shared" si="1"/>
        <v>22.30472210780998</v>
      </c>
      <c r="BL27" s="40">
        <f t="shared" si="2"/>
        <v>21.673108619498834</v>
      </c>
      <c r="BM27" s="40">
        <f>VLOOKUP($AX27&amp;"_"&amp;$BC$14,データシート1!$A:$BS,MATCH($BC$12&amp;"_"&amp;BM$20,データシート1!$A$1:$BS$1,0),0)</f>
        <v>10.471963728618968</v>
      </c>
      <c r="BN27" s="40">
        <f>VLOOKUP($AX27&amp;"_"&amp;$BC$14,データシート1!$A:$BS,MATCH($BC$12&amp;"_"&amp;BN$20,データシート1!$A$1:$BS$1,0),0)</f>
        <v>11.201144890879865</v>
      </c>
      <c r="BO27" s="40">
        <f>VLOOKUP($AX27&amp;"_"&amp;$BC$14,データシート1!$A:$BS,MATCH($BC$12&amp;"_"&amp;BO$20,データシート1!$A$1:$BS$1,0),0)</f>
        <v>0.6316134883111455</v>
      </c>
      <c r="BP27" s="40">
        <f>VLOOKUP($AX27&amp;"_"&amp;$BC$14,データシート1!$A:$BS,MATCH($BC$12&amp;"_"&amp;BP$20,データシート1!$A$1:$BS$1,0),0)</f>
        <v>0</v>
      </c>
      <c r="BQ27" s="40">
        <f>VLOOKUP($AX27&amp;"_"&amp;$BC$14,データシート1!$A:$BS,MATCH($BC$12&amp;"_"&amp;BQ$20,データシート1!$A$1:$BS$1,0),0)</f>
        <v>1.042946002290714</v>
      </c>
      <c r="BR27" s="41">
        <f t="shared" si="3"/>
        <v>59.401418940987369</v>
      </c>
      <c r="BT27" s="134" t="str">
        <f t="shared" si="4"/>
        <v>香春町</v>
      </c>
      <c r="BU27" s="38">
        <f t="shared" si="25"/>
        <v>59.401418940987369</v>
      </c>
      <c r="BV27" s="69">
        <f t="shared" si="16"/>
        <v>0.30886947538468923</v>
      </c>
      <c r="BW27" s="69">
        <f t="shared" si="5"/>
        <v>0.29209899003653916</v>
      </c>
      <c r="BX27" s="69">
        <f t="shared" si="5"/>
        <v>1.0088662370881492E-2</v>
      </c>
      <c r="BY27" s="69">
        <f t="shared" si="5"/>
        <v>6.6818229772685834E-3</v>
      </c>
      <c r="BZ27" s="69">
        <f t="shared" si="5"/>
        <v>0.12493077074156447</v>
      </c>
      <c r="CA27" s="69">
        <f t="shared" si="5"/>
        <v>0.17315075729513679</v>
      </c>
      <c r="CB27" s="69">
        <f t="shared" si="5"/>
        <v>0.37549140248600316</v>
      </c>
      <c r="CC27" s="69">
        <f t="shared" si="5"/>
        <v>0.36485843277632962</v>
      </c>
      <c r="CD27" s="69">
        <f t="shared" si="5"/>
        <v>0.17629147443468299</v>
      </c>
      <c r="CE27" s="69">
        <f t="shared" si="5"/>
        <v>0.18856695834164663</v>
      </c>
      <c r="CF27" s="69">
        <f t="shared" si="5"/>
        <v>1.0632969709673519E-2</v>
      </c>
      <c r="CG27" s="69">
        <f t="shared" si="5"/>
        <v>0</v>
      </c>
      <c r="CH27" s="69">
        <f t="shared" si="5"/>
        <v>1.7557594092606335E-2</v>
      </c>
      <c r="CI27" s="135">
        <f t="shared" si="6"/>
        <v>1</v>
      </c>
      <c r="CK27" s="136" t="str">
        <f t="shared" si="7"/>
        <v>香春町</v>
      </c>
      <c r="CL27" s="137">
        <f t="shared" si="17"/>
        <v>18.347285105408911</v>
      </c>
      <c r="CM27" s="75">
        <f t="shared" si="18"/>
        <v>0.47968949898780405</v>
      </c>
      <c r="CN27" s="76">
        <f t="shared" si="19"/>
        <v>17.351094479399759</v>
      </c>
      <c r="CO27" s="75">
        <f t="shared" si="20"/>
        <v>0.20235034764916218</v>
      </c>
      <c r="CP27" s="76">
        <f t="shared" si="8"/>
        <v>0.59928086004690639</v>
      </c>
      <c r="CQ27" s="75">
        <f t="shared" si="21"/>
        <v>1</v>
      </c>
      <c r="CR27" s="76">
        <f t="shared" si="9"/>
        <v>0.39690976596224664</v>
      </c>
      <c r="CS27" s="75">
        <f t="shared" si="22"/>
        <v>0</v>
      </c>
      <c r="CT27" s="76">
        <f t="shared" si="10"/>
        <v>7.4210650514401184</v>
      </c>
      <c r="CU27" s="77">
        <f t="shared" si="23"/>
        <v>0</v>
      </c>
      <c r="CV27" s="18"/>
      <c r="CW27" s="1078">
        <f t="shared" si="24"/>
        <v>8.8010000000000002</v>
      </c>
      <c r="CX27" s="1081">
        <f>VLOOKUP($AX27&amp;"_"&amp;$CW$14,データシート1!$A:$BS,MATCH($CW$12&amp;"_"&amp;CX$20,データシート1!$A$1:$BS$1,0),0)</f>
        <v>3.5110000000000001</v>
      </c>
      <c r="CY27" s="1081">
        <f>VLOOKUP($AX27&amp;"_"&amp;$CW$14,データシート1!$A:$BS,MATCH($CW$12&amp;"_"&amp;CY$20,データシート1!$A$1:$BS$1,0),0)</f>
        <v>5.29</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8.8010000000000002</v>
      </c>
      <c r="DE27" s="18"/>
      <c r="DF27" s="138">
        <f>VLOOKUP($AX27&amp;"_"&amp;$DF$14,データシート1!$A:$BS,MATCH($DF$12&amp;"_"&amp;DF$20,データシート1!$A$1:$BS$1,0),0)</f>
        <v>1</v>
      </c>
      <c r="DG27" s="74">
        <f>VLOOKUP($AX27&amp;"_"&amp;$DF$14,データシート1!$A:$BS,MATCH($DF$12&amp;"_"&amp;DG$20,データシート1!$A$1:$BS$1,0),0)</f>
        <v>1</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2</v>
      </c>
      <c r="DM27" s="18"/>
      <c r="DN27" s="139">
        <f t="shared" si="26"/>
        <v>0.4</v>
      </c>
      <c r="DO27" s="140">
        <f t="shared" si="27"/>
        <v>0.6</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31389</v>
      </c>
      <c r="AY28" s="20" t="str">
        <f>IF(IFERROR(比較地域マスタ!$Z13,"")=0,"",IFERROR(比較地域マスタ!$Z13,""))</f>
        <v>南部町</v>
      </c>
      <c r="BB28" s="122" t="str">
        <f t="shared" si="0"/>
        <v>31389</v>
      </c>
      <c r="BC28" s="123" t="str">
        <f t="shared" si="0"/>
        <v>南部町</v>
      </c>
      <c r="BD28" s="40">
        <f t="shared" si="14"/>
        <v>71.859527548473096</v>
      </c>
      <c r="BE28" s="40">
        <f t="shared" si="15"/>
        <v>30.108493012995822</v>
      </c>
      <c r="BF28" s="40">
        <f>VLOOKUP($AX28&amp;"_"&amp;$BC$14,データシート1!$A:$BS,MATCH($BC$12&amp;"_"&amp;BF$20,データシート1!$A$1:$BS$1,0),0)</f>
        <v>22.422362069584889</v>
      </c>
      <c r="BG28" s="40">
        <f>VLOOKUP($AX28&amp;"_"&amp;$BC$14,データシート1!$A:$BS,MATCH($BC$12&amp;"_"&amp;BG$20,データシート1!$A$1:$BS$1,0),0)</f>
        <v>0.56331046211401603</v>
      </c>
      <c r="BH28" s="40">
        <f>VLOOKUP($AX28&amp;"_"&amp;$BC$14,データシート1!$A:$BS,MATCH($BC$12&amp;"_"&amp;BH$20,データシート1!$A$1:$BS$1,0),0)</f>
        <v>7.1228204812969178</v>
      </c>
      <c r="BI28" s="40">
        <f>VLOOKUP($AX28&amp;"_"&amp;$BC$14,データシート1!$A:$BS,MATCH($BC$12&amp;"_"&amp;BI$20,データシート1!$A$1:$BS$1,0),0)</f>
        <v>7.8781171477889069</v>
      </c>
      <c r="BJ28" s="40">
        <f>VLOOKUP($AX28&amp;"_"&amp;$BC$14,データシート1!$A:$BS,MATCH($BC$12&amp;"_"&amp;BJ$20,データシート1!$A$1:$BS$1,0),0)</f>
        <v>12.420316294025076</v>
      </c>
      <c r="BK28" s="40">
        <f t="shared" si="1"/>
        <v>20.589292799502303</v>
      </c>
      <c r="BL28" s="40">
        <f t="shared" si="2"/>
        <v>19.964224223177951</v>
      </c>
      <c r="BM28" s="40">
        <f>VLOOKUP($AX28&amp;"_"&amp;$BC$14,データシート1!$A:$BS,MATCH($BC$12&amp;"_"&amp;BM$20,データシート1!$A$1:$BS$1,0),0)</f>
        <v>9.5077537848773588</v>
      </c>
      <c r="BN28" s="40">
        <f>VLOOKUP($AX28&amp;"_"&amp;$BC$14,データシート1!$A:$BS,MATCH($BC$12&amp;"_"&amp;BN$20,データシート1!$A$1:$BS$1,0),0)</f>
        <v>10.456470438300594</v>
      </c>
      <c r="BO28" s="40">
        <f>VLOOKUP($AX28&amp;"_"&amp;$BC$14,データシート1!$A:$BS,MATCH($BC$12&amp;"_"&amp;BO$20,データシート1!$A$1:$BS$1,0),0)</f>
        <v>0.62506857632435153</v>
      </c>
      <c r="BP28" s="40">
        <f>VLOOKUP($AX28&amp;"_"&amp;$BC$14,データシート1!$A:$BS,MATCH($BC$12&amp;"_"&amp;BP$20,データシート1!$A$1:$BS$1,0),0)</f>
        <v>0</v>
      </c>
      <c r="BQ28" s="40">
        <f>VLOOKUP($AX28&amp;"_"&amp;$BC$14,データシート1!$A:$BS,MATCH($BC$12&amp;"_"&amp;BQ$20,データシート1!$A$1:$BS$1,0),0)</f>
        <v>0.86330829416098076</v>
      </c>
      <c r="BR28" s="41">
        <f t="shared" si="3"/>
        <v>71.859527548473096</v>
      </c>
      <c r="BT28" s="134" t="str">
        <f t="shared" si="4"/>
        <v>南部町</v>
      </c>
      <c r="BU28" s="38">
        <f t="shared" si="25"/>
        <v>71.859527548473096</v>
      </c>
      <c r="BV28" s="69">
        <f t="shared" si="16"/>
        <v>0.41899096807568115</v>
      </c>
      <c r="BW28" s="69">
        <f t="shared" si="5"/>
        <v>0.31203046881236179</v>
      </c>
      <c r="BX28" s="69">
        <f t="shared" si="5"/>
        <v>7.839050454847939E-3</v>
      </c>
      <c r="BY28" s="69">
        <f t="shared" si="5"/>
        <v>9.9121448808471416E-2</v>
      </c>
      <c r="BZ28" s="69">
        <f t="shared" si="5"/>
        <v>0.10963218680326969</v>
      </c>
      <c r="CA28" s="69">
        <f t="shared" si="5"/>
        <v>0.17284160803376988</v>
      </c>
      <c r="CB28" s="69">
        <f t="shared" si="5"/>
        <v>0.2865214050511774</v>
      </c>
      <c r="CC28" s="69">
        <f t="shared" si="5"/>
        <v>0.27782292626000099</v>
      </c>
      <c r="CD28" s="69">
        <f t="shared" si="5"/>
        <v>0.13231027407554091</v>
      </c>
      <c r="CE28" s="69">
        <f t="shared" si="5"/>
        <v>0.14551265218446008</v>
      </c>
      <c r="CF28" s="69">
        <f t="shared" si="5"/>
        <v>8.698478791176429E-3</v>
      </c>
      <c r="CG28" s="69">
        <f t="shared" si="5"/>
        <v>0</v>
      </c>
      <c r="CH28" s="69">
        <f t="shared" si="5"/>
        <v>1.2013832036101728E-2</v>
      </c>
      <c r="CI28" s="135">
        <f t="shared" si="6"/>
        <v>1</v>
      </c>
      <c r="CK28" s="136" t="str">
        <f t="shared" si="7"/>
        <v>南部町</v>
      </c>
      <c r="CL28" s="137">
        <f t="shared" si="17"/>
        <v>30.108493012995822</v>
      </c>
      <c r="CM28" s="75">
        <f t="shared" si="18"/>
        <v>0.70431954169366062</v>
      </c>
      <c r="CN28" s="76">
        <f t="shared" si="19"/>
        <v>22.422362069584889</v>
      </c>
      <c r="CO28" s="75">
        <f t="shared" si="20"/>
        <v>0.94575227775690773</v>
      </c>
      <c r="CP28" s="76">
        <f t="shared" si="8"/>
        <v>0.56331046211401603</v>
      </c>
      <c r="CQ28" s="75">
        <f t="shared" si="21"/>
        <v>0</v>
      </c>
      <c r="CR28" s="76">
        <f t="shared" si="9"/>
        <v>7.1228204812969178</v>
      </c>
      <c r="CS28" s="75">
        <f t="shared" si="22"/>
        <v>0</v>
      </c>
      <c r="CT28" s="76">
        <f t="shared" si="10"/>
        <v>7.8781171477889069</v>
      </c>
      <c r="CU28" s="77">
        <f t="shared" si="23"/>
        <v>0</v>
      </c>
      <c r="CV28" s="18"/>
      <c r="CW28" s="1078">
        <f t="shared" si="24"/>
        <v>21.206</v>
      </c>
      <c r="CX28" s="1081">
        <f>VLOOKUP($AX28&amp;"_"&amp;$CW$14,データシート1!$A:$BS,MATCH($CW$12&amp;"_"&amp;CX$20,データシート1!$A$1:$BS$1,0),0)</f>
        <v>21.206</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21.206</v>
      </c>
      <c r="DE28" s="18"/>
      <c r="DF28" s="138">
        <f>VLOOKUP($AX28&amp;"_"&amp;$DF$14,データシート1!$A:$BS,MATCH($DF$12&amp;"_"&amp;DF$20,データシート1!$A$1:$BS$1,0),0)</f>
        <v>1</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09384</v>
      </c>
      <c r="AY29" s="20" t="str">
        <f>IF(IFERROR(比較地域マスタ!$Z14,"")=0,"",IFERROR(比較地域マスタ!$Z14,""))</f>
        <v>塩谷町</v>
      </c>
      <c r="BB29" s="122" t="str">
        <f t="shared" si="0"/>
        <v>09384</v>
      </c>
      <c r="BC29" s="123" t="str">
        <f t="shared" si="0"/>
        <v>塩谷町</v>
      </c>
      <c r="BD29" s="40">
        <f t="shared" si="14"/>
        <v>66.824437328404827</v>
      </c>
      <c r="BE29" s="40">
        <f t="shared" si="15"/>
        <v>21.389199381636974</v>
      </c>
      <c r="BF29" s="40">
        <f>VLOOKUP($AX29&amp;"_"&amp;$BC$14,データシート1!$A:$BS,MATCH($BC$12&amp;"_"&amp;BF$20,データシート1!$A$1:$BS$1,0),0)</f>
        <v>17.479541454258928</v>
      </c>
      <c r="BG29" s="40">
        <f>VLOOKUP($AX29&amp;"_"&amp;$BC$14,データシート1!$A:$BS,MATCH($BC$12&amp;"_"&amp;BG$20,データシート1!$A$1:$BS$1,0),0)</f>
        <v>0.96984523711711323</v>
      </c>
      <c r="BH29" s="40">
        <f>VLOOKUP($AX29&amp;"_"&amp;$BC$14,データシート1!$A:$BS,MATCH($BC$12&amp;"_"&amp;BH$20,データシート1!$A$1:$BS$1,0),0)</f>
        <v>2.9398126902609318</v>
      </c>
      <c r="BI29" s="40">
        <f>VLOOKUP($AX29&amp;"_"&amp;$BC$14,データシート1!$A:$BS,MATCH($BC$12&amp;"_"&amp;BI$20,データシート1!$A$1:$BS$1,0),0)</f>
        <v>7.2002756878726899</v>
      </c>
      <c r="BJ29" s="40">
        <f>VLOOKUP($AX29&amp;"_"&amp;$BC$14,データシート1!$A:$BS,MATCH($BC$12&amp;"_"&amp;BJ$20,データシート1!$A$1:$BS$1,0),0)</f>
        <v>12.007898484633513</v>
      </c>
      <c r="BK29" s="40">
        <f t="shared" si="1"/>
        <v>25.211530682674667</v>
      </c>
      <c r="BL29" s="40">
        <f t="shared" si="2"/>
        <v>24.574492582626718</v>
      </c>
      <c r="BM29" s="40">
        <f>VLOOKUP($AX29&amp;"_"&amp;$BC$14,データシート1!$A:$BS,MATCH($BC$12&amp;"_"&amp;BM$20,データシート1!$A$1:$BS$1,0),0)</f>
        <v>11.857403270424767</v>
      </c>
      <c r="BN29" s="40">
        <f>VLOOKUP($AX29&amp;"_"&amp;$BC$14,データシート1!$A:$BS,MATCH($BC$12&amp;"_"&amp;BN$20,データシート1!$A$1:$BS$1,0),0)</f>
        <v>12.717089312201951</v>
      </c>
      <c r="BO29" s="40">
        <f>VLOOKUP($AX29&amp;"_"&amp;$BC$14,データシート1!$A:$BS,MATCH($BC$12&amp;"_"&amp;BO$20,データシート1!$A$1:$BS$1,0),0)</f>
        <v>0.6370381000479477</v>
      </c>
      <c r="BP29" s="40">
        <f>VLOOKUP($AX29&amp;"_"&amp;$BC$14,データシート1!$A:$BS,MATCH($BC$12&amp;"_"&amp;BP$20,データシート1!$A$1:$BS$1,0),0)</f>
        <v>0</v>
      </c>
      <c r="BQ29" s="40">
        <f>VLOOKUP($AX29&amp;"_"&amp;$BC$14,データシート1!$A:$BS,MATCH($BC$12&amp;"_"&amp;BQ$20,データシート1!$A$1:$BS$1,0),0)</f>
        <v>1.0155330915869929</v>
      </c>
      <c r="BR29" s="41">
        <f t="shared" si="3"/>
        <v>66.824437328404827</v>
      </c>
      <c r="BT29" s="134" t="str">
        <f t="shared" si="4"/>
        <v>塩谷町</v>
      </c>
      <c r="BU29" s="38">
        <f t="shared" si="25"/>
        <v>66.824437328404827</v>
      </c>
      <c r="BV29" s="69">
        <f t="shared" si="16"/>
        <v>0.32008050103768165</v>
      </c>
      <c r="BW29" s="69">
        <f t="shared" si="5"/>
        <v>0.26157409105230073</v>
      </c>
      <c r="BX29" s="69">
        <f t="shared" si="5"/>
        <v>1.4513331887118855E-2</v>
      </c>
      <c r="BY29" s="69">
        <f t="shared" si="5"/>
        <v>4.3993078098262056E-2</v>
      </c>
      <c r="BZ29" s="69">
        <f t="shared" si="5"/>
        <v>0.10774914052006682</v>
      </c>
      <c r="CA29" s="69">
        <f t="shared" si="5"/>
        <v>0.17969322249017064</v>
      </c>
      <c r="CB29" s="69">
        <f t="shared" si="5"/>
        <v>0.37728010426446329</v>
      </c>
      <c r="CC29" s="69">
        <f t="shared" si="5"/>
        <v>0.36774709320569055</v>
      </c>
      <c r="CD29" s="69">
        <f t="shared" si="5"/>
        <v>0.17744112400306861</v>
      </c>
      <c r="CE29" s="69">
        <f t="shared" si="5"/>
        <v>0.19030596920262197</v>
      </c>
      <c r="CF29" s="69">
        <f t="shared" si="5"/>
        <v>9.5330110587727186E-3</v>
      </c>
      <c r="CG29" s="69">
        <f t="shared" si="5"/>
        <v>0</v>
      </c>
      <c r="CH29" s="69">
        <f t="shared" si="5"/>
        <v>1.5197031687617725E-2</v>
      </c>
      <c r="CI29" s="135">
        <f t="shared" si="6"/>
        <v>1</v>
      </c>
      <c r="CK29" s="136" t="str">
        <f t="shared" si="7"/>
        <v>塩谷町</v>
      </c>
      <c r="CL29" s="137">
        <f t="shared" si="17"/>
        <v>21.389199381636974</v>
      </c>
      <c r="CM29" s="75">
        <f t="shared" si="18"/>
        <v>0.40945899113544687</v>
      </c>
      <c r="CN29" s="76">
        <f t="shared" si="19"/>
        <v>17.479541454258928</v>
      </c>
      <c r="CO29" s="75">
        <f t="shared" si="20"/>
        <v>0.50104289193845486</v>
      </c>
      <c r="CP29" s="76">
        <f t="shared" si="8"/>
        <v>0.96984523711711323</v>
      </c>
      <c r="CQ29" s="75">
        <f t="shared" si="21"/>
        <v>0</v>
      </c>
      <c r="CR29" s="76">
        <f t="shared" si="9"/>
        <v>2.9398126902609318</v>
      </c>
      <c r="CS29" s="75">
        <f t="shared" si="22"/>
        <v>0</v>
      </c>
      <c r="CT29" s="76">
        <f t="shared" si="10"/>
        <v>7.2002756878726899</v>
      </c>
      <c r="CU29" s="77">
        <f t="shared" si="23"/>
        <v>0</v>
      </c>
      <c r="CV29" s="18"/>
      <c r="CW29" s="1078">
        <f t="shared" si="24"/>
        <v>8.7579999999999991</v>
      </c>
      <c r="CX29" s="1081">
        <f>VLOOKUP($AX29&amp;"_"&amp;$CW$14,データシート1!$A:$BS,MATCH($CW$12&amp;"_"&amp;CX$20,データシート1!$A$1:$BS$1,0),0)</f>
        <v>8.7579999999999991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8.7579999999999991</v>
      </c>
      <c r="DE29" s="18"/>
      <c r="DF29" s="138">
        <f>VLOOKUP($AX29&amp;"_"&amp;$DF$14,データシート1!$A:$BS,MATCH($DF$12&amp;"_"&amp;DF$20,データシート1!$A$1:$BS$1,0),0)</f>
        <v>3</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3</v>
      </c>
      <c r="DM29" s="18"/>
      <c r="DN29" s="139">
        <f t="shared" si="26"/>
        <v>1</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46530</v>
      </c>
      <c r="AY30" s="20" t="str">
        <f>IF(IFERROR(比較地域マスタ!$Z15,"")=0,"",IFERROR(比較地域マスタ!$Z15,""))</f>
        <v>徳之島町</v>
      </c>
      <c r="BB30" s="122" t="str">
        <f t="shared" si="0"/>
        <v>46530</v>
      </c>
      <c r="BC30" s="123" t="str">
        <f t="shared" si="0"/>
        <v>徳之島町</v>
      </c>
      <c r="BD30" s="40">
        <f t="shared" si="14"/>
        <v>105.66003261159678</v>
      </c>
      <c r="BE30" s="40">
        <f t="shared" si="15"/>
        <v>5.9902132258735179</v>
      </c>
      <c r="BF30" s="40">
        <f>VLOOKUP($AX30&amp;"_"&amp;$BC$14,データシート1!$A:$BS,MATCH($BC$12&amp;"_"&amp;BF$20,データシート1!$A$1:$BS$1,0),0)</f>
        <v>1.925131737731536</v>
      </c>
      <c r="BG30" s="40">
        <f>VLOOKUP($AX30&amp;"_"&amp;$BC$14,データシート1!$A:$BS,MATCH($BC$12&amp;"_"&amp;BG$20,データシート1!$A$1:$BS$1,0),0)</f>
        <v>0.95387956317735778</v>
      </c>
      <c r="BH30" s="40">
        <f>VLOOKUP($AX30&amp;"_"&amp;$BC$14,データシート1!$A:$BS,MATCH($BC$12&amp;"_"&amp;BH$20,データシート1!$A$1:$BS$1,0),0)</f>
        <v>3.1112019249646239</v>
      </c>
      <c r="BI30" s="40">
        <f>VLOOKUP($AX30&amp;"_"&amp;$BC$14,データシート1!$A:$BS,MATCH($BC$12&amp;"_"&amp;BI$20,データシート1!$A$1:$BS$1,0),0)</f>
        <v>15.002961580629506</v>
      </c>
      <c r="BJ30" s="40">
        <f>VLOOKUP($AX30&amp;"_"&amp;$BC$14,データシート1!$A:$BS,MATCH($BC$12&amp;"_"&amp;BJ$20,データシート1!$A$1:$BS$1,0),0)</f>
        <v>11.728221309164429</v>
      </c>
      <c r="BK30" s="40">
        <f t="shared" si="1"/>
        <v>71.758124458837884</v>
      </c>
      <c r="BL30" s="40">
        <f t="shared" si="2"/>
        <v>25.668596094021375</v>
      </c>
      <c r="BM30" s="40">
        <f>VLOOKUP($AX30&amp;"_"&amp;$BC$14,データシート1!$A:$BS,MATCH($BC$12&amp;"_"&amp;BM$20,データシート1!$A$1:$BS$1,0),0)</f>
        <v>7.104925811866698</v>
      </c>
      <c r="BN30" s="40">
        <f>VLOOKUP($AX30&amp;"_"&amp;$BC$14,データシート1!$A:$BS,MATCH($BC$12&amp;"_"&amp;BN$20,データシート1!$A$1:$BS$1,0),0)</f>
        <v>18.563670282154678</v>
      </c>
      <c r="BO30" s="40">
        <f>VLOOKUP($AX30&amp;"_"&amp;$BC$14,データシート1!$A:$BS,MATCH($BC$12&amp;"_"&amp;BO$20,データシート1!$A$1:$BS$1,0),0)</f>
        <v>0.62318175485068117</v>
      </c>
      <c r="BP30" s="40">
        <f>VLOOKUP($AX30&amp;"_"&amp;$BC$14,データシート1!$A:$BS,MATCH($BC$12&amp;"_"&amp;BP$20,データシート1!$A$1:$BS$1,0),0)</f>
        <v>45.466346609965832</v>
      </c>
      <c r="BQ30" s="40">
        <f>VLOOKUP($AX30&amp;"_"&amp;$BC$14,データシート1!$A:$BS,MATCH($BC$12&amp;"_"&amp;BQ$20,データシート1!$A$1:$BS$1,0),0)</f>
        <v>1.1805120370914399</v>
      </c>
      <c r="BR30" s="41">
        <f t="shared" si="3"/>
        <v>105.66003261159678</v>
      </c>
      <c r="BT30" s="134" t="str">
        <f t="shared" si="4"/>
        <v>徳之島町</v>
      </c>
      <c r="BU30" s="38">
        <f t="shared" si="25"/>
        <v>105.66003261159678</v>
      </c>
      <c r="BV30" s="69">
        <f t="shared" si="16"/>
        <v>5.669327443701791E-2</v>
      </c>
      <c r="BW30" s="69">
        <f t="shared" si="5"/>
        <v>1.8220056251622263E-2</v>
      </c>
      <c r="BX30" s="69">
        <f t="shared" si="5"/>
        <v>9.0278181787411659E-3</v>
      </c>
      <c r="BY30" s="69">
        <f t="shared" si="5"/>
        <v>2.9445400006654476E-2</v>
      </c>
      <c r="BZ30" s="69">
        <f t="shared" si="5"/>
        <v>0.14199277825116674</v>
      </c>
      <c r="CA30" s="69">
        <f t="shared" si="5"/>
        <v>0.11099959955792396</v>
      </c>
      <c r="CB30" s="69">
        <f t="shared" si="5"/>
        <v>0.67914160809147839</v>
      </c>
      <c r="CC30" s="69">
        <f t="shared" si="5"/>
        <v>0.24293571996497854</v>
      </c>
      <c r="CD30" s="69">
        <f t="shared" si="5"/>
        <v>6.7243267262505971E-2</v>
      </c>
      <c r="CE30" s="69">
        <f t="shared" si="5"/>
        <v>0.17569245270247261</v>
      </c>
      <c r="CF30" s="69">
        <f t="shared" si="5"/>
        <v>5.8979894236970308E-3</v>
      </c>
      <c r="CG30" s="69">
        <f t="shared" si="5"/>
        <v>0.43030789870280284</v>
      </c>
      <c r="CH30" s="69">
        <f t="shared" si="5"/>
        <v>1.1172739662413014E-2</v>
      </c>
      <c r="CI30" s="135">
        <f t="shared" si="6"/>
        <v>1</v>
      </c>
      <c r="CK30" s="136" t="str">
        <f t="shared" si="7"/>
        <v>徳之島町</v>
      </c>
      <c r="CL30" s="137">
        <f t="shared" si="17"/>
        <v>5.9902132258735179</v>
      </c>
      <c r="CM30" s="75">
        <f t="shared" si="18"/>
        <v>0</v>
      </c>
      <c r="CN30" s="76">
        <f t="shared" si="19"/>
        <v>1.925131737731536</v>
      </c>
      <c r="CO30" s="75">
        <f t="shared" si="20"/>
        <v>0</v>
      </c>
      <c r="CP30" s="76">
        <f t="shared" si="8"/>
        <v>0.95387956317735778</v>
      </c>
      <c r="CQ30" s="75">
        <f t="shared" si="21"/>
        <v>0</v>
      </c>
      <c r="CR30" s="76">
        <f t="shared" si="9"/>
        <v>3.1112019249646239</v>
      </c>
      <c r="CS30" s="75">
        <f t="shared" si="22"/>
        <v>0</v>
      </c>
      <c r="CT30" s="76">
        <f t="shared" si="10"/>
        <v>15.002961580629506</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43501</v>
      </c>
      <c r="AY31" s="20" t="str">
        <f>IF(IFERROR(比較地域マスタ!$Z16,"")=0,"",IFERROR(比較地域マスタ!$Z16,""))</f>
        <v>錦町</v>
      </c>
      <c r="BB31" s="122" t="str">
        <f t="shared" si="0"/>
        <v>43501</v>
      </c>
      <c r="BC31" s="123" t="str">
        <f t="shared" si="0"/>
        <v>錦町</v>
      </c>
      <c r="BD31" s="40">
        <f t="shared" si="14"/>
        <v>71.099659211464711</v>
      </c>
      <c r="BE31" s="40">
        <f t="shared" si="15"/>
        <v>30.069519083330377</v>
      </c>
      <c r="BF31" s="40">
        <f>VLOOKUP($AX31&amp;"_"&amp;$BC$14,データシート1!$A:$BS,MATCH($BC$12&amp;"_"&amp;BF$20,データシート1!$A$1:$BS$1,0),0)</f>
        <v>22.673209729859821</v>
      </c>
      <c r="BG31" s="40">
        <f>VLOOKUP($AX31&amp;"_"&amp;$BC$14,データシート1!$A:$BS,MATCH($BC$12&amp;"_"&amp;BG$20,データシート1!$A$1:$BS$1,0),0)</f>
        <v>0.75464700121444728</v>
      </c>
      <c r="BH31" s="40">
        <f>VLOOKUP($AX31&amp;"_"&amp;$BC$14,データシート1!$A:$BS,MATCH($BC$12&amp;"_"&amp;BH$20,データシート1!$A$1:$BS$1,0),0)</f>
        <v>6.6416623522561089</v>
      </c>
      <c r="BI31" s="40">
        <f>VLOOKUP($AX31&amp;"_"&amp;$BC$14,データシート1!$A:$BS,MATCH($BC$12&amp;"_"&amp;BI$20,データシート1!$A$1:$BS$1,0),0)</f>
        <v>8.9760982155005387</v>
      </c>
      <c r="BJ31" s="40">
        <f>VLOOKUP($AX31&amp;"_"&amp;$BC$14,データシート1!$A:$BS,MATCH($BC$12&amp;"_"&amp;BJ$20,データシート1!$A$1:$BS$1,0),0)</f>
        <v>8.8228556556905353</v>
      </c>
      <c r="BK31" s="40">
        <f t="shared" si="1"/>
        <v>22.087068099515637</v>
      </c>
      <c r="BL31" s="40">
        <f t="shared" si="2"/>
        <v>21.465065608086</v>
      </c>
      <c r="BM31" s="40">
        <f>VLOOKUP($AX31&amp;"_"&amp;$BC$14,データシート1!$A:$BS,MATCH($BC$12&amp;"_"&amp;BM$20,データシート1!$A$1:$BS$1,0),0)</f>
        <v>9.2488585169641553</v>
      </c>
      <c r="BN31" s="40">
        <f>VLOOKUP($AX31&amp;"_"&amp;$BC$14,データシート1!$A:$BS,MATCH($BC$12&amp;"_"&amp;BN$20,データシート1!$A$1:$BS$1,0),0)</f>
        <v>12.216207091121847</v>
      </c>
      <c r="BO31" s="40">
        <f>VLOOKUP($AX31&amp;"_"&amp;$BC$14,データシート1!$A:$BS,MATCH($BC$12&amp;"_"&amp;BO$20,データシート1!$A$1:$BS$1,0),0)</f>
        <v>0.62200249142963715</v>
      </c>
      <c r="BP31" s="40">
        <f>VLOOKUP($AX31&amp;"_"&amp;$BC$14,データシート1!$A:$BS,MATCH($BC$12&amp;"_"&amp;BP$20,データシート1!$A$1:$BS$1,0),0)</f>
        <v>0</v>
      </c>
      <c r="BQ31" s="40">
        <f>VLOOKUP($AX31&amp;"_"&amp;$BC$14,データシート1!$A:$BS,MATCH($BC$12&amp;"_"&amp;BQ$20,データシート1!$A$1:$BS$1,0),0)</f>
        <v>1.144118157427628</v>
      </c>
      <c r="BR31" s="41">
        <f t="shared" si="3"/>
        <v>71.099659211464711</v>
      </c>
      <c r="BT31" s="134" t="str">
        <f t="shared" si="4"/>
        <v>錦町</v>
      </c>
      <c r="BU31" s="38">
        <f t="shared" si="25"/>
        <v>71.099659211464711</v>
      </c>
      <c r="BV31" s="69">
        <f t="shared" si="16"/>
        <v>0.42292072025124017</v>
      </c>
      <c r="BW31" s="69">
        <f t="shared" si="5"/>
        <v>0.31889336715982175</v>
      </c>
      <c r="BX31" s="69">
        <f t="shared" si="5"/>
        <v>1.0613932747131389E-2</v>
      </c>
      <c r="BY31" s="69">
        <f t="shared" si="5"/>
        <v>9.3413420344286985E-2</v>
      </c>
      <c r="BZ31" s="69">
        <f t="shared" si="5"/>
        <v>0.1262467122212754</v>
      </c>
      <c r="CA31" s="69">
        <f t="shared" si="5"/>
        <v>0.12409139162607777</v>
      </c>
      <c r="CB31" s="69">
        <f t="shared" si="5"/>
        <v>0.31064942285903574</v>
      </c>
      <c r="CC31" s="69">
        <f t="shared" si="5"/>
        <v>0.30190110397357278</v>
      </c>
      <c r="CD31" s="69">
        <f t="shared" si="5"/>
        <v>0.13008302176886932</v>
      </c>
      <c r="CE31" s="69">
        <f t="shared" si="5"/>
        <v>0.17181808220470349</v>
      </c>
      <c r="CF31" s="69">
        <f t="shared" si="5"/>
        <v>8.7483188854629579E-3</v>
      </c>
      <c r="CG31" s="69">
        <f t="shared" si="5"/>
        <v>0</v>
      </c>
      <c r="CH31" s="69">
        <f t="shared" si="5"/>
        <v>1.6091753042370992E-2</v>
      </c>
      <c r="CI31" s="135">
        <f t="shared" si="6"/>
        <v>1</v>
      </c>
      <c r="CK31" s="136" t="str">
        <f t="shared" si="7"/>
        <v>錦町</v>
      </c>
      <c r="CL31" s="137">
        <f t="shared" si="17"/>
        <v>30.069519083330377</v>
      </c>
      <c r="CM31" s="75">
        <f t="shared" si="18"/>
        <v>0.63120397593993893</v>
      </c>
      <c r="CN31" s="76">
        <f t="shared" si="19"/>
        <v>22.673209729859821</v>
      </c>
      <c r="CO31" s="75">
        <f t="shared" si="20"/>
        <v>0.8371112968184653</v>
      </c>
      <c r="CP31" s="76">
        <f t="shared" si="8"/>
        <v>0.75464700121444728</v>
      </c>
      <c r="CQ31" s="75">
        <f t="shared" si="21"/>
        <v>0</v>
      </c>
      <c r="CR31" s="76">
        <f t="shared" si="9"/>
        <v>6.6416623522561089</v>
      </c>
      <c r="CS31" s="75">
        <f t="shared" si="22"/>
        <v>0</v>
      </c>
      <c r="CT31" s="76">
        <f t="shared" si="10"/>
        <v>8.9760982155005387</v>
      </c>
      <c r="CU31" s="77">
        <f t="shared" si="23"/>
        <v>0</v>
      </c>
      <c r="CV31" s="18"/>
      <c r="CW31" s="1078">
        <f t="shared" si="24"/>
        <v>18.98</v>
      </c>
      <c r="CX31" s="1081">
        <f>VLOOKUP($AX31&amp;"_"&amp;$CW$14,データシート1!$A:$BS,MATCH($CW$12&amp;"_"&amp;CX$20,データシート1!$A$1:$BS$1,0),0)</f>
        <v>18.98</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18.98</v>
      </c>
      <c r="DE31" s="18"/>
      <c r="DF31" s="138">
        <f>VLOOKUP($AX31&amp;"_"&amp;$DF$14,データシート1!$A:$BS,MATCH($DF$12&amp;"_"&amp;DF$20,データシート1!$A$1:$BS$1,0),0)</f>
        <v>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2</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21505</v>
      </c>
      <c r="AY32" s="20" t="str">
        <f>IF(IFERROR(比較地域マスタ!$Z17,"")=0,"",IFERROR(比較地域マスタ!$Z17,""))</f>
        <v>八百津町</v>
      </c>
      <c r="AZ32" s="18"/>
      <c r="BA32" s="18"/>
      <c r="BB32" s="122" t="str">
        <f t="shared" si="0"/>
        <v>21505</v>
      </c>
      <c r="BC32" s="123" t="str">
        <f t="shared" si="0"/>
        <v>八百津町</v>
      </c>
      <c r="BD32" s="40">
        <f t="shared" si="14"/>
        <v>88.637476855247428</v>
      </c>
      <c r="BE32" s="40">
        <f t="shared" si="15"/>
        <v>44.068472520613312</v>
      </c>
      <c r="BF32" s="40">
        <f>VLOOKUP($AX32&amp;"_"&amp;$BC$14,データシート1!$A:$BS,MATCH($BC$12&amp;"_"&amp;BF$20,データシート1!$A$1:$BS$1,0),0)</f>
        <v>39.903739931842459</v>
      </c>
      <c r="BG32" s="40">
        <f>VLOOKUP($AX32&amp;"_"&amp;$BC$14,データシート1!$A:$BS,MATCH($BC$12&amp;"_"&amp;BG$20,データシート1!$A$1:$BS$1,0),0)</f>
        <v>0.54764601841455263</v>
      </c>
      <c r="BH32" s="40">
        <f>VLOOKUP($AX32&amp;"_"&amp;$BC$14,データシート1!$A:$BS,MATCH($BC$12&amp;"_"&amp;BH$20,データシート1!$A$1:$BS$1,0),0)</f>
        <v>3.617086570356296</v>
      </c>
      <c r="BI32" s="40">
        <f>VLOOKUP($AX32&amp;"_"&amp;$BC$14,データシート1!$A:$BS,MATCH($BC$12&amp;"_"&amp;BI$20,データシート1!$A$1:$BS$1,0),0)</f>
        <v>8.1899425730458191</v>
      </c>
      <c r="BJ32" s="40">
        <f>VLOOKUP($AX32&amp;"_"&amp;$BC$14,データシート1!$A:$BS,MATCH($BC$12&amp;"_"&amp;BJ$20,データシート1!$A$1:$BS$1,0),0)</f>
        <v>12.953187417906078</v>
      </c>
      <c r="BK32" s="40">
        <f t="shared" si="1"/>
        <v>22.475931641305845</v>
      </c>
      <c r="BL32" s="40">
        <f t="shared" si="2"/>
        <v>21.847207348376259</v>
      </c>
      <c r="BM32" s="40">
        <f>VLOOKUP($AX32&amp;"_"&amp;$BC$14,データシート1!$A:$BS,MATCH($BC$12&amp;"_"&amp;BM$20,データシート1!$A$1:$BS$1,0),0)</f>
        <v>10.211669026825152</v>
      </c>
      <c r="BN32" s="40">
        <f>VLOOKUP($AX32&amp;"_"&amp;$BC$14,データシート1!$A:$BS,MATCH($BC$12&amp;"_"&amp;BN$20,データシート1!$A$1:$BS$1,0),0)</f>
        <v>11.635538321551106</v>
      </c>
      <c r="BO32" s="40">
        <f>VLOOKUP($AX32&amp;"_"&amp;$BC$14,データシート1!$A:$BS,MATCH($BC$12&amp;"_"&amp;BO$20,データシート1!$A$1:$BS$1,0),0)</f>
        <v>0.62872429292958776</v>
      </c>
      <c r="BP32" s="40">
        <f>VLOOKUP($AX32&amp;"_"&amp;$BC$14,データシート1!$A:$BS,MATCH($BC$12&amp;"_"&amp;BP$20,データシート1!$A$1:$BS$1,0),0)</f>
        <v>0</v>
      </c>
      <c r="BQ32" s="40">
        <f>VLOOKUP($AX32&amp;"_"&amp;$BC$14,データシート1!$A:$BS,MATCH($BC$12&amp;"_"&amp;BQ$20,データシート1!$A$1:$BS$1,0),0)</f>
        <v>0.94994270237637068</v>
      </c>
      <c r="BR32" s="41">
        <f t="shared" si="3"/>
        <v>88.637476855247428</v>
      </c>
      <c r="BS32" s="23"/>
      <c r="BT32" s="134" t="str">
        <f t="shared" si="4"/>
        <v>八百津町</v>
      </c>
      <c r="BU32" s="38">
        <f t="shared" si="25"/>
        <v>88.637476855247428</v>
      </c>
      <c r="BV32" s="69">
        <f t="shared" si="16"/>
        <v>0.49717652266411977</v>
      </c>
      <c r="BW32" s="69">
        <f t="shared" si="5"/>
        <v>0.4501903861389091</v>
      </c>
      <c r="BX32" s="69">
        <f t="shared" si="5"/>
        <v>6.1784928660470039E-3</v>
      </c>
      <c r="BY32" s="69">
        <f t="shared" si="5"/>
        <v>4.0807643659163576E-2</v>
      </c>
      <c r="BZ32" s="69">
        <f t="shared" si="5"/>
        <v>9.2398191640999605E-2</v>
      </c>
      <c r="CA32" s="69">
        <f t="shared" si="5"/>
        <v>0.14613668932679277</v>
      </c>
      <c r="CB32" s="69">
        <f t="shared" si="5"/>
        <v>0.25357142868598304</v>
      </c>
      <c r="CC32" s="69">
        <f t="shared" si="5"/>
        <v>0.24647821805729664</v>
      </c>
      <c r="CD32" s="69">
        <f t="shared" si="5"/>
        <v>0.11520712670444896</v>
      </c>
      <c r="CE32" s="69">
        <f t="shared" si="5"/>
        <v>0.13127109135284767</v>
      </c>
      <c r="CF32" s="69">
        <f t="shared" si="5"/>
        <v>7.0932106286864215E-3</v>
      </c>
      <c r="CG32" s="69">
        <f t="shared" si="5"/>
        <v>0</v>
      </c>
      <c r="CH32" s="69">
        <f t="shared" si="5"/>
        <v>1.0717167682104808E-2</v>
      </c>
      <c r="CI32" s="135">
        <f t="shared" si="6"/>
        <v>1</v>
      </c>
      <c r="CJ32" s="18"/>
      <c r="CK32" s="136" t="str">
        <f t="shared" si="7"/>
        <v>八百津町</v>
      </c>
      <c r="CL32" s="137">
        <f t="shared" si="17"/>
        <v>44.068472520613312</v>
      </c>
      <c r="CM32" s="75">
        <f t="shared" si="18"/>
        <v>0.23549715718296393</v>
      </c>
      <c r="CN32" s="76">
        <f t="shared" si="19"/>
        <v>39.903739931842459</v>
      </c>
      <c r="CO32" s="75">
        <f t="shared" si="20"/>
        <v>0.26007587303160384</v>
      </c>
      <c r="CP32" s="76">
        <f t="shared" si="8"/>
        <v>0.54764601841455263</v>
      </c>
      <c r="CQ32" s="75">
        <f t="shared" si="21"/>
        <v>0</v>
      </c>
      <c r="CR32" s="76">
        <f t="shared" si="9"/>
        <v>3.617086570356296</v>
      </c>
      <c r="CS32" s="75">
        <f t="shared" si="22"/>
        <v>0</v>
      </c>
      <c r="CT32" s="76">
        <f t="shared" si="10"/>
        <v>8.1899425730458191</v>
      </c>
      <c r="CU32" s="77">
        <f t="shared" si="23"/>
        <v>0</v>
      </c>
      <c r="CV32" s="18"/>
      <c r="CW32" s="1078">
        <f t="shared" si="24"/>
        <v>10.378</v>
      </c>
      <c r="CX32" s="1081">
        <f>VLOOKUP($AX32&amp;"_"&amp;$CW$14,データシート1!$A:$BS,MATCH($CW$12&amp;"_"&amp;CX$20,データシート1!$A$1:$BS$1,0),0)</f>
        <v>10.378</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10.378</v>
      </c>
      <c r="DE32" s="18"/>
      <c r="DF32" s="138">
        <f>VLOOKUP($AX32&amp;"_"&amp;$DF$14,データシート1!$A:$BS,MATCH($DF$12&amp;"_"&amp;DF$20,データシート1!$A$1:$BS$1,0),0)</f>
        <v>3</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3</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43444</v>
      </c>
      <c r="AY33" s="20" t="str">
        <f>IF(IFERROR(比較地域マスタ!$Z18,"")=0,"",IFERROR(比較地域マスタ!$Z18,""))</f>
        <v>甲佐町</v>
      </c>
      <c r="BB33" s="122" t="str">
        <f t="shared" si="0"/>
        <v>43444</v>
      </c>
      <c r="BC33" s="123" t="str">
        <f t="shared" si="0"/>
        <v>甲佐町</v>
      </c>
      <c r="BD33" s="40">
        <f t="shared" si="14"/>
        <v>61.353865898601512</v>
      </c>
      <c r="BE33" s="40">
        <f t="shared" si="15"/>
        <v>16.643766010565553</v>
      </c>
      <c r="BF33" s="40">
        <f>VLOOKUP($AX33&amp;"_"&amp;$BC$14,データシート1!$A:$BS,MATCH($BC$12&amp;"_"&amp;BF$20,データシート1!$A$1:$BS$1,0),0)</f>
        <v>9.3389233668998433</v>
      </c>
      <c r="BG33" s="40">
        <f>VLOOKUP($AX33&amp;"_"&amp;$BC$14,データシート1!$A:$BS,MATCH($BC$12&amp;"_"&amp;BG$20,データシート1!$A$1:$BS$1,0),0)</f>
        <v>1.0666457614064668</v>
      </c>
      <c r="BH33" s="40">
        <f>VLOOKUP($AX33&amp;"_"&amp;$BC$14,データシート1!$A:$BS,MATCH($BC$12&amp;"_"&amp;BH$20,データシート1!$A$1:$BS$1,0),0)</f>
        <v>6.2381968822592428</v>
      </c>
      <c r="BI33" s="40">
        <f>VLOOKUP($AX33&amp;"_"&amp;$BC$14,データシート1!$A:$BS,MATCH($BC$12&amp;"_"&amp;BI$20,データシート1!$A$1:$BS$1,0),0)</f>
        <v>8.3241126565177606</v>
      </c>
      <c r="BJ33" s="40">
        <f>VLOOKUP($AX33&amp;"_"&amp;$BC$14,データシート1!$A:$BS,MATCH($BC$12&amp;"_"&amp;BJ$20,データシート1!$A$1:$BS$1,0),0)</f>
        <v>9.7794696819883651</v>
      </c>
      <c r="BK33" s="40">
        <f t="shared" si="1"/>
        <v>25.476842868963793</v>
      </c>
      <c r="BL33" s="40">
        <f t="shared" si="2"/>
        <v>24.860972547323584</v>
      </c>
      <c r="BM33" s="40">
        <f>VLOOKUP($AX33&amp;"_"&amp;$BC$14,データシート1!$A:$BS,MATCH($BC$12&amp;"_"&amp;BM$20,データシート1!$A$1:$BS$1,0),0)</f>
        <v>9.9009947053293068</v>
      </c>
      <c r="BN33" s="40">
        <f>VLOOKUP($AX33&amp;"_"&amp;$BC$14,データシート1!$A:$BS,MATCH($BC$12&amp;"_"&amp;BN$20,データシート1!$A$1:$BS$1,0),0)</f>
        <v>14.959977841994279</v>
      </c>
      <c r="BO33" s="40">
        <f>VLOOKUP($AX33&amp;"_"&amp;$BC$14,データシート1!$A:$BS,MATCH($BC$12&amp;"_"&amp;BO$20,データシート1!$A$1:$BS$1,0),0)</f>
        <v>0.61587032164020861</v>
      </c>
      <c r="BP33" s="40">
        <f>VLOOKUP($AX33&amp;"_"&amp;$BC$14,データシート1!$A:$BS,MATCH($BC$12&amp;"_"&amp;BP$20,データシート1!$A$1:$BS$1,0),0)</f>
        <v>0</v>
      </c>
      <c r="BQ33" s="40">
        <f>VLOOKUP($AX33&amp;"_"&amp;$BC$14,データシート1!$A:$BS,MATCH($BC$12&amp;"_"&amp;BQ$20,データシート1!$A$1:$BS$1,0),0)</f>
        <v>1.1296746805660429</v>
      </c>
      <c r="BR33" s="41">
        <f t="shared" si="3"/>
        <v>61.353865898601512</v>
      </c>
      <c r="BT33" s="134" t="str">
        <f t="shared" si="4"/>
        <v>甲佐町</v>
      </c>
      <c r="BU33" s="38">
        <f t="shared" si="25"/>
        <v>61.353865898601512</v>
      </c>
      <c r="BV33" s="69">
        <f t="shared" si="16"/>
        <v>0.27127493543882664</v>
      </c>
      <c r="BW33" s="69">
        <f t="shared" si="5"/>
        <v>0.15221409816838799</v>
      </c>
      <c r="BX33" s="69">
        <f t="shared" si="5"/>
        <v>1.7385143475217912E-2</v>
      </c>
      <c r="BY33" s="69">
        <f t="shared" si="5"/>
        <v>0.10167569379522073</v>
      </c>
      <c r="BZ33" s="69">
        <f t="shared" si="5"/>
        <v>0.13567380856285208</v>
      </c>
      <c r="CA33" s="69">
        <f t="shared" si="5"/>
        <v>0.15939451473442159</v>
      </c>
      <c r="CB33" s="69">
        <f t="shared" si="5"/>
        <v>0.41524429627741694</v>
      </c>
      <c r="CC33" s="69">
        <f t="shared" si="5"/>
        <v>0.40520629276093034</v>
      </c>
      <c r="CD33" s="69">
        <f t="shared" si="5"/>
        <v>0.16137523789768216</v>
      </c>
      <c r="CE33" s="69">
        <f t="shared" si="5"/>
        <v>0.24383105486324821</v>
      </c>
      <c r="CF33" s="69">
        <f t="shared" si="5"/>
        <v>1.003800351648659E-2</v>
      </c>
      <c r="CG33" s="69">
        <f t="shared" si="5"/>
        <v>0</v>
      </c>
      <c r="CH33" s="69">
        <f t="shared" si="5"/>
        <v>1.8412444986482791E-2</v>
      </c>
      <c r="CI33" s="135">
        <f t="shared" si="6"/>
        <v>1</v>
      </c>
      <c r="CK33" s="136" t="str">
        <f t="shared" si="7"/>
        <v>甲佐町</v>
      </c>
      <c r="CL33" s="137">
        <f t="shared" si="17"/>
        <v>16.643766010565553</v>
      </c>
      <c r="CM33" s="75">
        <f t="shared" si="18"/>
        <v>0</v>
      </c>
      <c r="CN33" s="76">
        <f t="shared" si="19"/>
        <v>9.3389233668998433</v>
      </c>
      <c r="CO33" s="75">
        <f t="shared" si="20"/>
        <v>0</v>
      </c>
      <c r="CP33" s="76">
        <f t="shared" si="8"/>
        <v>1.0666457614064668</v>
      </c>
      <c r="CQ33" s="75">
        <f t="shared" si="21"/>
        <v>0</v>
      </c>
      <c r="CR33" s="76">
        <f t="shared" si="9"/>
        <v>6.2381968822592428</v>
      </c>
      <c r="CS33" s="75">
        <f t="shared" si="22"/>
        <v>0</v>
      </c>
      <c r="CT33" s="76">
        <f t="shared" si="10"/>
        <v>8.3241126565177606</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45406</v>
      </c>
      <c r="AY34" s="20" t="str">
        <f>IF(IFERROR(比較地域マスタ!$Z19,"")=0,"",IFERROR(比較地域マスタ!$Z19,""))</f>
        <v>都農町</v>
      </c>
      <c r="BB34" s="122" t="str">
        <f t="shared" si="0"/>
        <v>45406</v>
      </c>
      <c r="BC34" s="123" t="str">
        <f t="shared" si="0"/>
        <v>都農町</v>
      </c>
      <c r="BD34" s="40">
        <f t="shared" si="14"/>
        <v>72.697693756944034</v>
      </c>
      <c r="BE34" s="40">
        <f t="shared" si="15"/>
        <v>31.030641108853665</v>
      </c>
      <c r="BF34" s="40">
        <f>VLOOKUP($AX34&amp;"_"&amp;$BC$14,データシート1!$A:$BS,MATCH($BC$12&amp;"_"&amp;BF$20,データシート1!$A$1:$BS$1,0),0)</f>
        <v>21.353569598471331</v>
      </c>
      <c r="BG34" s="40">
        <f>VLOOKUP($AX34&amp;"_"&amp;$BC$14,データシート1!$A:$BS,MATCH($BC$12&amp;"_"&amp;BG$20,データシート1!$A$1:$BS$1,0),0)</f>
        <v>0.37172795926662122</v>
      </c>
      <c r="BH34" s="40">
        <f>VLOOKUP($AX34&amp;"_"&amp;$BC$14,データシート1!$A:$BS,MATCH($BC$12&amp;"_"&amp;BH$20,データシート1!$A$1:$BS$1,0),0)</f>
        <v>9.3053435511157119</v>
      </c>
      <c r="BI34" s="40">
        <f>VLOOKUP($AX34&amp;"_"&amp;$BC$14,データシート1!$A:$BS,MATCH($BC$12&amp;"_"&amp;BI$20,データシート1!$A$1:$BS$1,0),0)</f>
        <v>7.7824947978706334</v>
      </c>
      <c r="BJ34" s="40">
        <f>VLOOKUP($AX34&amp;"_"&amp;$BC$14,データシート1!$A:$BS,MATCH($BC$12&amp;"_"&amp;BJ$20,データシート1!$A$1:$BS$1,0),0)</f>
        <v>10.174609386218215</v>
      </c>
      <c r="BK34" s="40">
        <f t="shared" si="1"/>
        <v>23.709948464001528</v>
      </c>
      <c r="BL34" s="40">
        <f t="shared" si="2"/>
        <v>23.093370584308694</v>
      </c>
      <c r="BM34" s="40">
        <f>VLOOKUP($AX34&amp;"_"&amp;$BC$14,データシート1!$A:$BS,MATCH($BC$12&amp;"_"&amp;BM$20,データシート1!$A$1:$BS$1,0),0)</f>
        <v>9.6183090614457001</v>
      </c>
      <c r="BN34" s="40">
        <f>VLOOKUP($AX34&amp;"_"&amp;$BC$14,データシート1!$A:$BS,MATCH($BC$12&amp;"_"&amp;BN$20,データシート1!$A$1:$BS$1,0),0)</f>
        <v>13.475061522862996</v>
      </c>
      <c r="BO34" s="40">
        <f>VLOOKUP($AX34&amp;"_"&amp;$BC$14,データシート1!$A:$BS,MATCH($BC$12&amp;"_"&amp;BO$20,データシート1!$A$1:$BS$1,0),0)</f>
        <v>0.61657787969283506</v>
      </c>
      <c r="BP34" s="40">
        <f>VLOOKUP($AX34&amp;"_"&amp;$BC$14,データシート1!$A:$BS,MATCH($BC$12&amp;"_"&amp;BP$20,データシート1!$A$1:$BS$1,0),0)</f>
        <v>0</v>
      </c>
      <c r="BQ34" s="40">
        <f>VLOOKUP($AX34&amp;"_"&amp;$BC$14,データシート1!$A:$BS,MATCH($BC$12&amp;"_"&amp;BQ$20,データシート1!$A$1:$BS$1,0),0)</f>
        <v>0</v>
      </c>
      <c r="BR34" s="41">
        <f t="shared" si="3"/>
        <v>72.697693756944034</v>
      </c>
      <c r="BT34" s="134" t="str">
        <f t="shared" si="4"/>
        <v>都農町</v>
      </c>
      <c r="BU34" s="38">
        <f t="shared" si="25"/>
        <v>72.697693756944034</v>
      </c>
      <c r="BV34" s="69">
        <f t="shared" si="16"/>
        <v>0.4268449177026285</v>
      </c>
      <c r="BW34" s="69">
        <f t="shared" si="5"/>
        <v>0.29373104557985585</v>
      </c>
      <c r="BX34" s="69">
        <f t="shared" si="5"/>
        <v>5.1133390903630145E-3</v>
      </c>
      <c r="BY34" s="69">
        <f t="shared" si="5"/>
        <v>0.1280005330324096</v>
      </c>
      <c r="BZ34" s="69">
        <f t="shared" si="5"/>
        <v>0.10705284302264753</v>
      </c>
      <c r="CA34" s="69">
        <f t="shared" si="5"/>
        <v>0.13995780141576147</v>
      </c>
      <c r="CB34" s="69">
        <f t="shared" si="5"/>
        <v>0.32614443785896263</v>
      </c>
      <c r="CC34" s="69">
        <f t="shared" si="5"/>
        <v>0.31766304253775357</v>
      </c>
      <c r="CD34" s="69">
        <f t="shared" si="5"/>
        <v>0.13230555970046801</v>
      </c>
      <c r="CE34" s="69">
        <f t="shared" si="5"/>
        <v>0.18535748283728556</v>
      </c>
      <c r="CF34" s="69">
        <f t="shared" si="5"/>
        <v>8.4813953212090724E-3</v>
      </c>
      <c r="CG34" s="69">
        <f t="shared" si="5"/>
        <v>0</v>
      </c>
      <c r="CH34" s="69">
        <f t="shared" si="5"/>
        <v>0</v>
      </c>
      <c r="CI34" s="135">
        <f t="shared" si="6"/>
        <v>1</v>
      </c>
      <c r="CK34" s="136" t="str">
        <f t="shared" si="7"/>
        <v>都農町</v>
      </c>
      <c r="CL34" s="137">
        <f t="shared" si="17"/>
        <v>31.030641108853665</v>
      </c>
      <c r="CM34" s="75">
        <f t="shared" si="18"/>
        <v>0.14040960303449421</v>
      </c>
      <c r="CN34" s="76">
        <f t="shared" si="19"/>
        <v>21.353569598471331</v>
      </c>
      <c r="CO34" s="75">
        <f t="shared" si="20"/>
        <v>0.20404082698716147</v>
      </c>
      <c r="CP34" s="76">
        <f t="shared" si="8"/>
        <v>0.37172795926662122</v>
      </c>
      <c r="CQ34" s="75">
        <f t="shared" si="21"/>
        <v>0</v>
      </c>
      <c r="CR34" s="76">
        <f t="shared" si="9"/>
        <v>9.3053435511157119</v>
      </c>
      <c r="CS34" s="75">
        <f t="shared" si="22"/>
        <v>0</v>
      </c>
      <c r="CT34" s="76">
        <f t="shared" si="10"/>
        <v>7.7824947978706334</v>
      </c>
      <c r="CU34" s="77">
        <f t="shared" si="23"/>
        <v>0</v>
      </c>
      <c r="CV34" s="18"/>
      <c r="CW34" s="1078">
        <f t="shared" si="24"/>
        <v>4.3570000000000002</v>
      </c>
      <c r="CX34" s="1081">
        <f>VLOOKUP($AX34&amp;"_"&amp;$CW$14,データシート1!$A:$BS,MATCH($CW$12&amp;"_"&amp;CX$20,データシート1!$A$1:$BS$1,0),0)</f>
        <v>4.3570000000000002</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4.3570000000000002</v>
      </c>
      <c r="DE34" s="18"/>
      <c r="DF34" s="138">
        <f>VLOOKUP($AX34&amp;"_"&amp;$DF$14,データシート1!$A:$BS,MATCH($DF$12&amp;"_"&amp;DF$20,データシート1!$A$1:$BS$1,0),0)</f>
        <v>1</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1</v>
      </c>
      <c r="DM34" s="18"/>
      <c r="DN34" s="139">
        <f t="shared" si="26"/>
        <v>1</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04322</v>
      </c>
      <c r="AY35" s="20" t="str">
        <f>IF(IFERROR(比較地域マスタ!$Z20,"")=0,"",IFERROR(比較地域マスタ!$Z20,""))</f>
        <v>村田町</v>
      </c>
      <c r="BB35" s="122" t="str">
        <f t="shared" si="0"/>
        <v>04322</v>
      </c>
      <c r="BC35" s="123" t="str">
        <f t="shared" si="0"/>
        <v>村田町</v>
      </c>
      <c r="BD35" s="40">
        <f t="shared" si="14"/>
        <v>83.409909050275559</v>
      </c>
      <c r="BE35" s="40">
        <f t="shared" si="15"/>
        <v>38.520057867400347</v>
      </c>
      <c r="BF35" s="40">
        <f>VLOOKUP($AX35&amp;"_"&amp;$BC$14,データシート1!$A:$BS,MATCH($BC$12&amp;"_"&amp;BF$20,データシート1!$A$1:$BS$1,0),0)</f>
        <v>36.183564090313197</v>
      </c>
      <c r="BG35" s="40">
        <f>VLOOKUP($AX35&amp;"_"&amp;$BC$14,データシート1!$A:$BS,MATCH($BC$12&amp;"_"&amp;BG$20,データシート1!$A$1:$BS$1,0),0)</f>
        <v>1.0352381430320334</v>
      </c>
      <c r="BH35" s="40">
        <f>VLOOKUP($AX35&amp;"_"&amp;$BC$14,データシート1!$A:$BS,MATCH($BC$12&amp;"_"&amp;BH$20,データシート1!$A$1:$BS$1,0),0)</f>
        <v>1.3012556340551167</v>
      </c>
      <c r="BI35" s="40">
        <f>VLOOKUP($AX35&amp;"_"&amp;$BC$14,データシート1!$A:$BS,MATCH($BC$12&amp;"_"&amp;BI$20,データシート1!$A$1:$BS$1,0),0)</f>
        <v>8.8042258750407889</v>
      </c>
      <c r="BJ35" s="40">
        <f>VLOOKUP($AX35&amp;"_"&amp;$BC$14,データシート1!$A:$BS,MATCH($BC$12&amp;"_"&amp;BJ$20,データシート1!$A$1:$BS$1,0),0)</f>
        <v>12.171087780173995</v>
      </c>
      <c r="BK35" s="40">
        <f t="shared" si="1"/>
        <v>22.332836547152425</v>
      </c>
      <c r="BL35" s="40">
        <f t="shared" si="2"/>
        <v>21.707473154972813</v>
      </c>
      <c r="BM35" s="40">
        <f>VLOOKUP($AX35&amp;"_"&amp;$BC$14,データシート1!$A:$BS,MATCH($BC$12&amp;"_"&amp;BM$20,データシート1!$A$1:$BS$1,0),0)</f>
        <v>10.173884312048632</v>
      </c>
      <c r="BN35" s="40">
        <f>VLOOKUP($AX35&amp;"_"&amp;$BC$14,データシート1!$A:$BS,MATCH($BC$12&amp;"_"&amp;BN$20,データシート1!$A$1:$BS$1,0),0)</f>
        <v>11.533588842924182</v>
      </c>
      <c r="BO35" s="40">
        <f>VLOOKUP($AX35&amp;"_"&amp;$BC$14,データシート1!$A:$BS,MATCH($BC$12&amp;"_"&amp;BO$20,データシート1!$A$1:$BS$1,0),0)</f>
        <v>0.62536339217961256</v>
      </c>
      <c r="BP35" s="40">
        <f>VLOOKUP($AX35&amp;"_"&amp;$BC$14,データシート1!$A:$BS,MATCH($BC$12&amp;"_"&amp;BP$20,データシート1!$A$1:$BS$1,0),0)</f>
        <v>0</v>
      </c>
      <c r="BQ35" s="40">
        <f>VLOOKUP($AX35&amp;"_"&amp;$BC$14,データシート1!$A:$BS,MATCH($BC$12&amp;"_"&amp;BQ$20,データシート1!$A$1:$BS$1,0),0)</f>
        <v>1.5817009805080029</v>
      </c>
      <c r="BR35" s="41">
        <f t="shared" si="3"/>
        <v>83.409909050275559</v>
      </c>
      <c r="BT35" s="134" t="str">
        <f t="shared" si="4"/>
        <v>村田町</v>
      </c>
      <c r="BU35" s="38">
        <f t="shared" si="25"/>
        <v>83.409909050275559</v>
      </c>
      <c r="BV35" s="69">
        <f t="shared" si="16"/>
        <v>0.46181632741239742</v>
      </c>
      <c r="BW35" s="69">
        <f t="shared" si="5"/>
        <v>0.4338041427248584</v>
      </c>
      <c r="BX35" s="69">
        <f t="shared" si="5"/>
        <v>1.2411452725695226E-2</v>
      </c>
      <c r="BY35" s="69">
        <f t="shared" si="5"/>
        <v>1.560073196184378E-2</v>
      </c>
      <c r="BZ35" s="69">
        <f t="shared" si="5"/>
        <v>0.1055537162824865</v>
      </c>
      <c r="CA35" s="69">
        <f t="shared" si="5"/>
        <v>0.14591896716777183</v>
      </c>
      <c r="CB35" s="69">
        <f t="shared" si="5"/>
        <v>0.26774800262270093</v>
      </c>
      <c r="CC35" s="69">
        <f t="shared" si="5"/>
        <v>0.26025053140734838</v>
      </c>
      <c r="CD35" s="69">
        <f t="shared" si="5"/>
        <v>0.12197452830114339</v>
      </c>
      <c r="CE35" s="69">
        <f t="shared" si="5"/>
        <v>0.13827600310620503</v>
      </c>
      <c r="CF35" s="69">
        <f t="shared" si="5"/>
        <v>7.4974712153525191E-3</v>
      </c>
      <c r="CG35" s="69">
        <f t="shared" si="5"/>
        <v>0</v>
      </c>
      <c r="CH35" s="69">
        <f t="shared" si="5"/>
        <v>1.8962986514643339E-2</v>
      </c>
      <c r="CI35" s="135">
        <f t="shared" si="6"/>
        <v>1</v>
      </c>
      <c r="CK35" s="136" t="str">
        <f t="shared" si="7"/>
        <v>村田町</v>
      </c>
      <c r="CL35" s="137">
        <f t="shared" si="17"/>
        <v>38.520057867400347</v>
      </c>
      <c r="CM35" s="75">
        <f t="shared" si="18"/>
        <v>1</v>
      </c>
      <c r="CN35" s="76">
        <f t="shared" si="19"/>
        <v>36.183564090313197</v>
      </c>
      <c r="CO35" s="75">
        <f t="shared" si="20"/>
        <v>1</v>
      </c>
      <c r="CP35" s="76">
        <f t="shared" si="8"/>
        <v>1.0352381430320334</v>
      </c>
      <c r="CQ35" s="75">
        <f t="shared" si="21"/>
        <v>0</v>
      </c>
      <c r="CR35" s="76">
        <f t="shared" si="9"/>
        <v>1.3012556340551167</v>
      </c>
      <c r="CS35" s="75">
        <f t="shared" si="22"/>
        <v>0</v>
      </c>
      <c r="CT35" s="76">
        <f t="shared" si="10"/>
        <v>8.8042258750407889</v>
      </c>
      <c r="CU35" s="77">
        <f t="shared" si="23"/>
        <v>0</v>
      </c>
      <c r="CV35" s="18"/>
      <c r="CW35" s="1078">
        <f t="shared" si="24"/>
        <v>40.045999999999999</v>
      </c>
      <c r="CX35" s="1081">
        <f>VLOOKUP($AX35&amp;"_"&amp;$CW$14,データシート1!$A:$BS,MATCH($CW$12&amp;"_"&amp;CX$20,データシート1!$A$1:$BS$1,0),0)</f>
        <v>40.045999999999999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40.045999999999999</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2</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20432</v>
      </c>
      <c r="AY36" s="20" t="str">
        <f>IF(IFERROR(比較地域マスタ!$Z21,"")=0,"",IFERROR(比較地域マスタ!$Z21,""))</f>
        <v>木曽町</v>
      </c>
      <c r="BB36" s="122" t="str">
        <f t="shared" si="0"/>
        <v>20432</v>
      </c>
      <c r="BC36" s="123" t="str">
        <f t="shared" si="0"/>
        <v>木曽町</v>
      </c>
      <c r="BD36" s="40">
        <f t="shared" si="14"/>
        <v>70.153563908458267</v>
      </c>
      <c r="BE36" s="40">
        <f t="shared" si="15"/>
        <v>8.0026868008173224</v>
      </c>
      <c r="BF36" s="40">
        <f>VLOOKUP($AX36&amp;"_"&amp;$BC$14,データシート1!$A:$BS,MATCH($BC$12&amp;"_"&amp;BF$20,データシート1!$A$1:$BS$1,0),0)</f>
        <v>2.1067605939144798</v>
      </c>
      <c r="BG36" s="40">
        <f>VLOOKUP($AX36&amp;"_"&amp;$BC$14,データシート1!$A:$BS,MATCH($BC$12&amp;"_"&amp;BG$20,データシート1!$A$1:$BS$1,0),0)</f>
        <v>1.1365270475205047</v>
      </c>
      <c r="BH36" s="40">
        <f>VLOOKUP($AX36&amp;"_"&amp;$BC$14,データシート1!$A:$BS,MATCH($BC$12&amp;"_"&amp;BH$20,データシート1!$A$1:$BS$1,0),0)</f>
        <v>4.7593991593823368</v>
      </c>
      <c r="BI36" s="40">
        <f>VLOOKUP($AX36&amp;"_"&amp;$BC$14,データシート1!$A:$BS,MATCH($BC$12&amp;"_"&amp;BI$20,データシート1!$A$1:$BS$1,0),0)</f>
        <v>17.394707745790278</v>
      </c>
      <c r="BJ36" s="40">
        <f>VLOOKUP($AX36&amp;"_"&amp;$BC$14,データシート1!$A:$BS,MATCH($BC$12&amp;"_"&amp;BJ$20,データシート1!$A$1:$BS$1,0),0)</f>
        <v>16.990942001954924</v>
      </c>
      <c r="BK36" s="40">
        <f t="shared" si="1"/>
        <v>26.118150225449082</v>
      </c>
      <c r="BL36" s="40">
        <f t="shared" si="2"/>
        <v>25.49148964350632</v>
      </c>
      <c r="BM36" s="40">
        <f>VLOOKUP($AX36&amp;"_"&amp;$BC$14,データシート1!$A:$BS,MATCH($BC$12&amp;"_"&amp;BM$20,データシート1!$A$1:$BS$1,0),0)</f>
        <v>10.22566336563127</v>
      </c>
      <c r="BN36" s="40">
        <f>VLOOKUP($AX36&amp;"_"&amp;$BC$14,データシート1!$A:$BS,MATCH($BC$12&amp;"_"&amp;BN$20,データシート1!$A$1:$BS$1,0),0)</f>
        <v>15.26582627787505</v>
      </c>
      <c r="BO36" s="40">
        <f>VLOOKUP($AX36&amp;"_"&amp;$BC$14,データシート1!$A:$BS,MATCH($BC$12&amp;"_"&amp;BO$20,データシート1!$A$1:$BS$1,0),0)</f>
        <v>0.62666058194276086</v>
      </c>
      <c r="BP36" s="40">
        <f>VLOOKUP($AX36&amp;"_"&amp;$BC$14,データシート1!$A:$BS,MATCH($BC$12&amp;"_"&amp;BP$20,データシート1!$A$1:$BS$1,0),0)</f>
        <v>0</v>
      </c>
      <c r="BQ36" s="40">
        <f>VLOOKUP($AX36&amp;"_"&amp;$BC$14,データシート1!$A:$BS,MATCH($BC$12&amp;"_"&amp;BQ$20,データシート1!$A$1:$BS$1,0),0)</f>
        <v>1.6470771344466679</v>
      </c>
      <c r="BR36" s="41">
        <f t="shared" si="3"/>
        <v>70.153563908458267</v>
      </c>
      <c r="BT36" s="134" t="str">
        <f t="shared" si="4"/>
        <v>木曽町</v>
      </c>
      <c r="BU36" s="38">
        <f t="shared" si="25"/>
        <v>70.153563908458267</v>
      </c>
      <c r="BV36" s="69">
        <f t="shared" si="16"/>
        <v>0.11407384536101174</v>
      </c>
      <c r="BW36" s="69">
        <f t="shared" si="5"/>
        <v>3.0030699461876833E-2</v>
      </c>
      <c r="BX36" s="69">
        <f t="shared" si="5"/>
        <v>1.6200560373576062E-2</v>
      </c>
      <c r="BY36" s="69">
        <f t="shared" si="5"/>
        <v>6.7842585525558829E-2</v>
      </c>
      <c r="BZ36" s="69">
        <f t="shared" si="5"/>
        <v>0.24795187552393236</v>
      </c>
      <c r="CA36" s="69">
        <f t="shared" si="5"/>
        <v>0.24219641961634342</v>
      </c>
      <c r="CB36" s="69">
        <f t="shared" si="5"/>
        <v>0.37229969185214939</v>
      </c>
      <c r="CC36" s="69">
        <f t="shared" si="5"/>
        <v>0.36336699410980122</v>
      </c>
      <c r="CD36" s="69">
        <f t="shared" si="5"/>
        <v>0.14576113879224292</v>
      </c>
      <c r="CE36" s="69">
        <f t="shared" si="5"/>
        <v>0.2176058553175583</v>
      </c>
      <c r="CF36" s="69">
        <f t="shared" si="5"/>
        <v>8.9326977423481359E-3</v>
      </c>
      <c r="CG36" s="69">
        <f t="shared" si="5"/>
        <v>0</v>
      </c>
      <c r="CH36" s="69">
        <f t="shared" si="5"/>
        <v>2.347816764656319E-2</v>
      </c>
      <c r="CI36" s="135">
        <f t="shared" si="6"/>
        <v>1</v>
      </c>
      <c r="CK36" s="136" t="str">
        <f t="shared" si="7"/>
        <v>木曽町</v>
      </c>
      <c r="CL36" s="137">
        <f t="shared" si="17"/>
        <v>8.0026868008173224</v>
      </c>
      <c r="CM36" s="75">
        <f t="shared" si="18"/>
        <v>0</v>
      </c>
      <c r="CN36" s="76">
        <f t="shared" si="19"/>
        <v>2.1067605939144798</v>
      </c>
      <c r="CO36" s="75">
        <f t="shared" si="20"/>
        <v>0</v>
      </c>
      <c r="CP36" s="76">
        <f t="shared" si="8"/>
        <v>1.1365270475205047</v>
      </c>
      <c r="CQ36" s="75">
        <f t="shared" si="21"/>
        <v>0</v>
      </c>
      <c r="CR36" s="76">
        <f t="shared" si="9"/>
        <v>4.7593991593823368</v>
      </c>
      <c r="CS36" s="75">
        <f t="shared" si="22"/>
        <v>0</v>
      </c>
      <c r="CT36" s="76">
        <f t="shared" si="10"/>
        <v>17.394707745790278</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02301</v>
      </c>
      <c r="AY37" s="20" t="str">
        <f>IF(IFERROR(比較地域マスタ!$Z22,"")=0,"",IFERROR(比較地域マスタ!$Z22,""))</f>
        <v>平内町</v>
      </c>
      <c r="BB37" s="122" t="str">
        <f t="shared" si="0"/>
        <v>02301</v>
      </c>
      <c r="BC37" s="123" t="str">
        <f t="shared" si="0"/>
        <v>平内町</v>
      </c>
      <c r="BD37" s="40">
        <f t="shared" si="14"/>
        <v>73.374496441780821</v>
      </c>
      <c r="BE37" s="40">
        <f t="shared" si="15"/>
        <v>23.971785959974174</v>
      </c>
      <c r="BF37" s="40">
        <f>VLOOKUP($AX37&amp;"_"&amp;$BC$14,データシート1!$A:$BS,MATCH($BC$12&amp;"_"&amp;BF$20,データシート1!$A$1:$BS$1,0),0)</f>
        <v>20.48056051718946</v>
      </c>
      <c r="BG37" s="40">
        <f>VLOOKUP($AX37&amp;"_"&amp;$BC$14,データシート1!$A:$BS,MATCH($BC$12&amp;"_"&amp;BG$20,データシート1!$A$1:$BS$1,0),0)</f>
        <v>0.80986727221090815</v>
      </c>
      <c r="BH37" s="40">
        <f>VLOOKUP($AX37&amp;"_"&amp;$BC$14,データシート1!$A:$BS,MATCH($BC$12&amp;"_"&amp;BH$20,データシート1!$A$1:$BS$1,0),0)</f>
        <v>2.6813581705738039</v>
      </c>
      <c r="BI37" s="40">
        <f>VLOOKUP($AX37&amp;"_"&amp;$BC$14,データシート1!$A:$BS,MATCH($BC$12&amp;"_"&amp;BI$20,データシート1!$A$1:$BS$1,0),0)</f>
        <v>8.2760933035290645</v>
      </c>
      <c r="BJ37" s="40">
        <f>VLOOKUP($AX37&amp;"_"&amp;$BC$14,データシート1!$A:$BS,MATCH($BC$12&amp;"_"&amp;BJ$20,データシート1!$A$1:$BS$1,0),0)</f>
        <v>22.215119833029703</v>
      </c>
      <c r="BK37" s="40">
        <f t="shared" si="1"/>
        <v>18.911497345247881</v>
      </c>
      <c r="BL37" s="40">
        <f t="shared" si="2"/>
        <v>18.284188168423547</v>
      </c>
      <c r="BM37" s="40">
        <f>VLOOKUP($AX37&amp;"_"&amp;$BC$14,データシート1!$A:$BS,MATCH($BC$12&amp;"_"&amp;BM$20,データシート1!$A$1:$BS$1,0),0)</f>
        <v>7.894206520531819</v>
      </c>
      <c r="BN37" s="40">
        <f>VLOOKUP($AX37&amp;"_"&amp;$BC$14,データシート1!$A:$BS,MATCH($BC$12&amp;"_"&amp;BN$20,データシート1!$A$1:$BS$1,0),0)</f>
        <v>10.38998164789173</v>
      </c>
      <c r="BO37" s="40">
        <f>VLOOKUP($AX37&amp;"_"&amp;$BC$14,データシート1!$A:$BS,MATCH($BC$12&amp;"_"&amp;BO$20,データシート1!$A$1:$BS$1,0),0)</f>
        <v>0.62730917682433507</v>
      </c>
      <c r="BP37" s="40">
        <f>VLOOKUP($AX37&amp;"_"&amp;$BC$14,データシート1!$A:$BS,MATCH($BC$12&amp;"_"&amp;BP$20,データシート1!$A$1:$BS$1,0),0)</f>
        <v>0</v>
      </c>
      <c r="BQ37" s="40">
        <f>VLOOKUP($AX37&amp;"_"&amp;$BC$14,データシート1!$A:$BS,MATCH($BC$12&amp;"_"&amp;BQ$20,データシート1!$A$1:$BS$1,0),0)</f>
        <v>0</v>
      </c>
      <c r="BR37" s="41">
        <f t="shared" si="3"/>
        <v>73.374496441780821</v>
      </c>
      <c r="BT37" s="134" t="str">
        <f t="shared" si="4"/>
        <v>平内町</v>
      </c>
      <c r="BU37" s="38">
        <f t="shared" si="25"/>
        <v>73.374496441780821</v>
      </c>
      <c r="BV37" s="69">
        <f t="shared" si="16"/>
        <v>0.3267046061296604</v>
      </c>
      <c r="BW37" s="69">
        <f t="shared" si="5"/>
        <v>0.27912369434030543</v>
      </c>
      <c r="BX37" s="69">
        <f t="shared" si="5"/>
        <v>1.1037449134025736E-2</v>
      </c>
      <c r="BY37" s="69">
        <f t="shared" si="5"/>
        <v>3.6543462655329213E-2</v>
      </c>
      <c r="BZ37" s="69">
        <f t="shared" si="5"/>
        <v>0.11279250563710173</v>
      </c>
      <c r="CA37" s="69">
        <f t="shared" si="5"/>
        <v>0.30276350653603934</v>
      </c>
      <c r="CB37" s="69">
        <f t="shared" si="5"/>
        <v>0.25773938169719851</v>
      </c>
      <c r="CC37" s="69">
        <f t="shared" si="5"/>
        <v>0.24918996456665543</v>
      </c>
      <c r="CD37" s="69">
        <f t="shared" si="5"/>
        <v>0.10758788003125169</v>
      </c>
      <c r="CE37" s="69">
        <f t="shared" si="5"/>
        <v>0.14160208453540377</v>
      </c>
      <c r="CF37" s="69">
        <f t="shared" si="5"/>
        <v>8.549417130543106E-3</v>
      </c>
      <c r="CG37" s="69">
        <f t="shared" si="5"/>
        <v>0</v>
      </c>
      <c r="CH37" s="69">
        <f t="shared" si="5"/>
        <v>0</v>
      </c>
      <c r="CI37" s="135">
        <f t="shared" si="6"/>
        <v>1</v>
      </c>
      <c r="CK37" s="136" t="str">
        <f t="shared" si="7"/>
        <v>平内町</v>
      </c>
      <c r="CL37" s="137">
        <f t="shared" si="17"/>
        <v>23.971785959974174</v>
      </c>
      <c r="CM37" s="75">
        <f t="shared" si="18"/>
        <v>0</v>
      </c>
      <c r="CN37" s="76">
        <f t="shared" si="19"/>
        <v>20.48056051718946</v>
      </c>
      <c r="CO37" s="75">
        <f t="shared" si="20"/>
        <v>0</v>
      </c>
      <c r="CP37" s="76">
        <f t="shared" si="8"/>
        <v>0.80986727221090815</v>
      </c>
      <c r="CQ37" s="75">
        <f t="shared" si="21"/>
        <v>0</v>
      </c>
      <c r="CR37" s="76">
        <f t="shared" si="9"/>
        <v>2.6813581705738039</v>
      </c>
      <c r="CS37" s="75">
        <f t="shared" si="22"/>
        <v>0</v>
      </c>
      <c r="CT37" s="76">
        <f t="shared" si="10"/>
        <v>8.2760933035290645</v>
      </c>
      <c r="CU37" s="77">
        <f t="shared" si="23"/>
        <v>0</v>
      </c>
      <c r="CV37" s="18"/>
      <c r="CW37" s="1078">
        <f t="shared" si="24"/>
        <v>0</v>
      </c>
      <c r="CX37" s="1081">
        <f>VLOOKUP($AX37&amp;"_"&amp;$CW$14,データシート1!$A:$BS,MATCH($CW$12&amp;"_"&amp;CX$20,データシート1!$A$1:$BS$1,0),0)</f>
        <v>0</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0</v>
      </c>
      <c r="DE37" s="18"/>
      <c r="DF37" s="138">
        <f>VLOOKUP($AX37&amp;"_"&amp;$DF$14,データシート1!$A:$BS,MATCH($DF$12&amp;"_"&amp;DF$20,データシート1!$A$1:$BS$1,0),0)</f>
        <v>0</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0</v>
      </c>
      <c r="DM37" s="18"/>
      <c r="DN37" s="139">
        <f t="shared" si="26"/>
        <v>0</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01428</v>
      </c>
      <c r="AY38" s="20" t="str">
        <f>IF(IFERROR(比較地域マスタ!$Z23,"")=0,"",IFERROR(比較地域マスタ!$Z23,""))</f>
        <v>長沼町</v>
      </c>
      <c r="BB38" s="122" t="str">
        <f t="shared" si="0"/>
        <v>01428</v>
      </c>
      <c r="BC38" s="123" t="str">
        <f t="shared" si="0"/>
        <v>長沼町</v>
      </c>
      <c r="BD38" s="40">
        <f t="shared" si="14"/>
        <v>91.049494181177039</v>
      </c>
      <c r="BE38" s="40">
        <f t="shared" si="15"/>
        <v>26.093905543795834</v>
      </c>
      <c r="BF38" s="40">
        <f>VLOOKUP($AX38&amp;"_"&amp;$BC$14,データシート1!$A:$BS,MATCH($BC$12&amp;"_"&amp;BF$20,データシート1!$A$1:$BS$1,0),0)</f>
        <v>7.1948550368844693</v>
      </c>
      <c r="BG38" s="40">
        <f>VLOOKUP($AX38&amp;"_"&amp;$BC$14,データシート1!$A:$BS,MATCH($BC$12&amp;"_"&amp;BG$20,データシート1!$A$1:$BS$1,0),0)</f>
        <v>0.87297250451640607</v>
      </c>
      <c r="BH38" s="40">
        <f>VLOOKUP($AX38&amp;"_"&amp;$BC$14,データシート1!$A:$BS,MATCH($BC$12&amp;"_"&amp;BH$20,データシート1!$A$1:$BS$1,0),0)</f>
        <v>18.026078002394961</v>
      </c>
      <c r="BI38" s="40">
        <f>VLOOKUP($AX38&amp;"_"&amp;$BC$14,データシート1!$A:$BS,MATCH($BC$12&amp;"_"&amp;BI$20,データシート1!$A$1:$BS$1,0),0)</f>
        <v>16.614685536208814</v>
      </c>
      <c r="BJ38" s="40">
        <f>VLOOKUP($AX38&amp;"_"&amp;$BC$14,データシート1!$A:$BS,MATCH($BC$12&amp;"_"&amp;BJ$20,データシート1!$A$1:$BS$1,0),0)</f>
        <v>21.938182928518877</v>
      </c>
      <c r="BK38" s="40">
        <f t="shared" si="1"/>
        <v>26.402720172653517</v>
      </c>
      <c r="BL38" s="40">
        <f t="shared" si="2"/>
        <v>25.782722429039655</v>
      </c>
      <c r="BM38" s="40">
        <f>VLOOKUP($AX38&amp;"_"&amp;$BC$14,データシート1!$A:$BS,MATCH($BC$12&amp;"_"&amp;BM$20,データシート1!$A$1:$BS$1,0),0)</f>
        <v>9.8786037632395161</v>
      </c>
      <c r="BN38" s="40">
        <f>VLOOKUP($AX38&amp;"_"&amp;$BC$14,データシート1!$A:$BS,MATCH($BC$12&amp;"_"&amp;BN$20,データシート1!$A$1:$BS$1,0),0)</f>
        <v>15.904118665800139</v>
      </c>
      <c r="BO38" s="40">
        <f>VLOOKUP($AX38&amp;"_"&amp;$BC$14,データシート1!$A:$BS,MATCH($BC$12&amp;"_"&amp;BO$20,データシート1!$A$1:$BS$1,0),0)</f>
        <v>0.61999774361386251</v>
      </c>
      <c r="BP38" s="40">
        <f>VLOOKUP($AX38&amp;"_"&amp;$BC$14,データシート1!$A:$BS,MATCH($BC$12&amp;"_"&amp;BP$20,データシート1!$A$1:$BS$1,0),0)</f>
        <v>0</v>
      </c>
      <c r="BQ38" s="40">
        <f>VLOOKUP($AX38&amp;"_"&amp;$BC$14,データシート1!$A:$BS,MATCH($BC$12&amp;"_"&amp;BQ$20,データシート1!$A$1:$BS$1,0),0)</f>
        <v>0</v>
      </c>
      <c r="BR38" s="41">
        <f t="shared" si="3"/>
        <v>91.049494181177039</v>
      </c>
      <c r="BT38" s="134" t="str">
        <f t="shared" si="4"/>
        <v>長沼町</v>
      </c>
      <c r="BU38" s="38">
        <f t="shared" si="25"/>
        <v>91.049494181177039</v>
      </c>
      <c r="BV38" s="69">
        <f t="shared" si="16"/>
        <v>0.28659034054458604</v>
      </c>
      <c r="BW38" s="69">
        <f t="shared" si="5"/>
        <v>7.9021361970090825E-2</v>
      </c>
      <c r="BX38" s="69">
        <f t="shared" si="5"/>
        <v>9.5878896677811364E-3</v>
      </c>
      <c r="BY38" s="69">
        <f t="shared" si="5"/>
        <v>0.19798108890671412</v>
      </c>
      <c r="BZ38" s="69">
        <f t="shared" si="5"/>
        <v>0.18247971266207894</v>
      </c>
      <c r="CA38" s="69">
        <f t="shared" si="5"/>
        <v>0.24094788362980527</v>
      </c>
      <c r="CB38" s="69">
        <f t="shared" si="5"/>
        <v>0.28998206316352976</v>
      </c>
      <c r="CC38" s="69">
        <f t="shared" si="5"/>
        <v>0.28317260475643369</v>
      </c>
      <c r="CD38" s="69">
        <f t="shared" si="5"/>
        <v>0.10849707460847983</v>
      </c>
      <c r="CE38" s="69">
        <f t="shared" si="5"/>
        <v>0.17467553014795387</v>
      </c>
      <c r="CF38" s="69">
        <f t="shared" si="5"/>
        <v>6.8094584070960895E-3</v>
      </c>
      <c r="CG38" s="69">
        <f t="shared" si="5"/>
        <v>0</v>
      </c>
      <c r="CH38" s="69">
        <f t="shared" si="5"/>
        <v>0</v>
      </c>
      <c r="CI38" s="135">
        <f t="shared" si="6"/>
        <v>1</v>
      </c>
      <c r="CK38" s="136" t="str">
        <f t="shared" si="7"/>
        <v>長沼町</v>
      </c>
      <c r="CL38" s="137">
        <f t="shared" si="17"/>
        <v>26.093905543795834</v>
      </c>
      <c r="CM38" s="75">
        <f t="shared" si="18"/>
        <v>0</v>
      </c>
      <c r="CN38" s="76">
        <f t="shared" si="19"/>
        <v>7.1948550368844693</v>
      </c>
      <c r="CO38" s="75">
        <f t="shared" si="20"/>
        <v>0</v>
      </c>
      <c r="CP38" s="76">
        <f t="shared" si="8"/>
        <v>0.87297250451640607</v>
      </c>
      <c r="CQ38" s="75">
        <f t="shared" si="21"/>
        <v>0</v>
      </c>
      <c r="CR38" s="76">
        <f t="shared" si="9"/>
        <v>18.026078002394961</v>
      </c>
      <c r="CS38" s="75">
        <f t="shared" si="22"/>
        <v>0</v>
      </c>
      <c r="CT38" s="76">
        <f t="shared" si="10"/>
        <v>16.614685536208814</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43433</v>
      </c>
      <c r="AY39" s="20" t="str">
        <f>IF(IFERROR(比較地域マスタ!$Z24,"")=0,"",IFERROR(比較地域マスタ!$Z24,""))</f>
        <v>南阿蘇村</v>
      </c>
      <c r="BB39" s="122" t="str">
        <f t="shared" si="0"/>
        <v>43433</v>
      </c>
      <c r="BC39" s="123" t="str">
        <f t="shared" si="0"/>
        <v>南阿蘇村</v>
      </c>
      <c r="BD39" s="40">
        <f t="shared" si="14"/>
        <v>56.282583032099119</v>
      </c>
      <c r="BE39" s="40">
        <f t="shared" si="15"/>
        <v>10.85457427601111</v>
      </c>
      <c r="BF39" s="40">
        <f>VLOOKUP($AX39&amp;"_"&amp;$BC$14,データシート1!$A:$BS,MATCH($BC$12&amp;"_"&amp;BF$20,データシート1!$A$1:$BS$1,0),0)</f>
        <v>4.028445302331666</v>
      </c>
      <c r="BG39" s="40">
        <f>VLOOKUP($AX39&amp;"_"&amp;$BC$14,データシート1!$A:$BS,MATCH($BC$12&amp;"_"&amp;BG$20,データシート1!$A$1:$BS$1,0),0)</f>
        <v>0.77414692372644844</v>
      </c>
      <c r="BH39" s="40">
        <f>VLOOKUP($AX39&amp;"_"&amp;$BC$14,データシート1!$A:$BS,MATCH($BC$12&amp;"_"&amp;BH$20,データシート1!$A$1:$BS$1,0),0)</f>
        <v>6.0519820499529962</v>
      </c>
      <c r="BI39" s="40">
        <f>VLOOKUP($AX39&amp;"_"&amp;$BC$14,データシート1!$A:$BS,MATCH($BC$12&amp;"_"&amp;BI$20,データシート1!$A$1:$BS$1,0),0)</f>
        <v>9.1471637334514657</v>
      </c>
      <c r="BJ39" s="40">
        <f>VLOOKUP($AX39&amp;"_"&amp;$BC$14,データシート1!$A:$BS,MATCH($BC$12&amp;"_"&amp;BJ$20,データシート1!$A$1:$BS$1,0),0)</f>
        <v>10.401493356365119</v>
      </c>
      <c r="BK39" s="40">
        <f t="shared" si="1"/>
        <v>25.879351666271422</v>
      </c>
      <c r="BL39" s="40">
        <f t="shared" si="2"/>
        <v>25.267726692946972</v>
      </c>
      <c r="BM39" s="40">
        <f>VLOOKUP($AX39&amp;"_"&amp;$BC$14,データシート1!$A:$BS,MATCH($BC$12&amp;"_"&amp;BM$20,データシート1!$A$1:$BS$1,0),0)</f>
        <v>10.369805055334298</v>
      </c>
      <c r="BN39" s="40">
        <f>VLOOKUP($AX39&amp;"_"&amp;$BC$14,データシート1!$A:$BS,MATCH($BC$12&amp;"_"&amp;BN$20,データシート1!$A$1:$BS$1,0),0)</f>
        <v>14.897921637612672</v>
      </c>
      <c r="BO39" s="40">
        <f>VLOOKUP($AX39&amp;"_"&amp;$BC$14,データシート1!$A:$BS,MATCH($BC$12&amp;"_"&amp;BO$20,データシート1!$A$1:$BS$1,0),0)</f>
        <v>0.61162497332445043</v>
      </c>
      <c r="BP39" s="40">
        <f>VLOOKUP($AX39&amp;"_"&amp;$BC$14,データシート1!$A:$BS,MATCH($BC$12&amp;"_"&amp;BP$20,データシート1!$A$1:$BS$1,0),0)</f>
        <v>0</v>
      </c>
      <c r="BQ39" s="40">
        <f>VLOOKUP($AX39&amp;"_"&amp;$BC$14,データシート1!$A:$BS,MATCH($BC$12&amp;"_"&amp;BQ$20,データシート1!$A$1:$BS$1,0),0)</f>
        <v>0</v>
      </c>
      <c r="BR39" s="41">
        <f t="shared" si="3"/>
        <v>56.282583032099119</v>
      </c>
      <c r="BT39" s="134" t="str">
        <f t="shared" si="4"/>
        <v>南阿蘇村</v>
      </c>
      <c r="BU39" s="38">
        <f t="shared" si="25"/>
        <v>56.282583032099119</v>
      </c>
      <c r="BV39" s="69">
        <f t="shared" si="16"/>
        <v>0.19285849531498089</v>
      </c>
      <c r="BW39" s="69">
        <f t="shared" si="5"/>
        <v>7.1575345076720462E-2</v>
      </c>
      <c r="BX39" s="69">
        <f t="shared" si="5"/>
        <v>1.3754644545808008E-2</v>
      </c>
      <c r="BY39" s="69">
        <f t="shared" si="5"/>
        <v>0.10752850569245243</v>
      </c>
      <c r="BZ39" s="69">
        <f t="shared" si="5"/>
        <v>0.16252210258784053</v>
      </c>
      <c r="CA39" s="69">
        <f t="shared" si="5"/>
        <v>0.18480838646714087</v>
      </c>
      <c r="CB39" s="69">
        <f t="shared" si="5"/>
        <v>0.45981101563003768</v>
      </c>
      <c r="CC39" s="69">
        <f t="shared" si="5"/>
        <v>0.44894397754517179</v>
      </c>
      <c r="CD39" s="69">
        <f t="shared" si="5"/>
        <v>0.18424536502562763</v>
      </c>
      <c r="CE39" s="69">
        <f t="shared" si="5"/>
        <v>0.26469861251954407</v>
      </c>
      <c r="CF39" s="69">
        <f t="shared" si="5"/>
        <v>1.0867038084865936E-2</v>
      </c>
      <c r="CG39" s="69">
        <f t="shared" si="5"/>
        <v>0</v>
      </c>
      <c r="CH39" s="69">
        <f t="shared" si="5"/>
        <v>0</v>
      </c>
      <c r="CI39" s="135">
        <f t="shared" si="6"/>
        <v>1</v>
      </c>
      <c r="CK39" s="136" t="str">
        <f t="shared" si="7"/>
        <v>南阿蘇村</v>
      </c>
      <c r="CL39" s="137">
        <f t="shared" si="17"/>
        <v>10.85457427601111</v>
      </c>
      <c r="CM39" s="75">
        <f t="shared" si="18"/>
        <v>0</v>
      </c>
      <c r="CN39" s="76">
        <f t="shared" si="19"/>
        <v>4.028445302331666</v>
      </c>
      <c r="CO39" s="75">
        <f t="shared" si="20"/>
        <v>0</v>
      </c>
      <c r="CP39" s="76">
        <f t="shared" si="8"/>
        <v>0.77414692372644844</v>
      </c>
      <c r="CQ39" s="75">
        <f t="shared" si="21"/>
        <v>0</v>
      </c>
      <c r="CR39" s="76">
        <f t="shared" si="9"/>
        <v>6.0519820499529962</v>
      </c>
      <c r="CS39" s="75">
        <f t="shared" si="22"/>
        <v>0</v>
      </c>
      <c r="CT39" s="76">
        <f t="shared" si="10"/>
        <v>9.1471637334514657</v>
      </c>
      <c r="CU39" s="77">
        <f t="shared" si="23"/>
        <v>0.30708972549899799</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2.8090000000000002</v>
      </c>
      <c r="DB39" s="1081">
        <f>VLOOKUP($AX39&amp;"_"&amp;$CW$14,データシート1!$A:$BS,MATCH($CW$12&amp;"_"&amp;DB$20,データシート1!$A$1:$BS$1,0),0)</f>
        <v>0</v>
      </c>
      <c r="DC39" s="1081">
        <f>VLOOKUP($AX39&amp;"_"&amp;$CW$14,データシート1!$A:$BS,MATCH($CW$12&amp;"_"&amp;DC$20,データシート1!$A$1:$BS$1,0),0)</f>
        <v>0</v>
      </c>
      <c r="DD39" s="1080">
        <f t="shared" si="11"/>
        <v>2.8090000000000002</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01460</v>
      </c>
      <c r="AY40" s="20" t="str">
        <f>IF(IFERROR(比較地域マスタ!$Z25,"")=0,"",IFERROR(比較地域マスタ!$Z25,""))</f>
        <v>上富良野町</v>
      </c>
      <c r="BB40" s="122" t="str">
        <f t="shared" si="0"/>
        <v>01460</v>
      </c>
      <c r="BC40" s="123" t="str">
        <f t="shared" si="0"/>
        <v>上富良野町</v>
      </c>
      <c r="BD40" s="40">
        <f t="shared" si="14"/>
        <v>86.476553813476599</v>
      </c>
      <c r="BE40" s="40">
        <f t="shared" si="15"/>
        <v>25.421258982184654</v>
      </c>
      <c r="BF40" s="40">
        <f>VLOOKUP($AX40&amp;"_"&amp;$BC$14,データシート1!$A:$BS,MATCH($BC$12&amp;"_"&amp;BF$20,データシート1!$A$1:$BS$1,0),0)</f>
        <v>11.856989349063619</v>
      </c>
      <c r="BG40" s="40">
        <f>VLOOKUP($AX40&amp;"_"&amp;$BC$14,データシート1!$A:$BS,MATCH($BC$12&amp;"_"&amp;BG$20,データシート1!$A$1:$BS$1,0),0)</f>
        <v>0.78567525406476557</v>
      </c>
      <c r="BH40" s="40">
        <f>VLOOKUP($AX40&amp;"_"&amp;$BC$14,データシート1!$A:$BS,MATCH($BC$12&amp;"_"&amp;BH$20,データシート1!$A$1:$BS$1,0),0)</f>
        <v>12.778594379056267</v>
      </c>
      <c r="BI40" s="40">
        <f>VLOOKUP($AX40&amp;"_"&amp;$BC$14,データシート1!$A:$BS,MATCH($BC$12&amp;"_"&amp;BI$20,データシート1!$A$1:$BS$1,0),0)</f>
        <v>18.252501703758814</v>
      </c>
      <c r="BJ40" s="40">
        <f>VLOOKUP($AX40&amp;"_"&amp;$BC$14,データシート1!$A:$BS,MATCH($BC$12&amp;"_"&amp;BJ$20,データシート1!$A$1:$BS$1,0),0)</f>
        <v>23.840825743798732</v>
      </c>
      <c r="BK40" s="40">
        <f t="shared" si="1"/>
        <v>17.869632950154401</v>
      </c>
      <c r="BL40" s="40">
        <f t="shared" si="2"/>
        <v>17.25046069093527</v>
      </c>
      <c r="BM40" s="40">
        <f>VLOOKUP($AX40&amp;"_"&amp;$BC$14,データシート1!$A:$BS,MATCH($BC$12&amp;"_"&amp;BM$20,データシート1!$A$1:$BS$1,0),0)</f>
        <v>8.8906034435275032</v>
      </c>
      <c r="BN40" s="40">
        <f>VLOOKUP($AX40&amp;"_"&amp;$BC$14,データシート1!$A:$BS,MATCH($BC$12&amp;"_"&amp;BN$20,データシート1!$A$1:$BS$1,0),0)</f>
        <v>8.3598572474077653</v>
      </c>
      <c r="BO40" s="40">
        <f>VLOOKUP($AX40&amp;"_"&amp;$BC$14,データシート1!$A:$BS,MATCH($BC$12&amp;"_"&amp;BO$20,データシート1!$A$1:$BS$1,0),0)</f>
        <v>0.61917225921913177</v>
      </c>
      <c r="BP40" s="40">
        <f>VLOOKUP($AX40&amp;"_"&amp;$BC$14,データシート1!$A:$BS,MATCH($BC$12&amp;"_"&amp;BP$20,データシート1!$A$1:$BS$1,0),0)</f>
        <v>0</v>
      </c>
      <c r="BQ40" s="40">
        <f>VLOOKUP($AX40&amp;"_"&amp;$BC$14,データシート1!$A:$BS,MATCH($BC$12&amp;"_"&amp;BQ$20,データシート1!$A$1:$BS$1,0),0)</f>
        <v>1.09233443358</v>
      </c>
      <c r="BR40" s="41">
        <f t="shared" si="3"/>
        <v>86.476553813476599</v>
      </c>
      <c r="BT40" s="134" t="str">
        <f t="shared" si="4"/>
        <v>上富良野町</v>
      </c>
      <c r="BU40" s="38">
        <f t="shared" si="25"/>
        <v>86.476553813476599</v>
      </c>
      <c r="BV40" s="69">
        <f t="shared" si="16"/>
        <v>0.29396706807970624</v>
      </c>
      <c r="BW40" s="69">
        <f t="shared" si="5"/>
        <v>0.13711218620758467</v>
      </c>
      <c r="BX40" s="69">
        <f t="shared" si="5"/>
        <v>9.0854135533593051E-3</v>
      </c>
      <c r="BY40" s="69">
        <f t="shared" si="5"/>
        <v>0.14776946831876223</v>
      </c>
      <c r="BZ40" s="69">
        <f t="shared" si="5"/>
        <v>0.21106879146835664</v>
      </c>
      <c r="CA40" s="69">
        <f t="shared" si="5"/>
        <v>0.27569120984193696</v>
      </c>
      <c r="CB40" s="69">
        <f t="shared" si="5"/>
        <v>0.20664136303000522</v>
      </c>
      <c r="CC40" s="69">
        <f t="shared" si="5"/>
        <v>0.19948136148143938</v>
      </c>
      <c r="CD40" s="69">
        <f t="shared" si="5"/>
        <v>0.10280940961990534</v>
      </c>
      <c r="CE40" s="69">
        <f t="shared" si="5"/>
        <v>9.6671951861534017E-2</v>
      </c>
      <c r="CF40" s="69">
        <f t="shared" si="5"/>
        <v>7.1600015485658646E-3</v>
      </c>
      <c r="CG40" s="69">
        <f t="shared" si="5"/>
        <v>0</v>
      </c>
      <c r="CH40" s="69">
        <f t="shared" si="5"/>
        <v>1.2631567579994955E-2</v>
      </c>
      <c r="CI40" s="135">
        <f t="shared" si="6"/>
        <v>1</v>
      </c>
      <c r="CK40" s="136" t="str">
        <f t="shared" si="7"/>
        <v>上富良野町</v>
      </c>
      <c r="CL40" s="137">
        <f t="shared" si="17"/>
        <v>25.421258982184654</v>
      </c>
      <c r="CM40" s="75">
        <f t="shared" si="18"/>
        <v>0</v>
      </c>
      <c r="CN40" s="76">
        <f t="shared" si="19"/>
        <v>11.856989349063619</v>
      </c>
      <c r="CO40" s="75">
        <f t="shared" si="20"/>
        <v>0</v>
      </c>
      <c r="CP40" s="76">
        <f t="shared" si="8"/>
        <v>0.78567525406476557</v>
      </c>
      <c r="CQ40" s="75">
        <f t="shared" si="21"/>
        <v>0</v>
      </c>
      <c r="CR40" s="76">
        <f t="shared" si="9"/>
        <v>12.778594379056267</v>
      </c>
      <c r="CS40" s="75">
        <f t="shared" si="22"/>
        <v>0</v>
      </c>
      <c r="CT40" s="76">
        <f t="shared" si="10"/>
        <v>18.252501703758814</v>
      </c>
      <c r="CU40" s="77">
        <f t="shared" si="23"/>
        <v>0.38422130367782864</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7.0129999999999999</v>
      </c>
      <c r="DB40" s="1081">
        <f>VLOOKUP($AX40&amp;"_"&amp;$CW$14,データシート1!$A:$BS,MATCH($CW$12&amp;"_"&amp;DB$20,データシート1!$A$1:$BS$1,0),0)</f>
        <v>0</v>
      </c>
      <c r="DC40" s="1081">
        <f>VLOOKUP($AX40&amp;"_"&amp;$CW$14,データシート1!$A:$BS,MATCH($CW$12&amp;"_"&amp;DC$20,データシート1!$A$1:$BS$1,0),0)</f>
        <v>0</v>
      </c>
      <c r="DD40" s="1080">
        <f t="shared" si="11"/>
        <v>7.0129999999999999</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0</v>
      </c>
      <c r="DO40" s="140">
        <f t="shared" si="27"/>
        <v>0</v>
      </c>
      <c r="DP40" s="140">
        <f t="shared" si="29"/>
        <v>0</v>
      </c>
      <c r="DQ40" s="140">
        <f t="shared" si="30"/>
        <v>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43442</v>
      </c>
      <c r="AY41" s="20" t="str">
        <f>IF(IFERROR(比較地域マスタ!$Z26,"")=0,"",IFERROR(比較地域マスタ!$Z26,""))</f>
        <v>嘉島町</v>
      </c>
      <c r="BB41" s="122" t="str">
        <f t="shared" si="0"/>
        <v>43442</v>
      </c>
      <c r="BC41" s="123" t="str">
        <f t="shared" si="0"/>
        <v>嘉島町</v>
      </c>
      <c r="BD41" s="40">
        <f t="shared" si="14"/>
        <v>84.615168490759913</v>
      </c>
      <c r="BE41" s="40">
        <f t="shared" si="15"/>
        <v>31.596375001216032</v>
      </c>
      <c r="BF41" s="40">
        <f>VLOOKUP($AX41&amp;"_"&amp;$BC$14,データシート1!$A:$BS,MATCH($BC$12&amp;"_"&amp;BF$20,データシート1!$A$1:$BS$1,0),0)</f>
        <v>28.020713411986609</v>
      </c>
      <c r="BG41" s="40">
        <f>VLOOKUP($AX41&amp;"_"&amp;$BC$14,データシート1!$A:$BS,MATCH($BC$12&amp;"_"&amp;BG$20,データシート1!$A$1:$BS$1,0),0)</f>
        <v>0.87554652078885487</v>
      </c>
      <c r="BH41" s="40">
        <f>VLOOKUP($AX41&amp;"_"&amp;$BC$14,データシート1!$A:$BS,MATCH($BC$12&amp;"_"&amp;BH$20,データシート1!$A$1:$BS$1,0),0)</f>
        <v>2.7001150684405677</v>
      </c>
      <c r="BI41" s="40">
        <f>VLOOKUP($AX41&amp;"_"&amp;$BC$14,データシート1!$A:$BS,MATCH($BC$12&amp;"_"&amp;BI$20,データシート1!$A$1:$BS$1,0),0)</f>
        <v>21.43483216437939</v>
      </c>
      <c r="BJ41" s="40">
        <f>VLOOKUP($AX41&amp;"_"&amp;$BC$14,データシート1!$A:$BS,MATCH($BC$12&amp;"_"&amp;BJ$20,データシート1!$A$1:$BS$1,0),0)</f>
        <v>8.5309311875714808</v>
      </c>
      <c r="BK41" s="40">
        <f t="shared" si="1"/>
        <v>21.5070212517487</v>
      </c>
      <c r="BL41" s="40">
        <f t="shared" si="2"/>
        <v>20.931186923252934</v>
      </c>
      <c r="BM41" s="40">
        <f>VLOOKUP($AX41&amp;"_"&amp;$BC$14,データシート1!$A:$BS,MATCH($BC$12&amp;"_"&amp;BM$20,データシート1!$A$1:$BS$1,0),0)</f>
        <v>9.6812835860732367</v>
      </c>
      <c r="BN41" s="40">
        <f>VLOOKUP($AX41&amp;"_"&amp;$BC$14,データシート1!$A:$BS,MATCH($BC$12&amp;"_"&amp;BN$20,データシート1!$A$1:$BS$1,0),0)</f>
        <v>11.249903337179697</v>
      </c>
      <c r="BO41" s="40">
        <f>VLOOKUP($AX41&amp;"_"&amp;$BC$14,データシート1!$A:$BS,MATCH($BC$12&amp;"_"&amp;BO$20,データシート1!$A$1:$BS$1,0),0)</f>
        <v>0.57583432849576621</v>
      </c>
      <c r="BP41" s="40">
        <f>VLOOKUP($AX41&amp;"_"&amp;$BC$14,データシート1!$A:$BS,MATCH($BC$12&amp;"_"&amp;BP$20,データシート1!$A$1:$BS$1,0),0)</f>
        <v>0</v>
      </c>
      <c r="BQ41" s="40">
        <f>VLOOKUP($AX41&amp;"_"&amp;$BC$14,データシート1!$A:$BS,MATCH($BC$12&amp;"_"&amp;BQ$20,データシート1!$A$1:$BS$1,0),0)</f>
        <v>1.5460088858443179</v>
      </c>
      <c r="BR41" s="41">
        <f t="shared" si="3"/>
        <v>84.615168490759913</v>
      </c>
      <c r="BT41" s="134" t="str">
        <f t="shared" si="4"/>
        <v>嘉島町</v>
      </c>
      <c r="BU41" s="38">
        <f t="shared" si="25"/>
        <v>84.615168490759913</v>
      </c>
      <c r="BV41" s="69">
        <f t="shared" si="16"/>
        <v>0.37341265833047887</v>
      </c>
      <c r="BW41" s="69">
        <f t="shared" si="5"/>
        <v>0.33115473161347553</v>
      </c>
      <c r="BX41" s="69">
        <f t="shared" si="5"/>
        <v>1.0347394402275115E-2</v>
      </c>
      <c r="BY41" s="69">
        <f t="shared" si="5"/>
        <v>3.1910532314728228E-2</v>
      </c>
      <c r="BZ41" s="69">
        <f t="shared" si="5"/>
        <v>0.2533213907943716</v>
      </c>
      <c r="CA41" s="69">
        <f t="shared" si="5"/>
        <v>0.10082035336847518</v>
      </c>
      <c r="CB41" s="69">
        <f t="shared" si="5"/>
        <v>0.25417453673329615</v>
      </c>
      <c r="CC41" s="69">
        <f t="shared" si="5"/>
        <v>0.24736920455980238</v>
      </c>
      <c r="CD41" s="69">
        <f t="shared" si="5"/>
        <v>0.11441546189357817</v>
      </c>
      <c r="CE41" s="69">
        <f t="shared" si="5"/>
        <v>0.13295374266622423</v>
      </c>
      <c r="CF41" s="69">
        <f t="shared" si="5"/>
        <v>6.8053321734937878E-3</v>
      </c>
      <c r="CG41" s="69">
        <f t="shared" si="5"/>
        <v>0</v>
      </c>
      <c r="CH41" s="69">
        <f t="shared" si="5"/>
        <v>1.8271060773378287E-2</v>
      </c>
      <c r="CI41" s="135">
        <f t="shared" si="6"/>
        <v>1</v>
      </c>
      <c r="CK41" s="136" t="str">
        <f t="shared" si="7"/>
        <v>嘉島町</v>
      </c>
      <c r="CL41" s="137">
        <f t="shared" si="17"/>
        <v>31.596375001216032</v>
      </c>
      <c r="CM41" s="75">
        <f t="shared" si="18"/>
        <v>0.53211800402270593</v>
      </c>
      <c r="CN41" s="76">
        <f t="shared" si="19"/>
        <v>28.020713411986609</v>
      </c>
      <c r="CO41" s="75">
        <f t="shared" si="20"/>
        <v>0.60002041178608212</v>
      </c>
      <c r="CP41" s="76">
        <f t="shared" si="8"/>
        <v>0.87554652078885487</v>
      </c>
      <c r="CQ41" s="75">
        <f t="shared" si="21"/>
        <v>0</v>
      </c>
      <c r="CR41" s="76">
        <f t="shared" si="9"/>
        <v>2.7001150684405677</v>
      </c>
      <c r="CS41" s="75">
        <f t="shared" si="22"/>
        <v>0</v>
      </c>
      <c r="CT41" s="76">
        <f t="shared" si="10"/>
        <v>21.43483216437939</v>
      </c>
      <c r="CU41" s="77">
        <f t="shared" si="23"/>
        <v>0.1860056551609317</v>
      </c>
      <c r="CV41" s="18"/>
      <c r="CW41" s="1078">
        <f t="shared" si="24"/>
        <v>16.812999999999999</v>
      </c>
      <c r="CX41" s="1081">
        <f>VLOOKUP($AX41&amp;"_"&amp;$CW$14,データシート1!$A:$BS,MATCH($CW$12&amp;"_"&amp;CX$20,データシート1!$A$1:$BS$1,0),0)</f>
        <v>16.812999999999999</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3.9870000000000001</v>
      </c>
      <c r="DB41" s="1081">
        <f>VLOOKUP($AX41&amp;"_"&amp;$CW$14,データシート1!$A:$BS,MATCH($CW$12&amp;"_"&amp;DB$20,データシート1!$A$1:$BS$1,0),0)</f>
        <v>0</v>
      </c>
      <c r="DC41" s="1081">
        <f>VLOOKUP($AX41&amp;"_"&amp;$CW$14,データシート1!$A:$BS,MATCH($CW$12&amp;"_"&amp;DC$20,データシート1!$A$1:$BS$1,0),0)</f>
        <v>0</v>
      </c>
      <c r="DD41" s="1080">
        <f t="shared" si="11"/>
        <v>20.799999999999997</v>
      </c>
      <c r="DE41" s="18"/>
      <c r="DF41" s="138">
        <f>VLOOKUP($AX41&amp;"_"&amp;$DF$14,データシート1!$A:$BS,MATCH($DF$12&amp;"_"&amp;DF$20,データシート1!$A$1:$BS$1,0),0)</f>
        <v>2</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v>
      </c>
      <c r="DJ41" s="74">
        <f>VLOOKUP($AX41&amp;"_"&amp;$DF$14,データシート1!$A:$BS,MATCH($DF$12&amp;"_"&amp;DJ$20,データシート1!$A$1:$BS$1,0),0)</f>
        <v>0</v>
      </c>
      <c r="DK41" s="74">
        <f>VLOOKUP($AX41&amp;"_"&amp;$DF$14,データシート1!$A:$BS,MATCH($DF$12&amp;"_"&amp;DK$20,データシート1!$A$1:$BS$1,0),0)</f>
        <v>0</v>
      </c>
      <c r="DL41" s="78">
        <f t="shared" si="12"/>
        <v>4</v>
      </c>
      <c r="DM41" s="18"/>
      <c r="DN41" s="139">
        <f t="shared" si="26"/>
        <v>0.81</v>
      </c>
      <c r="DO41" s="140">
        <f t="shared" si="27"/>
        <v>0</v>
      </c>
      <c r="DP41" s="140">
        <f t="shared" si="29"/>
        <v>0</v>
      </c>
      <c r="DQ41" s="140">
        <f t="shared" si="30"/>
        <v>0.19</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07545</v>
      </c>
      <c r="AY42" s="20" t="str">
        <f>IF(IFERROR(比較地域マスタ!$Z27,"")=0,"",IFERROR(比較地域マスタ!$Z27,""))</f>
        <v>大熊町</v>
      </c>
      <c r="BB42" s="122" t="str">
        <f t="shared" si="0"/>
        <v>07545</v>
      </c>
      <c r="BC42" s="123" t="str">
        <f t="shared" si="0"/>
        <v>大熊町</v>
      </c>
      <c r="BD42" s="40">
        <f t="shared" si="14"/>
        <v>25.06424298711368</v>
      </c>
      <c r="BE42" s="40">
        <f t="shared" si="15"/>
        <v>1.2727036995357992</v>
      </c>
      <c r="BF42" s="40">
        <f>VLOOKUP($AX42&amp;"_"&amp;$BC$14,データシート1!$A:$BS,MATCH($BC$12&amp;"_"&amp;BF$20,データシート1!$A$1:$BS$1,0),0)</f>
        <v>0</v>
      </c>
      <c r="BG42" s="40">
        <f>VLOOKUP($AX42&amp;"_"&amp;$BC$14,データシート1!$A:$BS,MATCH($BC$12&amp;"_"&amp;BG$20,データシート1!$A$1:$BS$1,0),0)</f>
        <v>0.28008262152275643</v>
      </c>
      <c r="BH42" s="40">
        <f>VLOOKUP($AX42&amp;"_"&amp;$BC$14,データシート1!$A:$BS,MATCH($BC$12&amp;"_"&amp;BH$20,データシート1!$A$1:$BS$1,0),0)</f>
        <v>0.99262107801304278</v>
      </c>
      <c r="BI42" s="40">
        <f>VLOOKUP($AX42&amp;"_"&amp;$BC$14,データシート1!$A:$BS,MATCH($BC$12&amp;"_"&amp;BI$20,データシート1!$A$1:$BS$1,0),0)</f>
        <v>1.1983292759044761</v>
      </c>
      <c r="BJ42" s="40">
        <f>VLOOKUP($AX42&amp;"_"&amp;$BC$14,データシート1!$A:$BS,MATCH($BC$12&amp;"_"&amp;BJ$20,データシート1!$A$1:$BS$1,0),0)</f>
        <v>13.270018799983992</v>
      </c>
      <c r="BK42" s="40">
        <f t="shared" si="1"/>
        <v>8.6372747330890896</v>
      </c>
      <c r="BL42" s="40">
        <f t="shared" si="2"/>
        <v>8.0320177822382774</v>
      </c>
      <c r="BM42" s="40">
        <f>VLOOKUP($AX42&amp;"_"&amp;$BC$14,データシート1!$A:$BS,MATCH($BC$12&amp;"_"&amp;BM$20,データシート1!$A$1:$BS$1,0),0)</f>
        <v>3.2270945286910786</v>
      </c>
      <c r="BN42" s="40">
        <f>VLOOKUP($AX42&amp;"_"&amp;$BC$14,データシート1!$A:$BS,MATCH($BC$12&amp;"_"&amp;BN$20,データシート1!$A$1:$BS$1,0),0)</f>
        <v>4.8049232535471997</v>
      </c>
      <c r="BO42" s="40">
        <f>VLOOKUP($AX42&amp;"_"&amp;$BC$14,データシート1!$A:$BS,MATCH($BC$12&amp;"_"&amp;BO$20,データシート1!$A$1:$BS$1,0),0)</f>
        <v>0.60525695085081299</v>
      </c>
      <c r="BP42" s="40">
        <f>VLOOKUP($AX42&amp;"_"&amp;$BC$14,データシート1!$A:$BS,MATCH($BC$12&amp;"_"&amp;BP$20,データシート1!$A$1:$BS$1,0),0)</f>
        <v>0</v>
      </c>
      <c r="BQ42" s="40">
        <f>VLOOKUP($AX42&amp;"_"&amp;$BC$14,データシート1!$A:$BS,MATCH($BC$12&amp;"_"&amp;BQ$20,データシート1!$A$1:$BS$1,0),0)</f>
        <v>0.68591647860032345</v>
      </c>
      <c r="BR42" s="41">
        <f t="shared" si="3"/>
        <v>25.06424298711368</v>
      </c>
      <c r="BT42" s="134" t="str">
        <f t="shared" si="4"/>
        <v>大熊町</v>
      </c>
      <c r="BU42" s="38">
        <f t="shared" si="25"/>
        <v>25.06424298711368</v>
      </c>
      <c r="BV42" s="69">
        <f t="shared" si="16"/>
        <v>5.0777663629822632E-2</v>
      </c>
      <c r="BW42" s="69">
        <f t="shared" si="5"/>
        <v>0</v>
      </c>
      <c r="BX42" s="69">
        <f t="shared" si="5"/>
        <v>1.1174589301051533E-2</v>
      </c>
      <c r="BY42" s="69">
        <f t="shared" si="5"/>
        <v>3.9603074328771096E-2</v>
      </c>
      <c r="BZ42" s="69">
        <f t="shared" si="5"/>
        <v>4.7810311946009106E-2</v>
      </c>
      <c r="CA42" s="69">
        <f t="shared" ref="CA42:CH68" si="32">BJ42/$BR42</f>
        <v>0.52944023910103843</v>
      </c>
      <c r="CB42" s="69">
        <f t="shared" si="32"/>
        <v>0.34460544998425791</v>
      </c>
      <c r="CC42" s="69">
        <f t="shared" si="32"/>
        <v>0.32045722611162808</v>
      </c>
      <c r="CD42" s="69">
        <f t="shared" si="32"/>
        <v>0.12875292225463303</v>
      </c>
      <c r="CE42" s="69">
        <f t="shared" si="32"/>
        <v>0.19170430385699511</v>
      </c>
      <c r="CF42" s="69">
        <f t="shared" si="32"/>
        <v>2.4148223872629816E-2</v>
      </c>
      <c r="CG42" s="69">
        <f t="shared" si="32"/>
        <v>0</v>
      </c>
      <c r="CH42" s="69">
        <f t="shared" si="32"/>
        <v>2.7366335338871988E-2</v>
      </c>
      <c r="CI42" s="135">
        <f t="shared" si="6"/>
        <v>1</v>
      </c>
      <c r="CK42" s="136" t="str">
        <f t="shared" si="7"/>
        <v>大熊町</v>
      </c>
      <c r="CL42" s="137">
        <f t="shared" si="17"/>
        <v>1.2727036995357992</v>
      </c>
      <c r="CM42" s="75">
        <f t="shared" si="18"/>
        <v>0</v>
      </c>
      <c r="CN42" s="76">
        <f t="shared" si="19"/>
        <v>0</v>
      </c>
      <c r="CO42" s="75">
        <f t="shared" si="20"/>
        <v>0</v>
      </c>
      <c r="CP42" s="76">
        <f t="shared" si="8"/>
        <v>0.28008262152275643</v>
      </c>
      <c r="CQ42" s="75">
        <f t="shared" si="21"/>
        <v>0</v>
      </c>
      <c r="CR42" s="76">
        <f t="shared" si="9"/>
        <v>0.99262107801304278</v>
      </c>
      <c r="CS42" s="75">
        <f t="shared" si="22"/>
        <v>0</v>
      </c>
      <c r="CT42" s="76">
        <f t="shared" si="10"/>
        <v>1.1983292759044761</v>
      </c>
      <c r="CU42" s="77">
        <f t="shared" si="23"/>
        <v>1</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68.003</v>
      </c>
      <c r="DB42" s="1081">
        <f>VLOOKUP($AX42&amp;"_"&amp;$CW$14,データシート1!$A:$BS,MATCH($CW$12&amp;"_"&amp;DB$20,データシート1!$A$1:$BS$1,0),0)</f>
        <v>0</v>
      </c>
      <c r="DC42" s="1081">
        <f>VLOOKUP($AX42&amp;"_"&amp;$CW$14,データシート1!$A:$BS,MATCH($CW$12&amp;"_"&amp;DC$20,データシート1!$A$1:$BS$1,0),0)</f>
        <v>0</v>
      </c>
      <c r="DD42" s="1080">
        <f t="shared" si="11"/>
        <v>68.003</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v>
      </c>
      <c r="DJ42" s="74">
        <f>VLOOKUP($AX42&amp;"_"&amp;$DF$14,データシート1!$A:$BS,MATCH($DF$12&amp;"_"&amp;DJ$20,データシート1!$A$1:$BS$1,0),0)</f>
        <v>0</v>
      </c>
      <c r="DK42" s="74">
        <f>VLOOKUP($AX42&amp;"_"&amp;$DF$14,データシート1!$A:$BS,MATCH($DF$12&amp;"_"&amp;DK$20,データシート1!$A$1:$BS$1,0),0)</f>
        <v>0</v>
      </c>
      <c r="DL42" s="78">
        <f t="shared" si="12"/>
        <v>2</v>
      </c>
      <c r="DM42" s="18"/>
      <c r="DN42" s="139">
        <f t="shared" si="26"/>
        <v>0</v>
      </c>
      <c r="DO42" s="140">
        <f t="shared" si="27"/>
        <v>0</v>
      </c>
      <c r="DP42" s="140">
        <f t="shared" si="29"/>
        <v>0</v>
      </c>
      <c r="DQ42" s="140">
        <f t="shared" si="30"/>
        <v>1</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02387</v>
      </c>
      <c r="AY43" s="20" t="str">
        <f>IF(IFERROR(比較地域マスタ!$Z28,"")=0,"",IFERROR(比較地域マスタ!$Z28,""))</f>
        <v>中泊町</v>
      </c>
      <c r="AZ43" s="26"/>
      <c r="BB43" s="122" t="str">
        <f t="shared" si="0"/>
        <v>02387</v>
      </c>
      <c r="BC43" s="123" t="str">
        <f t="shared" si="0"/>
        <v>中泊町</v>
      </c>
      <c r="BD43" s="40">
        <f t="shared" si="14"/>
        <v>73.081127937619897</v>
      </c>
      <c r="BE43" s="40">
        <f t="shared" si="15"/>
        <v>17.533955955945348</v>
      </c>
      <c r="BF43" s="40">
        <f>VLOOKUP($AX43&amp;"_"&amp;$BC$14,データシート1!$A:$BS,MATCH($BC$12&amp;"_"&amp;BF$20,データシート1!$A$1:$BS$1,0),0)</f>
        <v>2.0628469873257829</v>
      </c>
      <c r="BG43" s="40">
        <f>VLOOKUP($AX43&amp;"_"&amp;$BC$14,データシート1!$A:$BS,MATCH($BC$12&amp;"_"&amp;BG$20,データシート1!$A$1:$BS$1,0),0)</f>
        <v>2.3936077156455728</v>
      </c>
      <c r="BH43" s="40">
        <f>VLOOKUP($AX43&amp;"_"&amp;$BC$14,データシート1!$A:$BS,MATCH($BC$12&amp;"_"&amp;BH$20,データシート1!$A$1:$BS$1,0),0)</f>
        <v>13.077501252973992</v>
      </c>
      <c r="BI43" s="40">
        <f>VLOOKUP($AX43&amp;"_"&amp;$BC$14,データシート1!$A:$BS,MATCH($BC$12&amp;"_"&amp;BI$20,データシート1!$A$1:$BS$1,0),0)</f>
        <v>7.7690160304595279</v>
      </c>
      <c r="BJ43" s="40">
        <f>VLOOKUP($AX43&amp;"_"&amp;$BC$14,データシート1!$A:$BS,MATCH($BC$12&amp;"_"&amp;BJ$20,データシート1!$A$1:$BS$1,0),0)</f>
        <v>23.093169828478139</v>
      </c>
      <c r="BK43" s="40">
        <f t="shared" si="1"/>
        <v>23.967343296805318</v>
      </c>
      <c r="BL43" s="40">
        <f t="shared" si="2"/>
        <v>23.344220505125691</v>
      </c>
      <c r="BM43" s="40">
        <f>VLOOKUP($AX43&amp;"_"&amp;$BC$14,データシート1!$A:$BS,MATCH($BC$12&amp;"_"&amp;BM$20,データシート1!$A$1:$BS$1,0),0)</f>
        <v>8.3798100771041533</v>
      </c>
      <c r="BN43" s="40">
        <f>VLOOKUP($AX43&amp;"_"&amp;$BC$14,データシート1!$A:$BS,MATCH($BC$12&amp;"_"&amp;BN$20,データシート1!$A$1:$BS$1,0),0)</f>
        <v>14.964410428021536</v>
      </c>
      <c r="BO43" s="40">
        <f>VLOOKUP($AX43&amp;"_"&amp;$BC$14,データシート1!$A:$BS,MATCH($BC$12&amp;"_"&amp;BO$20,データシート1!$A$1:$BS$1,0),0)</f>
        <v>0.62312279167962892</v>
      </c>
      <c r="BP43" s="40">
        <f>VLOOKUP($AX43&amp;"_"&amp;$BC$14,データシート1!$A:$BS,MATCH($BC$12&amp;"_"&amp;BP$20,データシート1!$A$1:$BS$1,0),0)</f>
        <v>0</v>
      </c>
      <c r="BQ43" s="40">
        <f>VLOOKUP($AX43&amp;"_"&amp;$BC$14,データシート1!$A:$BS,MATCH($BC$12&amp;"_"&amp;BQ$20,データシート1!$A$1:$BS$1,0),0)</f>
        <v>0.71764282593156103</v>
      </c>
      <c r="BR43" s="41">
        <f t="shared" si="3"/>
        <v>73.081127937619897</v>
      </c>
      <c r="BT43" s="134" t="str">
        <f t="shared" si="4"/>
        <v>中泊町</v>
      </c>
      <c r="BU43" s="38">
        <f t="shared" si="25"/>
        <v>73.081127937619897</v>
      </c>
      <c r="BV43" s="69">
        <f t="shared" si="16"/>
        <v>0.23992453935456315</v>
      </c>
      <c r="BW43" s="69">
        <f t="shared" si="16"/>
        <v>2.8226808281976355E-2</v>
      </c>
      <c r="BX43" s="69">
        <f t="shared" si="16"/>
        <v>3.2752747298710173E-2</v>
      </c>
      <c r="BY43" s="69">
        <f t="shared" si="16"/>
        <v>0.1789449837738766</v>
      </c>
      <c r="BZ43" s="69">
        <f t="shared" si="16"/>
        <v>0.10630673403249814</v>
      </c>
      <c r="CA43" s="69">
        <f t="shared" si="32"/>
        <v>0.31599361531734776</v>
      </c>
      <c r="CB43" s="69">
        <f t="shared" si="32"/>
        <v>0.32795530081669244</v>
      </c>
      <c r="CC43" s="69">
        <f t="shared" si="32"/>
        <v>0.31942884796539667</v>
      </c>
      <c r="CD43" s="69">
        <f t="shared" si="32"/>
        <v>0.11466448744820873</v>
      </c>
      <c r="CE43" s="69">
        <f t="shared" si="32"/>
        <v>0.20476436051718794</v>
      </c>
      <c r="CF43" s="69">
        <f t="shared" si="32"/>
        <v>8.526452851295753E-3</v>
      </c>
      <c r="CG43" s="69">
        <f t="shared" si="32"/>
        <v>0</v>
      </c>
      <c r="CH43" s="69">
        <f t="shared" si="32"/>
        <v>9.8198104788984903E-3</v>
      </c>
      <c r="CI43" s="135">
        <f t="shared" si="6"/>
        <v>1</v>
      </c>
      <c r="CJ43" s="26"/>
      <c r="CK43" s="136" t="str">
        <f t="shared" si="7"/>
        <v>中泊町</v>
      </c>
      <c r="CL43" s="137">
        <f t="shared" si="17"/>
        <v>17.533955955945348</v>
      </c>
      <c r="CM43" s="75">
        <f t="shared" si="18"/>
        <v>0</v>
      </c>
      <c r="CN43" s="76">
        <f t="shared" si="19"/>
        <v>2.0628469873257829</v>
      </c>
      <c r="CO43" s="75">
        <f t="shared" si="20"/>
        <v>0</v>
      </c>
      <c r="CP43" s="76">
        <f t="shared" si="8"/>
        <v>2.3936077156455728</v>
      </c>
      <c r="CQ43" s="75">
        <f t="shared" si="21"/>
        <v>0</v>
      </c>
      <c r="CR43" s="76">
        <f t="shared" si="9"/>
        <v>13.077501252973992</v>
      </c>
      <c r="CS43" s="75">
        <f t="shared" si="22"/>
        <v>0</v>
      </c>
      <c r="CT43" s="76">
        <f t="shared" si="10"/>
        <v>7.7690160304595279</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0</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0</v>
      </c>
      <c r="DM43" s="18"/>
      <c r="DN43" s="139">
        <f t="shared" si="26"/>
        <v>0</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21503</v>
      </c>
      <c r="AY44" s="20" t="str">
        <f>IF(IFERROR(比較地域マスタ!$Z29,"")=0,"",IFERROR(比較地域マスタ!$Z29,""))</f>
        <v>川辺町</v>
      </c>
      <c r="BB44" s="122" t="str">
        <f t="shared" si="0"/>
        <v>21503</v>
      </c>
      <c r="BC44" s="123" t="str">
        <f t="shared" si="0"/>
        <v>川辺町</v>
      </c>
      <c r="BD44" s="40">
        <f t="shared" si="14"/>
        <v>69.624009862156399</v>
      </c>
      <c r="BE44" s="40">
        <f t="shared" si="15"/>
        <v>30.562482632463507</v>
      </c>
      <c r="BF44" s="40">
        <f>VLOOKUP($AX44&amp;"_"&amp;$BC$14,データシート1!$A:$BS,MATCH($BC$12&amp;"_"&amp;BF$20,データシート1!$A$1:$BS$1,0),0)</f>
        <v>28.539556383289298</v>
      </c>
      <c r="BG44" s="40">
        <f>VLOOKUP($AX44&amp;"_"&amp;$BC$14,データシート1!$A:$BS,MATCH($BC$12&amp;"_"&amp;BG$20,データシート1!$A$1:$BS$1,0),0)</f>
        <v>0.66402079732764507</v>
      </c>
      <c r="BH44" s="40">
        <f>VLOOKUP($AX44&amp;"_"&amp;$BC$14,データシート1!$A:$BS,MATCH($BC$12&amp;"_"&amp;BH$20,データシート1!$A$1:$BS$1,0),0)</f>
        <v>1.3589054518465642</v>
      </c>
      <c r="BI44" s="40">
        <f>VLOOKUP($AX44&amp;"_"&amp;$BC$14,データシート1!$A:$BS,MATCH($BC$12&amp;"_"&amp;BI$20,データシート1!$A$1:$BS$1,0),0)</f>
        <v>7.0855194940186266</v>
      </c>
      <c r="BJ44" s="40">
        <f>VLOOKUP($AX44&amp;"_"&amp;$BC$14,データシート1!$A:$BS,MATCH($BC$12&amp;"_"&amp;BJ$20,データシート1!$A$1:$BS$1,0),0)</f>
        <v>11.740229983396954</v>
      </c>
      <c r="BK44" s="40">
        <f t="shared" si="1"/>
        <v>19.097962975812734</v>
      </c>
      <c r="BL44" s="40">
        <f t="shared" si="2"/>
        <v>18.501845316475013</v>
      </c>
      <c r="BM44" s="40">
        <f>VLOOKUP($AX44&amp;"_"&amp;$BC$14,データシート1!$A:$BS,MATCH($BC$12&amp;"_"&amp;BM$20,データシート1!$A$1:$BS$1,0),0)</f>
        <v>9.8981958375680836</v>
      </c>
      <c r="BN44" s="40">
        <f>VLOOKUP($AX44&amp;"_"&amp;$BC$14,データシート1!$A:$BS,MATCH($BC$12&amp;"_"&amp;BN$20,データシート1!$A$1:$BS$1,0),0)</f>
        <v>8.6036494789069309</v>
      </c>
      <c r="BO44" s="40">
        <f>VLOOKUP($AX44&amp;"_"&amp;$BC$14,データシート1!$A:$BS,MATCH($BC$12&amp;"_"&amp;BO$20,データシート1!$A$1:$BS$1,0),0)</f>
        <v>0.59611765933772221</v>
      </c>
      <c r="BP44" s="40">
        <f>VLOOKUP($AX44&amp;"_"&amp;$BC$14,データシート1!$A:$BS,MATCH($BC$12&amp;"_"&amp;BP$20,データシート1!$A$1:$BS$1,0),0)</f>
        <v>0</v>
      </c>
      <c r="BQ44" s="40">
        <f>VLOOKUP($AX44&amp;"_"&amp;$BC$14,データシート1!$A:$BS,MATCH($BC$12&amp;"_"&amp;BQ$20,データシート1!$A$1:$BS$1,0),0)</f>
        <v>1.137814776464587</v>
      </c>
      <c r="BR44" s="41">
        <f t="shared" si="3"/>
        <v>69.624009862156399</v>
      </c>
      <c r="BT44" s="134" t="str">
        <f t="shared" si="4"/>
        <v>川辺町</v>
      </c>
      <c r="BU44" s="38">
        <f t="shared" si="25"/>
        <v>69.624009862156399</v>
      </c>
      <c r="BV44" s="69">
        <f t="shared" si="16"/>
        <v>0.43896470043842606</v>
      </c>
      <c r="BW44" s="69">
        <f t="shared" si="16"/>
        <v>0.40990969120843118</v>
      </c>
      <c r="BX44" s="69">
        <f t="shared" si="16"/>
        <v>9.5372386428516885E-3</v>
      </c>
      <c r="BY44" s="69">
        <f t="shared" si="16"/>
        <v>1.9517770587143199E-2</v>
      </c>
      <c r="BZ44" s="69">
        <f t="shared" si="16"/>
        <v>0.10176833405669596</v>
      </c>
      <c r="CA44" s="69">
        <f t="shared" si="32"/>
        <v>0.16862329542122892</v>
      </c>
      <c r="CB44" s="69">
        <f t="shared" si="32"/>
        <v>0.27430139421190231</v>
      </c>
      <c r="CC44" s="69">
        <f t="shared" si="32"/>
        <v>0.26573943892495555</v>
      </c>
      <c r="CD44" s="69">
        <f t="shared" si="32"/>
        <v>0.14216641439016245</v>
      </c>
      <c r="CE44" s="69">
        <f t="shared" si="32"/>
        <v>0.12357302453479312</v>
      </c>
      <c r="CF44" s="69">
        <f t="shared" si="32"/>
        <v>8.5619552869467437E-3</v>
      </c>
      <c r="CG44" s="69">
        <f t="shared" si="32"/>
        <v>0</v>
      </c>
      <c r="CH44" s="69">
        <f t="shared" si="32"/>
        <v>1.6342275871746904E-2</v>
      </c>
      <c r="CI44" s="135">
        <f t="shared" si="6"/>
        <v>1</v>
      </c>
      <c r="CK44" s="136" t="str">
        <f t="shared" si="7"/>
        <v>川辺町</v>
      </c>
      <c r="CL44" s="137">
        <f t="shared" si="17"/>
        <v>30.562482632463507</v>
      </c>
      <c r="CM44" s="75">
        <f t="shared" si="18"/>
        <v>0.44472826908251756</v>
      </c>
      <c r="CN44" s="76">
        <f t="shared" si="19"/>
        <v>28.539556383289298</v>
      </c>
      <c r="CO44" s="75">
        <f t="shared" si="20"/>
        <v>0.4762512709538293</v>
      </c>
      <c r="CP44" s="76">
        <f t="shared" si="8"/>
        <v>0.66402079732764507</v>
      </c>
      <c r="CQ44" s="75">
        <f t="shared" si="21"/>
        <v>0</v>
      </c>
      <c r="CR44" s="76">
        <f t="shared" si="9"/>
        <v>1.3589054518465642</v>
      </c>
      <c r="CS44" s="75">
        <f t="shared" si="22"/>
        <v>0</v>
      </c>
      <c r="CT44" s="76">
        <f t="shared" si="10"/>
        <v>7.0855194940186266</v>
      </c>
      <c r="CU44" s="77">
        <f t="shared" si="23"/>
        <v>0</v>
      </c>
      <c r="CV44" s="18"/>
      <c r="CW44" s="1078">
        <f t="shared" si="24"/>
        <v>13.592000000000001</v>
      </c>
      <c r="CX44" s="1081">
        <f>VLOOKUP($AX44&amp;"_"&amp;$CW$14,データシート1!$A:$BS,MATCH($CW$12&amp;"_"&amp;CX$20,データシート1!$A$1:$BS$1,0),0)</f>
        <v>13.592000000000001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13.592000000000001</v>
      </c>
      <c r="DE44" s="18"/>
      <c r="DF44" s="138">
        <f>VLOOKUP($AX44&amp;"_"&amp;$DF$14,データシート1!$A:$BS,MATCH($DF$12&amp;"_"&amp;DF$20,データシート1!$A$1:$BS$1,0),0)</f>
        <v>2</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2</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32449</v>
      </c>
      <c r="AY45" s="20" t="str">
        <f>IF(IFERROR(比較地域マスタ!$Z30,"")=0,"",IFERROR(比較地域マスタ!$Z30,""))</f>
        <v>邑南町</v>
      </c>
      <c r="BB45" s="122" t="str">
        <f t="shared" si="0"/>
        <v>32449</v>
      </c>
      <c r="BC45" s="123" t="str">
        <f t="shared" si="0"/>
        <v>邑南町</v>
      </c>
      <c r="BD45" s="40">
        <f t="shared" si="14"/>
        <v>81.478422009777091</v>
      </c>
      <c r="BE45" s="40">
        <f t="shared" si="15"/>
        <v>23.606605516417659</v>
      </c>
      <c r="BF45" s="40">
        <f>VLOOKUP($AX45&amp;"_"&amp;$BC$14,データシート1!$A:$BS,MATCH($BC$12&amp;"_"&amp;BF$20,データシート1!$A$1:$BS$1,0),0)</f>
        <v>9.6394382964758858</v>
      </c>
      <c r="BG45" s="40">
        <f>VLOOKUP($AX45&amp;"_"&amp;$BC$14,データシート1!$A:$BS,MATCH($BC$12&amp;"_"&amp;BG$20,データシート1!$A$1:$BS$1,0),0)</f>
        <v>1.0057555987098226</v>
      </c>
      <c r="BH45" s="40">
        <f>VLOOKUP($AX45&amp;"_"&amp;$BC$14,データシート1!$A:$BS,MATCH($BC$12&amp;"_"&amp;BH$20,データシート1!$A$1:$BS$1,0),0)</f>
        <v>12.961411621231951</v>
      </c>
      <c r="BI45" s="40">
        <f>VLOOKUP($AX45&amp;"_"&amp;$BC$14,データシート1!$A:$BS,MATCH($BC$12&amp;"_"&amp;BI$20,データシート1!$A$1:$BS$1,0),0)</f>
        <v>16.073455999648115</v>
      </c>
      <c r="BJ45" s="40">
        <f>VLOOKUP($AX45&amp;"_"&amp;$BC$14,データシート1!$A:$BS,MATCH($BC$12&amp;"_"&amp;BJ$20,データシート1!$A$1:$BS$1,0),0)</f>
        <v>17.819283986637402</v>
      </c>
      <c r="BK45" s="40">
        <f t="shared" si="1"/>
        <v>23.354140349898564</v>
      </c>
      <c r="BL45" s="40">
        <f t="shared" si="2"/>
        <v>22.743281897797793</v>
      </c>
      <c r="BM45" s="40">
        <f>VLOOKUP($AX45&amp;"_"&amp;$BC$14,データシート1!$A:$BS,MATCH($BC$12&amp;"_"&amp;BM$20,データシート1!$A$1:$BS$1,0),0)</f>
        <v>8.2664559327745888</v>
      </c>
      <c r="BN45" s="40">
        <f>VLOOKUP($AX45&amp;"_"&amp;$BC$14,データシート1!$A:$BS,MATCH($BC$12&amp;"_"&amp;BN$20,データシート1!$A$1:$BS$1,0),0)</f>
        <v>14.476825965023204</v>
      </c>
      <c r="BO45" s="40">
        <f>VLOOKUP($AX45&amp;"_"&amp;$BC$14,データシート1!$A:$BS,MATCH($BC$12&amp;"_"&amp;BO$20,データシート1!$A$1:$BS$1,0),0)</f>
        <v>0.61085845210077172</v>
      </c>
      <c r="BP45" s="40">
        <f>VLOOKUP($AX45&amp;"_"&amp;$BC$14,データシート1!$A:$BS,MATCH($BC$12&amp;"_"&amp;BP$20,データシート1!$A$1:$BS$1,0),0)</f>
        <v>0</v>
      </c>
      <c r="BQ45" s="40">
        <f>VLOOKUP($AX45&amp;"_"&amp;$BC$14,データシート1!$A:$BS,MATCH($BC$12&amp;"_"&amp;BQ$20,データシート1!$A$1:$BS$1,0),0)</f>
        <v>0.62493615717533446</v>
      </c>
      <c r="BR45" s="41">
        <f t="shared" si="3"/>
        <v>81.478422009777091</v>
      </c>
      <c r="BT45" s="134" t="str">
        <f t="shared" si="4"/>
        <v>邑南町</v>
      </c>
      <c r="BU45" s="38">
        <f t="shared" si="25"/>
        <v>81.478422009777091</v>
      </c>
      <c r="BV45" s="69">
        <f t="shared" si="16"/>
        <v>0.28972831007435268</v>
      </c>
      <c r="BW45" s="69">
        <f t="shared" si="16"/>
        <v>0.11830663945994427</v>
      </c>
      <c r="BX45" s="69">
        <f t="shared" si="16"/>
        <v>1.234382765278807E-2</v>
      </c>
      <c r="BY45" s="69">
        <f t="shared" si="16"/>
        <v>0.15907784296162034</v>
      </c>
      <c r="BZ45" s="69">
        <f t="shared" si="16"/>
        <v>0.19727254901573035</v>
      </c>
      <c r="CA45" s="69">
        <f t="shared" si="32"/>
        <v>0.21869942430278236</v>
      </c>
      <c r="CB45" s="69">
        <f t="shared" si="32"/>
        <v>0.28662975759516007</v>
      </c>
      <c r="CC45" s="69">
        <f t="shared" si="32"/>
        <v>0.27913257690568294</v>
      </c>
      <c r="CD45" s="69">
        <f t="shared" si="32"/>
        <v>0.10145576864243451</v>
      </c>
      <c r="CE45" s="69">
        <f t="shared" si="32"/>
        <v>0.17767680826324841</v>
      </c>
      <c r="CF45" s="69">
        <f t="shared" si="32"/>
        <v>7.4971806894771611E-3</v>
      </c>
      <c r="CG45" s="69">
        <f t="shared" si="32"/>
        <v>0</v>
      </c>
      <c r="CH45" s="69">
        <f t="shared" si="32"/>
        <v>7.6699590119742936E-3</v>
      </c>
      <c r="CI45" s="135">
        <f t="shared" si="6"/>
        <v>1</v>
      </c>
      <c r="CK45" s="136" t="str">
        <f t="shared" si="7"/>
        <v>邑南町</v>
      </c>
      <c r="CL45" s="137">
        <f t="shared" si="17"/>
        <v>23.606605516417659</v>
      </c>
      <c r="CM45" s="75">
        <f t="shared" si="18"/>
        <v>0</v>
      </c>
      <c r="CN45" s="76">
        <f t="shared" si="19"/>
        <v>9.6394382964758858</v>
      </c>
      <c r="CO45" s="75">
        <f t="shared" si="20"/>
        <v>0</v>
      </c>
      <c r="CP45" s="76">
        <f t="shared" si="8"/>
        <v>1.0057555987098226</v>
      </c>
      <c r="CQ45" s="75">
        <f t="shared" si="21"/>
        <v>0</v>
      </c>
      <c r="CR45" s="76">
        <f t="shared" si="9"/>
        <v>12.961411621231951</v>
      </c>
      <c r="CS45" s="75">
        <f t="shared" si="22"/>
        <v>0</v>
      </c>
      <c r="CT45" s="76">
        <f t="shared" si="10"/>
        <v>16.073455999648115</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01453</v>
      </c>
      <c r="AY46" s="20" t="str">
        <f>IF(IFERROR(比較地域マスタ!$Z31,"")=0,"",IFERROR(比較地域マスタ!$Z31,""))</f>
        <v>東神楽町</v>
      </c>
      <c r="BB46" s="122" t="str">
        <f t="shared" si="0"/>
        <v>01453</v>
      </c>
      <c r="BC46" s="123" t="str">
        <f t="shared" si="0"/>
        <v>東神楽町</v>
      </c>
      <c r="BD46" s="40">
        <f t="shared" si="14"/>
        <v>70.137432930093766</v>
      </c>
      <c r="BE46" s="40">
        <f t="shared" si="15"/>
        <v>19.042454114826867</v>
      </c>
      <c r="BF46" s="40">
        <f>VLOOKUP($AX46&amp;"_"&amp;$BC$14,データシート1!$A:$BS,MATCH($BC$12&amp;"_"&amp;BF$20,データシート1!$A$1:$BS$1,0),0)</f>
        <v>7.4790144711666144</v>
      </c>
      <c r="BG46" s="40">
        <f>VLOOKUP($AX46&amp;"_"&amp;$BC$14,データシート1!$A:$BS,MATCH($BC$12&amp;"_"&amp;BG$20,データシート1!$A$1:$BS$1,0),0)</f>
        <v>0.77694552901960134</v>
      </c>
      <c r="BH46" s="40">
        <f>VLOOKUP($AX46&amp;"_"&amp;$BC$14,データシート1!$A:$BS,MATCH($BC$12&amp;"_"&amp;BH$20,データシート1!$A$1:$BS$1,0),0)</f>
        <v>10.786494114640652</v>
      </c>
      <c r="BI46" s="40">
        <f>VLOOKUP($AX46&amp;"_"&amp;$BC$14,データシート1!$A:$BS,MATCH($BC$12&amp;"_"&amp;BI$20,データシート1!$A$1:$BS$1,0),0)</f>
        <v>12.415271330038392</v>
      </c>
      <c r="BJ46" s="40">
        <f>VLOOKUP($AX46&amp;"_"&amp;$BC$14,データシート1!$A:$BS,MATCH($BC$12&amp;"_"&amp;BJ$20,データシート1!$A$1:$BS$1,0),0)</f>
        <v>19.408734886709912</v>
      </c>
      <c r="BK46" s="40">
        <f t="shared" si="1"/>
        <v>18.382162592922938</v>
      </c>
      <c r="BL46" s="40">
        <f t="shared" si="2"/>
        <v>17.78345055405892</v>
      </c>
      <c r="BM46" s="40">
        <f>VLOOKUP($AX46&amp;"_"&amp;$BC$14,データシート1!$A:$BS,MATCH($BC$12&amp;"_"&amp;BM$20,データシート1!$A$1:$BS$1,0),0)</f>
        <v>10.248054307721061</v>
      </c>
      <c r="BN46" s="40">
        <f>VLOOKUP($AX46&amp;"_"&amp;$BC$14,データシート1!$A:$BS,MATCH($BC$12&amp;"_"&amp;BN$20,データシート1!$A$1:$BS$1,0),0)</f>
        <v>7.535396246337859</v>
      </c>
      <c r="BO46" s="40">
        <f>VLOOKUP($AX46&amp;"_"&amp;$BC$14,データシート1!$A:$BS,MATCH($BC$12&amp;"_"&amp;BO$20,データシート1!$A$1:$BS$1,0),0)</f>
        <v>0.59871203886401891</v>
      </c>
      <c r="BP46" s="40">
        <f>VLOOKUP($AX46&amp;"_"&amp;$BC$14,データシート1!$A:$BS,MATCH($BC$12&amp;"_"&amp;BP$20,データシート1!$A$1:$BS$1,0),0)</f>
        <v>0</v>
      </c>
      <c r="BQ46" s="40">
        <f>VLOOKUP($AX46&amp;"_"&amp;$BC$14,データシート1!$A:$BS,MATCH($BC$12&amp;"_"&amp;BQ$20,データシート1!$A$1:$BS$1,0),0)</f>
        <v>0.88881000559566459</v>
      </c>
      <c r="BR46" s="41">
        <f t="shared" si="3"/>
        <v>70.137432930093766</v>
      </c>
      <c r="BT46" s="134" t="str">
        <f t="shared" si="4"/>
        <v>東神楽町</v>
      </c>
      <c r="BU46" s="38">
        <f t="shared" si="25"/>
        <v>70.137432930093766</v>
      </c>
      <c r="BV46" s="69">
        <f t="shared" si="16"/>
        <v>0.2715020113982009</v>
      </c>
      <c r="BW46" s="69">
        <f t="shared" si="16"/>
        <v>0.10663370697671493</v>
      </c>
      <c r="BX46" s="69">
        <f t="shared" si="16"/>
        <v>1.1077473134695218E-2</v>
      </c>
      <c r="BY46" s="69">
        <f t="shared" si="16"/>
        <v>0.15379083128679075</v>
      </c>
      <c r="BZ46" s="69">
        <f t="shared" si="16"/>
        <v>0.17701348354754781</v>
      </c>
      <c r="CA46" s="69">
        <f t="shared" si="32"/>
        <v>0.27672434071053997</v>
      </c>
      <c r="CB46" s="69">
        <f t="shared" si="32"/>
        <v>0.26208775863303274</v>
      </c>
      <c r="CC46" s="69">
        <f t="shared" si="32"/>
        <v>0.25355148899994318</v>
      </c>
      <c r="CD46" s="69">
        <f t="shared" si="32"/>
        <v>0.14611390636345836</v>
      </c>
      <c r="CE46" s="69">
        <f t="shared" si="32"/>
        <v>0.1074375826364848</v>
      </c>
      <c r="CF46" s="69">
        <f t="shared" si="32"/>
        <v>8.5362696330896146E-3</v>
      </c>
      <c r="CG46" s="69">
        <f t="shared" si="32"/>
        <v>0</v>
      </c>
      <c r="CH46" s="69">
        <f t="shared" si="32"/>
        <v>1.2672405710678701E-2</v>
      </c>
      <c r="CI46" s="135">
        <f t="shared" si="6"/>
        <v>1</v>
      </c>
      <c r="CK46" s="136" t="str">
        <f t="shared" si="7"/>
        <v>東神楽町</v>
      </c>
      <c r="CL46" s="137">
        <f t="shared" si="17"/>
        <v>19.042454114826867</v>
      </c>
      <c r="CM46" s="75">
        <f t="shared" si="18"/>
        <v>0</v>
      </c>
      <c r="CN46" s="76">
        <f t="shared" si="19"/>
        <v>7.4790144711666144</v>
      </c>
      <c r="CO46" s="75">
        <f t="shared" si="20"/>
        <v>0</v>
      </c>
      <c r="CP46" s="76">
        <f t="shared" si="8"/>
        <v>0.77694552901960134</v>
      </c>
      <c r="CQ46" s="75">
        <f t="shared" si="21"/>
        <v>0</v>
      </c>
      <c r="CR46" s="76">
        <f t="shared" si="9"/>
        <v>10.786494114640652</v>
      </c>
      <c r="CS46" s="75">
        <f t="shared" si="22"/>
        <v>0</v>
      </c>
      <c r="CT46" s="76">
        <f t="shared" si="10"/>
        <v>12.415271330038392</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02411</v>
      </c>
      <c r="AY47" s="20" t="str">
        <f>IF(IFERROR(比較地域マスタ!$Z32,"")=0,"",IFERROR(比較地域マスタ!$Z32,""))</f>
        <v>六ヶ所村</v>
      </c>
      <c r="BB47" s="122" t="str">
        <f t="shared" si="0"/>
        <v>02411</v>
      </c>
      <c r="BC47" s="123" t="str">
        <f t="shared" si="0"/>
        <v>六ヶ所村</v>
      </c>
      <c r="BD47" s="40">
        <f t="shared" si="14"/>
        <v>528.99528557888812</v>
      </c>
      <c r="BE47" s="40">
        <f t="shared" si="15"/>
        <v>451.03843706280179</v>
      </c>
      <c r="BF47" s="40">
        <f>VLOOKUP($AX47&amp;"_"&amp;$BC$14,データシート1!$A:$BS,MATCH($BC$12&amp;"_"&amp;BF$20,データシート1!$A$1:$BS$1,0),0)</f>
        <v>432.79886159430521</v>
      </c>
      <c r="BG47" s="40">
        <f>VLOOKUP($AX47&amp;"_"&amp;$BC$14,データシート1!$A:$BS,MATCH($BC$12&amp;"_"&amp;BG$20,データシート1!$A$1:$BS$1,0),0)</f>
        <v>6.1969843866212448</v>
      </c>
      <c r="BH47" s="40">
        <f>VLOOKUP($AX47&amp;"_"&amp;$BC$14,データシート1!$A:$BS,MATCH($BC$12&amp;"_"&amp;BH$20,データシート1!$A$1:$BS$1,0),0)</f>
        <v>12.042591081875331</v>
      </c>
      <c r="BI47" s="40">
        <f>VLOOKUP($AX47&amp;"_"&amp;$BC$14,データシート1!$A:$BS,MATCH($BC$12&amp;"_"&amp;BI$20,データシート1!$A$1:$BS$1,0),0)</f>
        <v>23.98438488679264</v>
      </c>
      <c r="BJ47" s="40">
        <f>VLOOKUP($AX47&amp;"_"&amp;$BC$14,データシート1!$A:$BS,MATCH($BC$12&amp;"_"&amp;BJ$20,データシート1!$A$1:$BS$1,0),0)</f>
        <v>22.351604288280754</v>
      </c>
      <c r="BK47" s="40">
        <f t="shared" si="1"/>
        <v>30.242331202272027</v>
      </c>
      <c r="BL47" s="40">
        <f t="shared" si="2"/>
        <v>28.39784375818342</v>
      </c>
      <c r="BM47" s="40">
        <f>VLOOKUP($AX47&amp;"_"&amp;$BC$14,データシート1!$A:$BS,MATCH($BC$12&amp;"_"&amp;BM$20,データシート1!$A$1:$BS$1,0),0)</f>
        <v>11.310224623105507</v>
      </c>
      <c r="BN47" s="40">
        <f>VLOOKUP($AX47&amp;"_"&amp;$BC$14,データシート1!$A:$BS,MATCH($BC$12&amp;"_"&amp;BN$20,データシート1!$A$1:$BS$1,0),0)</f>
        <v>17.087619135077912</v>
      </c>
      <c r="BO47" s="40">
        <f>VLOOKUP($AX47&amp;"_"&amp;$BC$14,データシート1!$A:$BS,MATCH($BC$12&amp;"_"&amp;BO$20,データシート1!$A$1:$BS$1,0),0)</f>
        <v>0.59735588592981836</v>
      </c>
      <c r="BP47" s="40">
        <f>VLOOKUP($AX47&amp;"_"&amp;$BC$14,データシート1!$A:$BS,MATCH($BC$12&amp;"_"&amp;BP$20,データシート1!$A$1:$BS$1,0),0)</f>
        <v>1.2471315581587874</v>
      </c>
      <c r="BQ47" s="40">
        <f>VLOOKUP($AX47&amp;"_"&amp;$BC$14,データシート1!$A:$BS,MATCH($BC$12&amp;"_"&amp;BQ$20,データシート1!$A$1:$BS$1,0),0)</f>
        <v>1.378528138740875</v>
      </c>
      <c r="BR47" s="41">
        <f t="shared" si="3"/>
        <v>528.99528557888812</v>
      </c>
      <c r="BT47" s="134" t="str">
        <f t="shared" si="4"/>
        <v>六ヶ所村</v>
      </c>
      <c r="BU47" s="38">
        <f t="shared" si="25"/>
        <v>528.99528557888812</v>
      </c>
      <c r="BV47" s="69">
        <f t="shared" si="16"/>
        <v>0.8526322433464093</v>
      </c>
      <c r="BW47" s="69">
        <f t="shared" si="16"/>
        <v>0.81815258735375385</v>
      </c>
      <c r="BX47" s="69">
        <f t="shared" si="16"/>
        <v>1.1714630650894713E-2</v>
      </c>
      <c r="BY47" s="69">
        <f t="shared" si="16"/>
        <v>2.2765025341760708E-2</v>
      </c>
      <c r="BZ47" s="69">
        <f t="shared" si="16"/>
        <v>4.5339505928764824E-2</v>
      </c>
      <c r="CA47" s="69">
        <f t="shared" si="32"/>
        <v>4.2252936647291725E-2</v>
      </c>
      <c r="CB47" s="69">
        <f t="shared" si="32"/>
        <v>5.7169377547811893E-2</v>
      </c>
      <c r="CC47" s="69">
        <f t="shared" si="32"/>
        <v>5.3682602723211792E-2</v>
      </c>
      <c r="CD47" s="69">
        <f t="shared" si="32"/>
        <v>2.1380577353782168E-2</v>
      </c>
      <c r="CE47" s="69">
        <f t="shared" si="32"/>
        <v>3.2302025369429624E-2</v>
      </c>
      <c r="CF47" s="69">
        <f t="shared" si="32"/>
        <v>1.1292272392864941E-3</v>
      </c>
      <c r="CG47" s="69">
        <f t="shared" si="32"/>
        <v>2.3575475853136029E-3</v>
      </c>
      <c r="CH47" s="69">
        <f t="shared" si="32"/>
        <v>2.6059365297222436E-3</v>
      </c>
      <c r="CI47" s="135">
        <f t="shared" si="6"/>
        <v>1</v>
      </c>
      <c r="CK47" s="136" t="str">
        <f t="shared" si="7"/>
        <v>六ヶ所村</v>
      </c>
      <c r="CL47" s="137">
        <f t="shared" si="17"/>
        <v>451.03843706280179</v>
      </c>
      <c r="CM47" s="75">
        <f t="shared" si="18"/>
        <v>0.52886623488983542</v>
      </c>
      <c r="CN47" s="76">
        <f t="shared" si="19"/>
        <v>432.79886159430521</v>
      </c>
      <c r="CO47" s="75">
        <f t="shared" si="20"/>
        <v>0.55115440720267062</v>
      </c>
      <c r="CP47" s="76">
        <f t="shared" si="8"/>
        <v>6.1969843866212448</v>
      </c>
      <c r="CQ47" s="75">
        <f t="shared" si="21"/>
        <v>0</v>
      </c>
      <c r="CR47" s="76">
        <f t="shared" si="9"/>
        <v>12.042591081875331</v>
      </c>
      <c r="CS47" s="75">
        <f t="shared" si="22"/>
        <v>0</v>
      </c>
      <c r="CT47" s="76">
        <f t="shared" si="10"/>
        <v>23.98438488679264</v>
      </c>
      <c r="CU47" s="77">
        <f t="shared" si="23"/>
        <v>0.47747732760518763</v>
      </c>
      <c r="CV47" s="18"/>
      <c r="CW47" s="1078">
        <f t="shared" si="24"/>
        <v>238.53899999999999</v>
      </c>
      <c r="CX47" s="1081">
        <f>VLOOKUP($AX47&amp;"_"&amp;$CW$14,データシート1!$A:$BS,MATCH($CW$12&amp;"_"&amp;CX$20,データシート1!$A$1:$BS$1,0),0)</f>
        <v>238.53899999999999</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11.452</v>
      </c>
      <c r="DB47" s="1081">
        <f>VLOOKUP($AX47&amp;"_"&amp;$CW$14,データシート1!$A:$BS,MATCH($CW$12&amp;"_"&amp;DB$20,データシート1!$A$1:$BS$1,0),0)</f>
        <v>0</v>
      </c>
      <c r="DC47" s="1081">
        <f>VLOOKUP($AX47&amp;"_"&amp;$CW$14,データシート1!$A:$BS,MATCH($CW$12&amp;"_"&amp;DC$20,データシート1!$A$1:$BS$1,0),0)</f>
        <v>6.3630000000000004</v>
      </c>
      <c r="DD47" s="1080">
        <f t="shared" si="11"/>
        <v>256.35399999999998</v>
      </c>
      <c r="DE47" s="18"/>
      <c r="DF47" s="138">
        <f>VLOOKUP($AX47&amp;"_"&amp;$DF$14,データシート1!$A:$BS,MATCH($DF$12&amp;"_"&amp;DF$20,データシート1!$A$1:$BS$1,0),0)</f>
        <v>4</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2</v>
      </c>
      <c r="DJ47" s="74">
        <f>VLOOKUP($AX47&amp;"_"&amp;$DF$14,データシート1!$A:$BS,MATCH($DF$12&amp;"_"&amp;DJ$20,データシート1!$A$1:$BS$1,0),0)</f>
        <v>0</v>
      </c>
      <c r="DK47" s="74">
        <f>VLOOKUP($AX47&amp;"_"&amp;$DF$14,データシート1!$A:$BS,MATCH($DF$12&amp;"_"&amp;DK$20,データシート1!$A$1:$BS$1,0),0)</f>
        <v>1</v>
      </c>
      <c r="DL47" s="78">
        <f t="shared" si="12"/>
        <v>7</v>
      </c>
      <c r="DM47" s="18"/>
      <c r="DN47" s="139">
        <f t="shared" si="26"/>
        <v>0.93</v>
      </c>
      <c r="DO47" s="140">
        <f t="shared" si="27"/>
        <v>0</v>
      </c>
      <c r="DP47" s="140">
        <f t="shared" si="29"/>
        <v>0</v>
      </c>
      <c r="DQ47" s="140">
        <f t="shared" si="30"/>
        <v>0.04</v>
      </c>
      <c r="DR47" s="140">
        <f t="shared" si="31"/>
        <v>0</v>
      </c>
      <c r="DS47" s="141">
        <f t="shared" si="28"/>
        <v>0.02</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18481</v>
      </c>
      <c r="AY48" s="20" t="str">
        <f>IF(IFERROR(比較地域マスタ!$Z33,"")=0,"",IFERROR(比較地域マスタ!$Z33,""))</f>
        <v>高浜町</v>
      </c>
      <c r="BB48" s="122" t="str">
        <f t="shared" si="0"/>
        <v>18481</v>
      </c>
      <c r="BC48" s="123" t="str">
        <f t="shared" si="0"/>
        <v>高浜町</v>
      </c>
      <c r="BD48" s="40">
        <f t="shared" si="14"/>
        <v>68.273222190852493</v>
      </c>
      <c r="BE48" s="40">
        <f t="shared" si="15"/>
        <v>16.093705791411104</v>
      </c>
      <c r="BF48" s="40">
        <f>VLOOKUP($AX48&amp;"_"&amp;$BC$14,データシート1!$A:$BS,MATCH($BC$12&amp;"_"&amp;BF$20,データシート1!$A$1:$BS$1,0),0)</f>
        <v>6.7554757520556663</v>
      </c>
      <c r="BG48" s="40">
        <f>VLOOKUP($AX48&amp;"_"&amp;$BC$14,データシート1!$A:$BS,MATCH($BC$12&amp;"_"&amp;BG$20,データシート1!$A$1:$BS$1,0),0)</f>
        <v>2.4860377996021437</v>
      </c>
      <c r="BH48" s="40">
        <f>VLOOKUP($AX48&amp;"_"&amp;$BC$14,データシート1!$A:$BS,MATCH($BC$12&amp;"_"&amp;BH$20,データシート1!$A$1:$BS$1,0),0)</f>
        <v>6.8521922397532951</v>
      </c>
      <c r="BI48" s="40">
        <f>VLOOKUP($AX48&amp;"_"&amp;$BC$14,データシート1!$A:$BS,MATCH($BC$12&amp;"_"&amp;BI$20,データシート1!$A$1:$BS$1,0),0)</f>
        <v>13.297837615826152</v>
      </c>
      <c r="BJ48" s="40">
        <f>VLOOKUP($AX48&amp;"_"&amp;$BC$14,データシート1!$A:$BS,MATCH($BC$12&amp;"_"&amp;BJ$20,データシート1!$A$1:$BS$1,0),0)</f>
        <v>19.521442444481085</v>
      </c>
      <c r="BK48" s="40">
        <f t="shared" si="1"/>
        <v>19.36023633913414</v>
      </c>
      <c r="BL48" s="40">
        <f t="shared" si="2"/>
        <v>18.606204431302846</v>
      </c>
      <c r="BM48" s="40">
        <f>VLOOKUP($AX48&amp;"_"&amp;$BC$14,データシート1!$A:$BS,MATCH($BC$12&amp;"_"&amp;BM$20,データシート1!$A$1:$BS$1,0),0)</f>
        <v>8.5841274236734932</v>
      </c>
      <c r="BN48" s="40">
        <f>VLOOKUP($AX48&amp;"_"&amp;$BC$14,データシート1!$A:$BS,MATCH($BC$12&amp;"_"&amp;BN$20,データシート1!$A$1:$BS$1,0),0)</f>
        <v>10.022077007629353</v>
      </c>
      <c r="BO48" s="40">
        <f>VLOOKUP($AX48&amp;"_"&amp;$BC$14,データシート1!$A:$BS,MATCH($BC$12&amp;"_"&amp;BO$20,データシート1!$A$1:$BS$1,0),0)</f>
        <v>0.60337012937714252</v>
      </c>
      <c r="BP48" s="40">
        <f>VLOOKUP($AX48&amp;"_"&amp;$BC$14,データシート1!$A:$BS,MATCH($BC$12&amp;"_"&amp;BP$20,データシート1!$A$1:$BS$1,0),0)</f>
        <v>0.15066177845415163</v>
      </c>
      <c r="BQ48" s="40">
        <f>VLOOKUP($AX48&amp;"_"&amp;$BC$14,データシート1!$A:$BS,MATCH($BC$12&amp;"_"&amp;BQ$20,データシート1!$A$1:$BS$1,0),0)</f>
        <v>0</v>
      </c>
      <c r="BR48" s="41">
        <f t="shared" si="3"/>
        <v>68.273222190852493</v>
      </c>
      <c r="BT48" s="134" t="str">
        <f t="shared" si="4"/>
        <v>高浜町</v>
      </c>
      <c r="BU48" s="38">
        <f t="shared" si="25"/>
        <v>68.273222190852493</v>
      </c>
      <c r="BV48" s="69">
        <f t="shared" si="16"/>
        <v>0.23572500718396444</v>
      </c>
      <c r="BW48" s="69">
        <f t="shared" si="16"/>
        <v>9.8947662572175923E-2</v>
      </c>
      <c r="BX48" s="69">
        <f t="shared" si="16"/>
        <v>3.6413072648784878E-2</v>
      </c>
      <c r="BY48" s="69">
        <f t="shared" si="16"/>
        <v>0.10036427196300364</v>
      </c>
      <c r="BZ48" s="69">
        <f t="shared" si="16"/>
        <v>0.19477383942203694</v>
      </c>
      <c r="CA48" s="69">
        <f t="shared" si="32"/>
        <v>0.28593117210595992</v>
      </c>
      <c r="CB48" s="69">
        <f t="shared" si="32"/>
        <v>0.28356998128803856</v>
      </c>
      <c r="CC48" s="69">
        <f t="shared" si="32"/>
        <v>0.27252565258002098</v>
      </c>
      <c r="CD48" s="69">
        <f t="shared" si="32"/>
        <v>0.12573198024369248</v>
      </c>
      <c r="CE48" s="69">
        <f t="shared" si="32"/>
        <v>0.14679367233632851</v>
      </c>
      <c r="CF48" s="69">
        <f t="shared" si="32"/>
        <v>8.8375809726757605E-3</v>
      </c>
      <c r="CG48" s="69">
        <f t="shared" si="32"/>
        <v>2.2067477353418055E-3</v>
      </c>
      <c r="CH48" s="69">
        <f t="shared" si="32"/>
        <v>0</v>
      </c>
      <c r="CI48" s="135">
        <f t="shared" si="6"/>
        <v>1</v>
      </c>
      <c r="CK48" s="136" t="str">
        <f t="shared" si="7"/>
        <v>高浜町</v>
      </c>
      <c r="CL48" s="137">
        <f t="shared" si="17"/>
        <v>16.093705791411104</v>
      </c>
      <c r="CM48" s="75">
        <f t="shared" si="18"/>
        <v>0</v>
      </c>
      <c r="CN48" s="76">
        <f t="shared" si="19"/>
        <v>6.7554757520556663</v>
      </c>
      <c r="CO48" s="75">
        <f t="shared" si="20"/>
        <v>0</v>
      </c>
      <c r="CP48" s="76">
        <f t="shared" si="8"/>
        <v>2.4860377996021437</v>
      </c>
      <c r="CQ48" s="75">
        <f t="shared" si="21"/>
        <v>0</v>
      </c>
      <c r="CR48" s="76">
        <f t="shared" si="9"/>
        <v>6.8521922397532951</v>
      </c>
      <c r="CS48" s="75">
        <f t="shared" si="22"/>
        <v>0</v>
      </c>
      <c r="CT48" s="76">
        <f t="shared" si="10"/>
        <v>13.297837615826152</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49.3</v>
      </c>
      <c r="DC48" s="1081">
        <f>VLOOKUP($AX48&amp;"_"&amp;$CW$14,データシート1!$A:$BS,MATCH($CW$12&amp;"_"&amp;DC$20,データシート1!$A$1:$BS$1,0),0)</f>
        <v>0</v>
      </c>
      <c r="DD48" s="1080">
        <f t="shared" si="11"/>
        <v>49.3</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1</v>
      </c>
      <c r="DK48" s="74">
        <f>VLOOKUP($AX48&amp;"_"&amp;$DF$14,データシート1!$A:$BS,MATCH($DF$12&amp;"_"&amp;DK$20,データシート1!$A$1:$BS$1,0),0)</f>
        <v>0</v>
      </c>
      <c r="DL48" s="78">
        <f t="shared" si="12"/>
        <v>1</v>
      </c>
      <c r="DM48" s="18"/>
      <c r="DN48" s="139">
        <f t="shared" si="26"/>
        <v>0</v>
      </c>
      <c r="DO48" s="140">
        <f t="shared" si="27"/>
        <v>0</v>
      </c>
      <c r="DP48" s="140">
        <f t="shared" si="29"/>
        <v>0</v>
      </c>
      <c r="DQ48" s="140">
        <f t="shared" si="30"/>
        <v>0</v>
      </c>
      <c r="DR48" s="140">
        <f t="shared" si="31"/>
        <v>1</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18404</v>
      </c>
      <c r="AY49" s="20" t="str">
        <f>IF(IFERROR(比較地域マスタ!$Z34,"")=0,"",IFERROR(比較地域マスタ!$Z34,""))</f>
        <v>南越前町</v>
      </c>
      <c r="BB49" s="122" t="str">
        <f t="shared" si="0"/>
        <v>18404</v>
      </c>
      <c r="BC49" s="123" t="str">
        <f t="shared" si="0"/>
        <v>南越前町</v>
      </c>
      <c r="BD49" s="40">
        <f t="shared" si="14"/>
        <v>61.178224391294023</v>
      </c>
      <c r="BE49" s="40">
        <f t="shared" si="15"/>
        <v>18.151745441516518</v>
      </c>
      <c r="BF49" s="40">
        <f>VLOOKUP($AX49&amp;"_"&amp;$BC$14,データシート1!$A:$BS,MATCH($BC$12&amp;"_"&amp;BF$20,データシート1!$A$1:$BS$1,0),0)</f>
        <v>11.420672416165649</v>
      </c>
      <c r="BG49" s="40">
        <f>VLOOKUP($AX49&amp;"_"&amp;$BC$14,データシート1!$A:$BS,MATCH($BC$12&amp;"_"&amp;BG$20,データシート1!$A$1:$BS$1,0),0)</f>
        <v>0.64273172379957866</v>
      </c>
      <c r="BH49" s="40">
        <f>VLOOKUP($AX49&amp;"_"&amp;$BC$14,データシート1!$A:$BS,MATCH($BC$12&amp;"_"&amp;BH$20,データシート1!$A$1:$BS$1,0),0)</f>
        <v>6.0883413015512886</v>
      </c>
      <c r="BI49" s="40">
        <f>VLOOKUP($AX49&amp;"_"&amp;$BC$14,データシート1!$A:$BS,MATCH($BC$12&amp;"_"&amp;BI$20,データシート1!$A$1:$BS$1,0),0)</f>
        <v>7.1055507217342013</v>
      </c>
      <c r="BJ49" s="40">
        <f>VLOOKUP($AX49&amp;"_"&amp;$BC$14,データシート1!$A:$BS,MATCH($BC$12&amp;"_"&amp;BJ$20,データシート1!$A$1:$BS$1,0),0)</f>
        <v>15.3707187918075</v>
      </c>
      <c r="BK49" s="40">
        <f t="shared" si="1"/>
        <v>20.077210398008205</v>
      </c>
      <c r="BL49" s="40">
        <f t="shared" si="2"/>
        <v>19.472366189354759</v>
      </c>
      <c r="BM49" s="40">
        <f>VLOOKUP($AX49&amp;"_"&amp;$BC$14,データシート1!$A:$BS,MATCH($BC$12&amp;"_"&amp;BM$20,データシート1!$A$1:$BS$1,0),0)</f>
        <v>9.8226264080150401</v>
      </c>
      <c r="BN49" s="40">
        <f>VLOOKUP($AX49&amp;"_"&amp;$BC$14,データシート1!$A:$BS,MATCH($BC$12&amp;"_"&amp;BN$20,データシート1!$A$1:$BS$1,0),0)</f>
        <v>9.6497397813397168</v>
      </c>
      <c r="BO49" s="40">
        <f>VLOOKUP($AX49&amp;"_"&amp;$BC$14,データシート1!$A:$BS,MATCH($BC$12&amp;"_"&amp;BO$20,データシート1!$A$1:$BS$1,0),0)</f>
        <v>0.60484420865344757</v>
      </c>
      <c r="BP49" s="40">
        <f>VLOOKUP($AX49&amp;"_"&amp;$BC$14,データシート1!$A:$BS,MATCH($BC$12&amp;"_"&amp;BP$20,データシート1!$A$1:$BS$1,0),0)</f>
        <v>0</v>
      </c>
      <c r="BQ49" s="40">
        <f>VLOOKUP($AX49&amp;"_"&amp;$BC$14,データシート1!$A:$BS,MATCH($BC$12&amp;"_"&amp;BQ$20,データシート1!$A$1:$BS$1,0),0)</f>
        <v>0.47299903822759948</v>
      </c>
      <c r="BR49" s="41">
        <f t="shared" si="3"/>
        <v>61.178224391294023</v>
      </c>
      <c r="BT49" s="134" t="str">
        <f t="shared" si="4"/>
        <v>南越前町</v>
      </c>
      <c r="BU49" s="38">
        <f t="shared" si="25"/>
        <v>61.178224391294023</v>
      </c>
      <c r="BV49" s="69">
        <f t="shared" si="16"/>
        <v>0.29670271770913975</v>
      </c>
      <c r="BW49" s="69">
        <f t="shared" si="16"/>
        <v>0.1866787166479266</v>
      </c>
      <c r="BX49" s="69">
        <f t="shared" si="16"/>
        <v>1.0505890456850898E-2</v>
      </c>
      <c r="BY49" s="69">
        <f t="shared" si="16"/>
        <v>9.9518110604362206E-2</v>
      </c>
      <c r="BZ49" s="69">
        <f t="shared" si="16"/>
        <v>0.11614509561910982</v>
      </c>
      <c r="CA49" s="69">
        <f t="shared" si="32"/>
        <v>0.25124493142358723</v>
      </c>
      <c r="CB49" s="69">
        <f t="shared" si="32"/>
        <v>0.32817576184615938</v>
      </c>
      <c r="CC49" s="69">
        <f t="shared" si="32"/>
        <v>0.31828916878675834</v>
      </c>
      <c r="CD49" s="69">
        <f t="shared" si="32"/>
        <v>0.16055755958508744</v>
      </c>
      <c r="CE49" s="69">
        <f t="shared" si="32"/>
        <v>0.15773160920167087</v>
      </c>
      <c r="CF49" s="69">
        <f t="shared" si="32"/>
        <v>9.8865930594010509E-3</v>
      </c>
      <c r="CG49" s="69">
        <f t="shared" si="32"/>
        <v>0</v>
      </c>
      <c r="CH49" s="69">
        <f t="shared" si="32"/>
        <v>7.7314934020038294E-3</v>
      </c>
      <c r="CI49" s="135">
        <f t="shared" si="6"/>
        <v>1</v>
      </c>
      <c r="CK49" s="136" t="str">
        <f t="shared" si="7"/>
        <v>南越前町</v>
      </c>
      <c r="CL49" s="137">
        <f t="shared" si="17"/>
        <v>18.151745441516518</v>
      </c>
      <c r="CM49" s="75">
        <f t="shared" si="18"/>
        <v>0.3990800787362071</v>
      </c>
      <c r="CN49" s="76">
        <f t="shared" si="19"/>
        <v>11.420672416165649</v>
      </c>
      <c r="CO49" s="75">
        <f t="shared" si="20"/>
        <v>0.63428839704274476</v>
      </c>
      <c r="CP49" s="76">
        <f t="shared" si="8"/>
        <v>0.64273172379957866</v>
      </c>
      <c r="CQ49" s="75">
        <f t="shared" si="21"/>
        <v>0</v>
      </c>
      <c r="CR49" s="76">
        <f t="shared" si="9"/>
        <v>6.0883413015512886</v>
      </c>
      <c r="CS49" s="75">
        <f t="shared" si="22"/>
        <v>0</v>
      </c>
      <c r="CT49" s="76">
        <f t="shared" si="10"/>
        <v>7.1055507217342013</v>
      </c>
      <c r="CU49" s="77">
        <f t="shared" si="23"/>
        <v>0</v>
      </c>
      <c r="CV49" s="18"/>
      <c r="CW49" s="1078">
        <f t="shared" si="24"/>
        <v>7.2439999999999998</v>
      </c>
      <c r="CX49" s="1081">
        <f>VLOOKUP($AX49&amp;"_"&amp;$CW$14,データシート1!$A:$BS,MATCH($CW$12&amp;"_"&amp;CX$20,データシート1!$A$1:$BS$1,0),0)</f>
        <v>7.2439999999999998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7.2439999999999998</v>
      </c>
      <c r="DE49" s="18"/>
      <c r="DF49" s="138">
        <f>VLOOKUP($AX49&amp;"_"&amp;$DF$14,データシート1!$A:$BS,MATCH($DF$12&amp;"_"&amp;DF$20,データシート1!$A$1:$BS$1,0),0)</f>
        <v>1</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1</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塩谷町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栃木県</v>
      </c>
      <c r="AY4" s="261" t="str">
        <f>年度マスタ!$J4</f>
        <v>塩谷町</v>
      </c>
      <c r="AZ4" s="261" t="str">
        <f>年度マスタ!$K4</f>
        <v>09384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33681</v>
      </c>
      <c r="AY13" s="20" t="str">
        <f>IF(IFERROR(比較地域マスタ!$Z6,"")=0,"",IFERROR(比較地域マスタ!$Z6,""))</f>
        <v>吉備中央町</v>
      </c>
      <c r="BC13" s="960" t="str">
        <f t="shared" ref="BC13:BC59" si="0">AX13</f>
        <v>33681</v>
      </c>
      <c r="BD13" s="123" t="str">
        <f>AY13</f>
        <v>吉備中央町</v>
      </c>
      <c r="BE13" s="40">
        <f>VLOOKUP($BC13&amp;"_"&amp;$AZ$7,データシート1!$A:$BS,MATCH("cb_"&amp;BE$12,データシート1!$A$1:$BS$1,0),0)</f>
        <v>1534.0000000000005</v>
      </c>
      <c r="BF13" s="40">
        <f>VLOOKUP($BC13&amp;"_"&amp;$AZ$7,データシート1!$A:$BS,MATCH("cb_"&amp;BF$12,データシート1!$A$1:$BS$1,0),0)</f>
        <v>43802.300000000039</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45336.300000000039</v>
      </c>
      <c r="BL13" s="42"/>
      <c r="BM13" s="960" t="str">
        <f>AX13</f>
        <v>33681</v>
      </c>
      <c r="BN13" s="123" t="str">
        <f>AY13</f>
        <v>吉備中央町</v>
      </c>
      <c r="BO13" s="40">
        <f>BE13*VLOOKUP(BO$12,別紙!$B$4:$E$10,MATCH("設備利用率",別紙!$B$4:$E$4,0),0)/100*8760/10^3</f>
        <v>1840.9840800000006</v>
      </c>
      <c r="BP13" s="40">
        <f>BF13*VLOOKUP(BP$12,別紙!$B$4:$E$10,MATCH("設備利用率",別紙!$B$4:$E$4,0),0)/100*8760/10^3</f>
        <v>57939.930348000053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59780.914428000055</v>
      </c>
      <c r="BV13" s="42"/>
      <c r="BW13" s="38" t="str">
        <f>AX13</f>
        <v>33681</v>
      </c>
      <c r="BX13" s="38" t="str">
        <f>AY13</f>
        <v>吉備中央町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107828.75431606517</v>
      </c>
      <c r="BZ13" s="42"/>
      <c r="CA13" s="38" t="str">
        <f>AX13</f>
        <v>33681</v>
      </c>
      <c r="CB13" s="38" t="str">
        <f>AY13</f>
        <v>吉備中央町</v>
      </c>
      <c r="CC13" s="260">
        <f>BO13/$BY13</f>
        <v>1.70732203267762E-2</v>
      </c>
      <c r="CD13" s="260">
        <f t="shared" ref="CD13:CH28" si="1">BP13/$BY13</f>
        <v>0.5373328358980004</v>
      </c>
      <c r="CE13" s="260">
        <f t="shared" si="1"/>
        <v>0</v>
      </c>
      <c r="CF13" s="260">
        <f t="shared" si="1"/>
        <v>0</v>
      </c>
      <c r="CG13" s="260">
        <f t="shared" si="1"/>
        <v>0</v>
      </c>
      <c r="CH13" s="260">
        <f t="shared" si="1"/>
        <v>0</v>
      </c>
      <c r="CI13" s="260">
        <f>BU13/BY13</f>
        <v>0.55440605622477668</v>
      </c>
      <c r="CK13" s="20" t="str">
        <f>AX13</f>
        <v>33681</v>
      </c>
      <c r="CL13" s="20" t="str">
        <f>AY13</f>
        <v>吉備中央町</v>
      </c>
      <c r="CM13" s="20">
        <f>VLOOKUP($CK13&amp;"_"&amp;$AZ$7,データシート1!$A:$BS,MATCH("ca_太陽光発電（10kW未満）",データシート1!$A$1:$BS$1,0),0)</f>
        <v>267</v>
      </c>
      <c r="CN13" s="20">
        <f>VLOOKUP($CK13&amp;"_"&amp;$AZ$5,データシート1!$A:$BS,MATCH("ab_家庭",データシート1!$A$1:$BS$1,0),0)</f>
        <v>5227</v>
      </c>
      <c r="CO13" s="260">
        <f>CM13/CN13</f>
        <v>5.1080925961354502E-2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20309</v>
      </c>
      <c r="AY14" s="20" t="str">
        <f>IF(IFERROR(比較地域マスタ!$Z7,"")=0,"",IFERROR(比較地域マスタ!$Z7,""))</f>
        <v>佐久穂町</v>
      </c>
      <c r="BC14" s="960" t="str">
        <f t="shared" si="0"/>
        <v>20309</v>
      </c>
      <c r="BD14" s="123" t="str">
        <f t="shared" ref="BD14:BD60" si="2">AY14</f>
        <v>佐久穂町</v>
      </c>
      <c r="BE14" s="40">
        <f>VLOOKUP($BC14&amp;"_"&amp;$AZ$7,データシート1!$A:$BS,MATCH("cb_"&amp;BE$12,データシート1!$A$1:$BS$1,0),0)</f>
        <v>2856.6000000000004</v>
      </c>
      <c r="BF14" s="40">
        <f>VLOOKUP($BC14&amp;"_"&amp;$AZ$7,データシート1!$A:$BS,MATCH("cb_"&amp;BF$12,データシート1!$A$1:$BS$1,0),0)</f>
        <v>6273.2000000000007</v>
      </c>
      <c r="BG14" s="40">
        <f>VLOOKUP($BC14&amp;"_"&amp;$AZ$7,データシート1!$A:$BS,MATCH("cb_"&amp;BG$12,データシート1!$A$1:$BS$1,0),0)</f>
        <v>0</v>
      </c>
      <c r="BH14" s="40">
        <f>VLOOKUP($BC14&amp;"_"&amp;$AZ$7,データシート1!$A:$BS,MATCH("cb_"&amp;BH$12,データシート1!$A$1:$BS$1,0),0)</f>
        <v>199</v>
      </c>
      <c r="BI14" s="40">
        <f>VLOOKUP($BC14&amp;"_"&amp;$AZ$7,データシート1!$A:$BS,MATCH("cb_"&amp;BI$12,データシート1!$A$1:$BS$1,0),0)</f>
        <v>0</v>
      </c>
      <c r="BJ14" s="40">
        <f>VLOOKUP($BC14&amp;"_"&amp;$AZ$7,データシート1!$A:$BS,MATCH("cb_"&amp;BJ$12,データシート1!$A$1:$BS$1,0),0)</f>
        <v>0</v>
      </c>
      <c r="BK14" s="40">
        <f t="shared" ref="BK14:BK60" si="3">SUM(BE14:BJ14)</f>
        <v>9328.8000000000011</v>
      </c>
      <c r="BL14" s="42"/>
      <c r="BM14" s="960" t="str">
        <f t="shared" ref="BM14:BM60" si="4">AX14</f>
        <v>20309</v>
      </c>
      <c r="BN14" s="123" t="str">
        <f t="shared" ref="BN14:BN60" si="5">AY14</f>
        <v>佐久穂町</v>
      </c>
      <c r="BO14" s="40">
        <f>BE14*VLOOKUP(BO$12,別紙!$B$4:$E$10,MATCH("設備利用率",別紙!$B$4:$E$4,0),0)/100*8760/10^3</f>
        <v>3428.2627920000004</v>
      </c>
      <c r="BP14" s="40">
        <f>BF14*VLOOKUP(BP$12,別紙!$B$4:$E$10,MATCH("設備利用率",別紙!$B$4:$E$4,0),0)/100*8760/10^3</f>
        <v>8297.938032</v>
      </c>
      <c r="BQ14" s="40">
        <f>BG14*VLOOKUP(BQ$12,別紙!$B$4:$E$10,MATCH("設備利用率",別紙!$B$4:$E$4,0),0)/100*8760/10^3</f>
        <v>0</v>
      </c>
      <c r="BR14" s="40">
        <f>BH14*VLOOKUP(BR$12,別紙!$B$4:$E$10,MATCH("設備利用率",別紙!$B$4:$E$4,0),0)/100*8760/10^3</f>
        <v>1045.944</v>
      </c>
      <c r="BS14" s="40">
        <f>BI14*VLOOKUP(BS$12,別紙!$B$4:$E$10,MATCH("設備利用率",別紙!$B$4:$E$4,0),0)/100*8760/10^3</f>
        <v>0</v>
      </c>
      <c r="BT14" s="40">
        <f>BJ14*VLOOKUP(BT$12,別紙!$B$4:$E$10,MATCH("設備利用率",別紙!$B$4:$E$4,0),0)/100*8760/10^3</f>
        <v>0</v>
      </c>
      <c r="BU14" s="40">
        <f t="shared" ref="BU14:BU60" si="6">SUM(BO14:BT14)</f>
        <v>12772.144823999999</v>
      </c>
      <c r="BV14" s="42"/>
      <c r="BW14" s="38" t="str">
        <f t="shared" ref="BW14:BW60" si="7">AX14</f>
        <v>20309</v>
      </c>
      <c r="BX14" s="38" t="str">
        <f t="shared" ref="BX14:BX60" si="8">AY14</f>
        <v>佐久穂町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40187.963019220515</v>
      </c>
      <c r="BZ14" s="42"/>
      <c r="CA14" s="38" t="str">
        <f t="shared" ref="CA14:CA60" si="9">AX14</f>
        <v>20309</v>
      </c>
      <c r="CB14" s="38" t="str">
        <f t="shared" ref="CB14:CB60" si="10">AY14</f>
        <v>佐久穂町</v>
      </c>
      <c r="CC14" s="260">
        <f t="shared" ref="CC14:CC60" si="11">BO14/$BY14</f>
        <v>8.5305711821233157E-2</v>
      </c>
      <c r="CD14" s="260">
        <f t="shared" si="1"/>
        <v>0.20647819418046601</v>
      </c>
      <c r="CE14" s="260">
        <f t="shared" si="1"/>
        <v>0</v>
      </c>
      <c r="CF14" s="260">
        <f t="shared" si="1"/>
        <v>2.6026300449708314E-2</v>
      </c>
      <c r="CG14" s="260">
        <f t="shared" si="1"/>
        <v>0</v>
      </c>
      <c r="CH14" s="260">
        <f t="shared" si="1"/>
        <v>0</v>
      </c>
      <c r="CI14" s="260">
        <f t="shared" ref="CI14:CI60" si="12">BU14/BY14</f>
        <v>0.31781020645140745</v>
      </c>
      <c r="CK14" s="20" t="str">
        <f t="shared" ref="CK14:CK60" si="13">AX14</f>
        <v>20309</v>
      </c>
      <c r="CL14" s="20" t="str">
        <f t="shared" ref="CL14:CL60" si="14">AY14</f>
        <v>佐久穂町</v>
      </c>
      <c r="CM14" s="20">
        <f>VLOOKUP($CK14&amp;"_"&amp;$AZ$7,データシート1!$A:$BS,MATCH("ca_太陽光発電（10kW未満）",データシート1!$A$1:$BS$1,0),0)</f>
        <v>599</v>
      </c>
      <c r="CN14" s="20">
        <f>VLOOKUP($CK14&amp;"_"&amp;$AZ$5,データシート1!$A:$BS,MATCH("ab_家庭",データシート1!$A$1:$BS$1,0),0)</f>
        <v>4292</v>
      </c>
      <c r="CO14" s="260">
        <f t="shared" ref="CO14:CO60" si="15">CM14/CN14</f>
        <v>0.13956197576887233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24562</v>
      </c>
      <c r="AY15" s="20" t="str">
        <f>IF(IFERROR(比較地域マスタ!$Z8,"")=0,"",IFERROR(比較地域マスタ!$Z8,""))</f>
        <v>紀宝町</v>
      </c>
      <c r="BC15" s="960" t="str">
        <f t="shared" si="0"/>
        <v>24562</v>
      </c>
      <c r="BD15" s="123" t="str">
        <f t="shared" si="2"/>
        <v>紀宝町</v>
      </c>
      <c r="BE15" s="40">
        <f>VLOOKUP($BC15&amp;"_"&amp;$AZ$7,データシート1!$A:$BS,MATCH("cb_"&amp;BE$12,データシート1!$A$1:$BS$1,0),0)</f>
        <v>1555.1999999999996</v>
      </c>
      <c r="BF15" s="40">
        <f>VLOOKUP($BC15&amp;"_"&amp;$AZ$7,データシート1!$A:$BS,MATCH("cb_"&amp;BF$12,データシート1!$A$1:$BS$1,0),0)</f>
        <v>6340.9999999999991</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7896.1999999999989</v>
      </c>
      <c r="BL15" s="42"/>
      <c r="BM15" s="960" t="str">
        <f t="shared" si="4"/>
        <v>24562</v>
      </c>
      <c r="BN15" s="123" t="str">
        <f t="shared" si="5"/>
        <v>紀宝町</v>
      </c>
      <c r="BO15" s="40">
        <f>BE15*VLOOKUP(BO$12,別紙!$B$4:$E$10,MATCH("設備利用率",別紙!$B$4:$E$4,0),0)/100*8760/10^3</f>
        <v>1866.4266239999993</v>
      </c>
      <c r="BP15" s="40">
        <f>BF15*VLOOKUP(BP$12,別紙!$B$4:$E$10,MATCH("設備利用率",別紙!$B$4:$E$4,0),0)/100*8760/10^3</f>
        <v>8387.6211599999988</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10254.047783999999</v>
      </c>
      <c r="BV15" s="42"/>
      <c r="BW15" s="38" t="str">
        <f t="shared" si="7"/>
        <v>24562</v>
      </c>
      <c r="BX15" s="38" t="str">
        <f t="shared" si="8"/>
        <v>紀宝町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78948.066424372228</v>
      </c>
      <c r="BZ15" s="42"/>
      <c r="CA15" s="38" t="str">
        <f t="shared" si="9"/>
        <v>24562</v>
      </c>
      <c r="CB15" s="38" t="str">
        <f t="shared" si="10"/>
        <v>紀宝町</v>
      </c>
      <c r="CC15" s="260">
        <f t="shared" si="11"/>
        <v>2.3641194883321559E-2</v>
      </c>
      <c r="CD15" s="260">
        <f t="shared" si="1"/>
        <v>0.10624226203227997</v>
      </c>
      <c r="CE15" s="260">
        <f t="shared" si="1"/>
        <v>0</v>
      </c>
      <c r="CF15" s="260">
        <f t="shared" si="1"/>
        <v>0</v>
      </c>
      <c r="CG15" s="260">
        <f t="shared" si="1"/>
        <v>0</v>
      </c>
      <c r="CH15" s="260">
        <f t="shared" si="1"/>
        <v>0</v>
      </c>
      <c r="CI15" s="260">
        <f t="shared" si="12"/>
        <v>0.12988345691560155</v>
      </c>
      <c r="CK15" s="20" t="str">
        <f t="shared" si="13"/>
        <v>24562</v>
      </c>
      <c r="CL15" s="20" t="str">
        <f t="shared" si="14"/>
        <v>紀宝町</v>
      </c>
      <c r="CM15" s="20">
        <f>VLOOKUP($CK15&amp;"_"&amp;$AZ$7,データシート1!$A:$BS,MATCH("ca_太陽光発電（10kW未満）",データシート1!$A$1:$BS$1,0),0)</f>
        <v>318</v>
      </c>
      <c r="CN15" s="20">
        <f>VLOOKUP($CK15&amp;"_"&amp;$AZ$5,データシート1!$A:$BS,MATCH("ab_家庭",データシート1!$A$1:$BS$1,0),0)</f>
        <v>5213</v>
      </c>
      <c r="CO15" s="260">
        <f t="shared" si="15"/>
        <v>6.100134279685402E-2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31390</v>
      </c>
      <c r="AY16" s="20" t="str">
        <f>IF(IFERROR(比較地域マスタ!$Z9,"")=0,"",IFERROR(比較地域マスタ!$Z9,""))</f>
        <v>伯耆町</v>
      </c>
      <c r="BC16" s="960" t="str">
        <f t="shared" si="0"/>
        <v>31390</v>
      </c>
      <c r="BD16" s="123" t="str">
        <f t="shared" si="2"/>
        <v>伯耆町</v>
      </c>
      <c r="BE16" s="40">
        <f>VLOOKUP($BC16&amp;"_"&amp;$AZ$7,データシート1!$A:$BS,MATCH("cb_"&amp;BE$12,データシート1!$A$1:$BS$1,0),0)</f>
        <v>1084.8</v>
      </c>
      <c r="BF16" s="40">
        <f>VLOOKUP($BC16&amp;"_"&amp;$AZ$7,データシート1!$A:$BS,MATCH("cb_"&amp;BF$12,データシート1!$A$1:$BS$1,0),0)</f>
        <v>19474.100000000006</v>
      </c>
      <c r="BG16" s="40">
        <f>VLOOKUP($BC16&amp;"_"&amp;$AZ$7,データシート1!$A:$BS,MATCH("cb_"&amp;BG$12,データシート1!$A$1:$BS$1,0),0)</f>
        <v>0</v>
      </c>
      <c r="BH16" s="40">
        <f>VLOOKUP($BC16&amp;"_"&amp;$AZ$7,データシート1!$A:$BS,MATCH("cb_"&amp;BH$12,データシート1!$A$1:$BS$1,0),0)</f>
        <v>874</v>
      </c>
      <c r="BI16" s="40">
        <f>VLOOKUP($BC16&amp;"_"&amp;$AZ$7,データシート1!$A:$BS,MATCH("cb_"&amp;BI$12,データシート1!$A$1:$BS$1,0),0)</f>
        <v>0</v>
      </c>
      <c r="BJ16" s="40">
        <f>VLOOKUP($BC16&amp;"_"&amp;$AZ$7,データシート1!$A:$BS,MATCH("cb_"&amp;BJ$12,データシート1!$A$1:$BS$1,0),0)</f>
        <v>0</v>
      </c>
      <c r="BK16" s="40">
        <f t="shared" si="3"/>
        <v>21432.900000000005</v>
      </c>
      <c r="BL16" s="42"/>
      <c r="BM16" s="960" t="str">
        <f t="shared" si="4"/>
        <v>31390</v>
      </c>
      <c r="BN16" s="123" t="str">
        <f t="shared" si="5"/>
        <v>伯耆町</v>
      </c>
      <c r="BO16" s="40">
        <f>BE16*VLOOKUP(BO$12,別紙!$B$4:$E$10,MATCH("設備利用率",別紙!$B$4:$E$4,0),0)/100*8760/10^3</f>
        <v>1301.8901759999997</v>
      </c>
      <c r="BP16" s="40">
        <f>BF16*VLOOKUP(BP$12,別紙!$B$4:$E$10,MATCH("設備利用率",別紙!$B$4:$E$4,0),0)/100*8760/10^3</f>
        <v>25759.560516000009</v>
      </c>
      <c r="BQ16" s="40">
        <f>BG16*VLOOKUP(BQ$12,別紙!$B$4:$E$10,MATCH("設備利用率",別紙!$B$4:$E$4,0),0)/100*8760/10^3</f>
        <v>0</v>
      </c>
      <c r="BR16" s="40">
        <f>BH16*VLOOKUP(BR$12,別紙!$B$4:$E$10,MATCH("設備利用率",別紙!$B$4:$E$4,0),0)/100*8760/10^3</f>
        <v>4593.7439999999997</v>
      </c>
      <c r="BS16" s="40">
        <f>BI16*VLOOKUP(BS$12,別紙!$B$4:$E$10,MATCH("設備利用率",別紙!$B$4:$E$4,0),0)/100*8760/10^3</f>
        <v>0</v>
      </c>
      <c r="BT16" s="40">
        <f>BJ16*VLOOKUP(BT$12,別紙!$B$4:$E$10,MATCH("設備利用率",別紙!$B$4:$E$4,0),0)/100*8760/10^3</f>
        <v>0</v>
      </c>
      <c r="BU16" s="40">
        <f t="shared" si="6"/>
        <v>31655.194692000008</v>
      </c>
      <c r="BV16" s="42"/>
      <c r="BW16" s="38" t="str">
        <f t="shared" si="7"/>
        <v>31390</v>
      </c>
      <c r="BX16" s="38" t="str">
        <f t="shared" si="8"/>
        <v>伯耆町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46801.377615339014</v>
      </c>
      <c r="BZ16" s="42"/>
      <c r="CA16" s="38" t="str">
        <f t="shared" si="9"/>
        <v>31390</v>
      </c>
      <c r="CB16" s="38" t="str">
        <f t="shared" si="10"/>
        <v>伯耆町</v>
      </c>
      <c r="CC16" s="260">
        <f t="shared" si="11"/>
        <v>2.7817347316146289E-2</v>
      </c>
      <c r="CD16" s="260">
        <f t="shared" si="1"/>
        <v>0.55040175799349522</v>
      </c>
      <c r="CE16" s="260">
        <f t="shared" si="1"/>
        <v>0</v>
      </c>
      <c r="CF16" s="260">
        <f t="shared" si="1"/>
        <v>9.8154033792680784E-2</v>
      </c>
      <c r="CG16" s="260">
        <f t="shared" si="1"/>
        <v>0</v>
      </c>
      <c r="CH16" s="260">
        <f t="shared" si="1"/>
        <v>0</v>
      </c>
      <c r="CI16" s="260">
        <f t="shared" si="12"/>
        <v>0.67637313910232233</v>
      </c>
      <c r="CK16" s="20" t="str">
        <f t="shared" si="13"/>
        <v>31390</v>
      </c>
      <c r="CL16" s="20" t="str">
        <f t="shared" si="14"/>
        <v>伯耆町</v>
      </c>
      <c r="CM16" s="20">
        <f>VLOOKUP($CK16&amp;"_"&amp;$AZ$7,データシート1!$A:$BS,MATCH("ca_太陽光発電（10kW未満）",データシート1!$A$1:$BS$1,0),0)</f>
        <v>221</v>
      </c>
      <c r="CN16" s="20">
        <f>VLOOKUP($CK16&amp;"_"&amp;$AZ$5,データシート1!$A:$BS,MATCH("ab_家庭",データシート1!$A$1:$BS$1,0),0)</f>
        <v>3866</v>
      </c>
      <c r="CO16" s="260">
        <f t="shared" si="15"/>
        <v>5.7165028453181582E-2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39428</v>
      </c>
      <c r="AY17" s="20" t="str">
        <f>IF(IFERROR(比較地域マスタ!$Z10,"")=0,"",IFERROR(比較地域マスタ!$Z10,""))</f>
        <v>黒潮町</v>
      </c>
      <c r="BC17" s="960" t="str">
        <f t="shared" si="0"/>
        <v>39428</v>
      </c>
      <c r="BD17" s="123" t="str">
        <f t="shared" si="2"/>
        <v>黒潮町</v>
      </c>
      <c r="BE17" s="40">
        <f>VLOOKUP($BC17&amp;"_"&amp;$AZ$7,データシート1!$A:$BS,MATCH("cb_"&amp;BE$12,データシート1!$A$1:$BS$1,0),0)</f>
        <v>1301.5289999999995</v>
      </c>
      <c r="BF17" s="40">
        <f>VLOOKUP($BC17&amp;"_"&amp;$AZ$7,データシート1!$A:$BS,MATCH("cb_"&amp;BF$12,データシート1!$A$1:$BS$1,0),0)</f>
        <v>5159.82</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6461.3489999999993</v>
      </c>
      <c r="BL17" s="42"/>
      <c r="BM17" s="960" t="str">
        <f t="shared" si="4"/>
        <v>39428</v>
      </c>
      <c r="BN17" s="123" t="str">
        <f t="shared" si="5"/>
        <v>黒潮町</v>
      </c>
      <c r="BO17" s="40">
        <f>BE17*VLOOKUP(BO$12,別紙!$B$4:$E$10,MATCH("設備利用率",別紙!$B$4:$E$4,0),0)/100*8760/10^3</f>
        <v>1561.9909834799992</v>
      </c>
      <c r="BP17" s="40">
        <f>BF17*VLOOKUP(BP$12,別紙!$B$4:$E$10,MATCH("設備利用率",別紙!$B$4:$E$4,0),0)/100*8760/10^3</f>
        <v>6825.2035031999994</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8387.1944866799986</v>
      </c>
      <c r="BV17" s="42"/>
      <c r="BW17" s="38" t="str">
        <f t="shared" si="7"/>
        <v>39428</v>
      </c>
      <c r="BX17" s="38" t="str">
        <f t="shared" si="8"/>
        <v>黒潮町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43337.377790160375</v>
      </c>
      <c r="BZ17" s="42"/>
      <c r="CA17" s="38" t="str">
        <f t="shared" si="9"/>
        <v>39428</v>
      </c>
      <c r="CB17" s="38" t="str">
        <f t="shared" si="10"/>
        <v>黒潮町</v>
      </c>
      <c r="CC17" s="260">
        <f t="shared" si="11"/>
        <v>3.60425817880159E-2</v>
      </c>
      <c r="CD17" s="260">
        <f t="shared" si="1"/>
        <v>0.15748999711629166</v>
      </c>
      <c r="CE17" s="260">
        <f t="shared" si="1"/>
        <v>0</v>
      </c>
      <c r="CF17" s="260">
        <f t="shared" si="1"/>
        <v>0</v>
      </c>
      <c r="CG17" s="260">
        <f t="shared" si="1"/>
        <v>0</v>
      </c>
      <c r="CH17" s="260">
        <f t="shared" si="1"/>
        <v>0</v>
      </c>
      <c r="CI17" s="260">
        <f t="shared" si="12"/>
        <v>0.19353257890430756</v>
      </c>
      <c r="CK17" s="20" t="str">
        <f t="shared" si="13"/>
        <v>39428</v>
      </c>
      <c r="CL17" s="20" t="str">
        <f t="shared" si="14"/>
        <v>黒潮町</v>
      </c>
      <c r="CM17" s="20">
        <f>VLOOKUP($CK17&amp;"_"&amp;$AZ$7,データシート1!$A:$BS,MATCH("ca_太陽光発電（10kW未満）",データシート1!$A$1:$BS$1,0),0)</f>
        <v>268</v>
      </c>
      <c r="CN17" s="20">
        <f>VLOOKUP($CK17&amp;"_"&amp;$AZ$5,データシート1!$A:$BS,MATCH("ab_家庭",データシート1!$A$1:$BS$1,0),0)</f>
        <v>5373</v>
      </c>
      <c r="CO17" s="260">
        <f t="shared" si="15"/>
        <v>4.987902475339661E-2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19365</v>
      </c>
      <c r="AY18" s="20" t="str">
        <f>IF(IFERROR(比較地域マスタ!$Z11,"")=0,"",IFERROR(比較地域マスタ!$Z11,""))</f>
        <v>身延町</v>
      </c>
      <c r="BC18" s="960" t="str">
        <f t="shared" si="0"/>
        <v>19365</v>
      </c>
      <c r="BD18" s="123" t="str">
        <f t="shared" si="2"/>
        <v>身延町</v>
      </c>
      <c r="BE18" s="40">
        <f>VLOOKUP($BC18&amp;"_"&amp;$AZ$7,データシート1!$A:$BS,MATCH("cb_"&amp;BE$12,データシート1!$A$1:$BS$1,0),0)</f>
        <v>792.49999999999977</v>
      </c>
      <c r="BF18" s="40">
        <f>VLOOKUP($BC18&amp;"_"&amp;$AZ$7,データシート1!$A:$BS,MATCH("cb_"&amp;BF$12,データシート1!$A$1:$BS$1,0),0)</f>
        <v>5620.9999999999991</v>
      </c>
      <c r="BG18" s="40">
        <f>VLOOKUP($BC18&amp;"_"&amp;$AZ$7,データシート1!$A:$BS,MATCH("cb_"&amp;BG$12,データシート1!$A$1:$BS$1,0),0)</f>
        <v>0</v>
      </c>
      <c r="BH18" s="40">
        <f>VLOOKUP($BC18&amp;"_"&amp;$AZ$7,データシート1!$A:$BS,MATCH("cb_"&amp;BH$12,データシート1!$A$1:$BS$1,0),0)</f>
        <v>21946</v>
      </c>
      <c r="BI18" s="40">
        <f>VLOOKUP($BC18&amp;"_"&amp;$AZ$7,データシート1!$A:$BS,MATCH("cb_"&amp;BI$12,データシート1!$A$1:$BS$1,0),0)</f>
        <v>0</v>
      </c>
      <c r="BJ18" s="40">
        <f>VLOOKUP($BC18&amp;"_"&amp;$AZ$7,データシート1!$A:$BS,MATCH("cb_"&amp;BJ$12,データシート1!$A$1:$BS$1,0),0)</f>
        <v>0</v>
      </c>
      <c r="BK18" s="40">
        <f t="shared" si="3"/>
        <v>28359.5</v>
      </c>
      <c r="BL18" s="42"/>
      <c r="BM18" s="960" t="str">
        <f t="shared" si="4"/>
        <v>19365</v>
      </c>
      <c r="BN18" s="123" t="str">
        <f t="shared" si="5"/>
        <v>身延町</v>
      </c>
      <c r="BO18" s="40">
        <f>BE18*VLOOKUP(BO$12,別紙!$B$4:$E$10,MATCH("設備利用率",別紙!$B$4:$E$4,0),0)/100*8760/10^3</f>
        <v>951.09509999999966</v>
      </c>
      <c r="BP18" s="40">
        <f>BF18*VLOOKUP(BP$12,別紙!$B$4:$E$10,MATCH("設備利用率",別紙!$B$4:$E$4,0),0)/100*8760/10^3</f>
        <v>7435.2339599999996</v>
      </c>
      <c r="BQ18" s="40">
        <f>BG18*VLOOKUP(BQ$12,別紙!$B$4:$E$10,MATCH("設備利用率",別紙!$B$4:$E$4,0),0)/100*8760/10^3</f>
        <v>0</v>
      </c>
      <c r="BR18" s="40">
        <f>BH18*VLOOKUP(BR$12,別紙!$B$4:$E$10,MATCH("設備利用率",別紙!$B$4:$E$4,0),0)/100*8760/10^3</f>
        <v>115348.17600000001</v>
      </c>
      <c r="BS18" s="40">
        <f>BI18*VLOOKUP(BS$12,別紙!$B$4:$E$10,MATCH("設備利用率",別紙!$B$4:$E$4,0),0)/100*8760/10^3</f>
        <v>0</v>
      </c>
      <c r="BT18" s="40">
        <f>BJ18*VLOOKUP(BT$12,別紙!$B$4:$E$10,MATCH("設備利用率",別紙!$B$4:$E$4,0),0)/100*8760/10^3</f>
        <v>0</v>
      </c>
      <c r="BU18" s="40">
        <f t="shared" si="6"/>
        <v>123734.50506000001</v>
      </c>
      <c r="BV18" s="42"/>
      <c r="BW18" s="38" t="str">
        <f t="shared" si="7"/>
        <v>19365</v>
      </c>
      <c r="BX18" s="38" t="str">
        <f t="shared" si="8"/>
        <v>身延町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63656.616027344993</v>
      </c>
      <c r="BZ18" s="42"/>
      <c r="CA18" s="38" t="str">
        <f t="shared" si="9"/>
        <v>19365</v>
      </c>
      <c r="CB18" s="38" t="str">
        <f t="shared" si="10"/>
        <v>身延町</v>
      </c>
      <c r="CC18" s="260">
        <f t="shared" si="11"/>
        <v>1.4941025133843707E-2</v>
      </c>
      <c r="CD18" s="260">
        <f t="shared" si="1"/>
        <v>0.1168022182769823</v>
      </c>
      <c r="CE18" s="260">
        <f t="shared" si="1"/>
        <v>0</v>
      </c>
      <c r="CF18" s="260">
        <f t="shared" si="1"/>
        <v>1.8120375099808927</v>
      </c>
      <c r="CG18" s="260">
        <f t="shared" si="1"/>
        <v>0</v>
      </c>
      <c r="CH18" s="260">
        <f t="shared" si="1"/>
        <v>0</v>
      </c>
      <c r="CI18" s="260">
        <f t="shared" si="12"/>
        <v>1.9437807533917189</v>
      </c>
      <c r="CK18" s="20" t="str">
        <f t="shared" si="13"/>
        <v>19365</v>
      </c>
      <c r="CL18" s="20" t="str">
        <f t="shared" si="14"/>
        <v>身延町</v>
      </c>
      <c r="CM18" s="20">
        <f>VLOOKUP($CK18&amp;"_"&amp;$AZ$7,データシート1!$A:$BS,MATCH("ca_太陽光発電（10kW未満）",データシート1!$A$1:$BS$1,0),0)</f>
        <v>152</v>
      </c>
      <c r="CN18" s="20">
        <f>VLOOKUP($CK18&amp;"_"&amp;$AZ$5,データシート1!$A:$BS,MATCH("ab_家庭",データシート1!$A$1:$BS$1,0),0)</f>
        <v>5189</v>
      </c>
      <c r="CO18" s="260">
        <f t="shared" si="15"/>
        <v>2.9292734630950088E-2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40601</v>
      </c>
      <c r="AY19" s="20" t="str">
        <f>IF(IFERROR(比較地域マスタ!$Z12,"")=0,"",IFERROR(比較地域マスタ!$Z12,""))</f>
        <v>香春町</v>
      </c>
      <c r="BC19" s="960" t="str">
        <f t="shared" si="0"/>
        <v>40601</v>
      </c>
      <c r="BD19" s="123" t="str">
        <f t="shared" si="2"/>
        <v>香春町</v>
      </c>
      <c r="BE19" s="40">
        <f>VLOOKUP($BC19&amp;"_"&amp;$AZ$7,データシート1!$A:$BS,MATCH("cb_"&amp;BE$12,データシート1!$A$1:$BS$1,0),0)</f>
        <v>1759.1499999999994</v>
      </c>
      <c r="BF19" s="40">
        <f>VLOOKUP($BC19&amp;"_"&amp;$AZ$7,データシート1!$A:$BS,MATCH("cb_"&amp;BF$12,データシート1!$A$1:$BS$1,0),0)</f>
        <v>13001.099999999991</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14760.249999999991</v>
      </c>
      <c r="BL19" s="42"/>
      <c r="BM19" s="960" t="str">
        <f t="shared" si="4"/>
        <v>40601</v>
      </c>
      <c r="BN19" s="123" t="str">
        <f t="shared" si="5"/>
        <v>香春町</v>
      </c>
      <c r="BO19" s="40">
        <f>BE19*VLOOKUP(BO$12,別紙!$B$4:$E$10,MATCH("設備利用率",別紙!$B$4:$E$4,0),0)/100*8760/10^3</f>
        <v>2111.1910979999993</v>
      </c>
      <c r="BP19" s="40">
        <f>BF19*VLOOKUP(BP$12,別紙!$B$4:$E$10,MATCH("設備利用率",別紙!$B$4:$E$4,0),0)/100*8760/10^3</f>
        <v>17197.335035999989</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19308.526133999989</v>
      </c>
      <c r="BV19" s="42"/>
      <c r="BW19" s="38" t="str">
        <f t="shared" si="7"/>
        <v>40601</v>
      </c>
      <c r="BX19" s="38" t="str">
        <f t="shared" si="8"/>
        <v>香春町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45272.702947040445</v>
      </c>
      <c r="BZ19" s="42"/>
      <c r="CA19" s="38" t="str">
        <f t="shared" si="9"/>
        <v>40601</v>
      </c>
      <c r="CB19" s="38" t="str">
        <f t="shared" si="10"/>
        <v>香春町</v>
      </c>
      <c r="CC19" s="260">
        <f t="shared" si="11"/>
        <v>4.6632760152837564E-2</v>
      </c>
      <c r="CD19" s="260">
        <f t="shared" si="1"/>
        <v>0.37986101815297529</v>
      </c>
      <c r="CE19" s="260">
        <f t="shared" si="1"/>
        <v>0</v>
      </c>
      <c r="CF19" s="260">
        <f t="shared" si="1"/>
        <v>0</v>
      </c>
      <c r="CG19" s="260">
        <f t="shared" si="1"/>
        <v>0</v>
      </c>
      <c r="CH19" s="260">
        <f t="shared" si="1"/>
        <v>0</v>
      </c>
      <c r="CI19" s="260">
        <f t="shared" si="12"/>
        <v>0.42649377830581287</v>
      </c>
      <c r="CK19" s="20" t="str">
        <f t="shared" si="13"/>
        <v>40601</v>
      </c>
      <c r="CL19" s="20" t="str">
        <f t="shared" si="14"/>
        <v>香春町</v>
      </c>
      <c r="CM19" s="20">
        <f>VLOOKUP($CK19&amp;"_"&amp;$AZ$7,データシート1!$A:$BS,MATCH("ca_太陽光発電（10kW未満）",データシート1!$A$1:$BS$1,0),0)</f>
        <v>374</v>
      </c>
      <c r="CN19" s="20">
        <f>VLOOKUP($CK19&amp;"_"&amp;$AZ$5,データシート1!$A:$BS,MATCH("ab_家庭",データシート1!$A$1:$BS$1,0),0)</f>
        <v>5446</v>
      </c>
      <c r="CO19" s="260">
        <f t="shared" si="15"/>
        <v>6.8674256334924716E-2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31389</v>
      </c>
      <c r="AY20" s="20" t="str">
        <f>IF(IFERROR(比較地域マスタ!$Z13,"")=0,"",IFERROR(比較地域マスタ!$Z13,""))</f>
        <v>南部町</v>
      </c>
      <c r="BC20" s="960" t="str">
        <f t="shared" si="0"/>
        <v>31389</v>
      </c>
      <c r="BD20" s="123" t="str">
        <f t="shared" si="2"/>
        <v>南部町</v>
      </c>
      <c r="BE20" s="40">
        <f>VLOOKUP($BC20&amp;"_"&amp;$AZ$7,データシート1!$A:$BS,MATCH("cb_"&amp;BE$12,データシート1!$A$1:$BS$1,0),0)</f>
        <v>1062.8999999999996</v>
      </c>
      <c r="BF20" s="40">
        <f>VLOOKUP($BC20&amp;"_"&amp;$AZ$7,データシート1!$A:$BS,MATCH("cb_"&amp;BF$12,データシート1!$A$1:$BS$1,0),0)</f>
        <v>7340.5</v>
      </c>
      <c r="BG20" s="40">
        <f>VLOOKUP($BC20&amp;"_"&amp;$AZ$7,データシート1!$A:$BS,MATCH("cb_"&amp;BG$12,データシート1!$A$1:$BS$1,0),0)</f>
        <v>0</v>
      </c>
      <c r="BH20" s="40">
        <f>VLOOKUP($BC20&amp;"_"&amp;$AZ$7,データシート1!$A:$BS,MATCH("cb_"&amp;BH$12,データシート1!$A$1:$BS$1,0),0)</f>
        <v>337</v>
      </c>
      <c r="BI20" s="40">
        <f>VLOOKUP($BC20&amp;"_"&amp;$AZ$7,データシート1!$A:$BS,MATCH("cb_"&amp;BI$12,データシート1!$A$1:$BS$1,0),0)</f>
        <v>0</v>
      </c>
      <c r="BJ20" s="40">
        <f>VLOOKUP($BC20&amp;"_"&amp;$AZ$7,データシート1!$A:$BS,MATCH("cb_"&amp;BJ$12,データシート1!$A$1:$BS$1,0),0)</f>
        <v>0</v>
      </c>
      <c r="BK20" s="40">
        <f t="shared" si="3"/>
        <v>8740.4</v>
      </c>
      <c r="BL20" s="42"/>
      <c r="BM20" s="960" t="str">
        <f t="shared" si="4"/>
        <v>31389</v>
      </c>
      <c r="BN20" s="123" t="str">
        <f t="shared" si="5"/>
        <v>南部町</v>
      </c>
      <c r="BO20" s="40">
        <f>BE20*VLOOKUP(BO$12,別紙!$B$4:$E$10,MATCH("設備利用率",別紙!$B$4:$E$4,0),0)/100*8760/10^3</f>
        <v>1275.6075479999995</v>
      </c>
      <c r="BP20" s="40">
        <f>BF20*VLOOKUP(BP$12,別紙!$B$4:$E$10,MATCH("設備利用率",別紙!$B$4:$E$4,0),0)/100*8760/10^3</f>
        <v>9709.7197800000013</v>
      </c>
      <c r="BQ20" s="40">
        <f>BG20*VLOOKUP(BQ$12,別紙!$B$4:$E$10,MATCH("設備利用率",別紙!$B$4:$E$4,0),0)/100*8760/10^3</f>
        <v>0</v>
      </c>
      <c r="BR20" s="40">
        <f>BH20*VLOOKUP(BR$12,別紙!$B$4:$E$10,MATCH("設備利用率",別紙!$B$4:$E$4,0),0)/100*8760/10^3</f>
        <v>1771.2719999999999</v>
      </c>
      <c r="BS20" s="40">
        <f>BI20*VLOOKUP(BS$12,別紙!$B$4:$E$10,MATCH("設備利用率",別紙!$B$4:$E$4,0),0)/100*8760/10^3</f>
        <v>0</v>
      </c>
      <c r="BT20" s="40">
        <f>BJ20*VLOOKUP(BT$12,別紙!$B$4:$E$10,MATCH("設備利用率",別紙!$B$4:$E$4,0),0)/100*8760/10^3</f>
        <v>0</v>
      </c>
      <c r="BU20" s="40">
        <f t="shared" si="6"/>
        <v>12756.599328</v>
      </c>
      <c r="BV20" s="42"/>
      <c r="BW20" s="38" t="str">
        <f t="shared" si="7"/>
        <v>31389</v>
      </c>
      <c r="BX20" s="38" t="str">
        <f t="shared" si="8"/>
        <v>南部町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74673.16228935383</v>
      </c>
      <c r="BZ20" s="42"/>
      <c r="CA20" s="38" t="str">
        <f t="shared" si="9"/>
        <v>31389</v>
      </c>
      <c r="CB20" s="38" t="str">
        <f t="shared" si="10"/>
        <v>南部町</v>
      </c>
      <c r="CC20" s="260">
        <f t="shared" si="11"/>
        <v>1.7082543565747225E-2</v>
      </c>
      <c r="CD20" s="260">
        <f t="shared" si="1"/>
        <v>0.13002957799450685</v>
      </c>
      <c r="CE20" s="260">
        <f t="shared" si="1"/>
        <v>0</v>
      </c>
      <c r="CF20" s="260">
        <f t="shared" si="1"/>
        <v>2.3720329308358896E-2</v>
      </c>
      <c r="CG20" s="260">
        <f t="shared" si="1"/>
        <v>0</v>
      </c>
      <c r="CH20" s="260">
        <f t="shared" si="1"/>
        <v>0</v>
      </c>
      <c r="CI20" s="260">
        <f t="shared" si="12"/>
        <v>0.17083245086861296</v>
      </c>
      <c r="CK20" s="20" t="str">
        <f t="shared" si="13"/>
        <v>31389</v>
      </c>
      <c r="CL20" s="20" t="str">
        <f t="shared" si="14"/>
        <v>南部町</v>
      </c>
      <c r="CM20" s="20">
        <f>VLOOKUP($CK20&amp;"_"&amp;$AZ$7,データシート1!$A:$BS,MATCH("ca_太陽光発電（10kW未満）",データシート1!$A$1:$BS$1,0),0)</f>
        <v>213</v>
      </c>
      <c r="CN20" s="20">
        <f>VLOOKUP($CK20&amp;"_"&amp;$AZ$5,データシート1!$A:$BS,MATCH("ab_家庭",データシート1!$A$1:$BS$1,0),0)</f>
        <v>3896</v>
      </c>
      <c r="CO20" s="260">
        <f t="shared" si="15"/>
        <v>5.4671457905544146E-2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09384</v>
      </c>
      <c r="AY21" s="20" t="str">
        <f>IF(IFERROR(比較地域マスタ!$Z14,"")=0,"",IFERROR(比較地域マスタ!$Z14,""))</f>
        <v>塩谷町</v>
      </c>
      <c r="BC21" s="960" t="str">
        <f t="shared" si="0"/>
        <v>09384</v>
      </c>
      <c r="BD21" s="123" t="str">
        <f t="shared" si="2"/>
        <v>塩谷町</v>
      </c>
      <c r="BE21" s="40">
        <f>VLOOKUP($BC21&amp;"_"&amp;$AZ$7,データシート1!$A:$BS,MATCH("cb_"&amp;BE$12,データシート1!$A$1:$BS$1,0),0)</f>
        <v>1147.1999999999996</v>
      </c>
      <c r="BF21" s="40">
        <f>VLOOKUP($BC21&amp;"_"&amp;$AZ$7,データシート1!$A:$BS,MATCH("cb_"&amp;BF$12,データシート1!$A$1:$BS$1,0),0)</f>
        <v>56958.100000000013</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58105.30000000001</v>
      </c>
      <c r="BL21" s="42"/>
      <c r="BM21" s="960" t="str">
        <f t="shared" si="4"/>
        <v>09384</v>
      </c>
      <c r="BN21" s="123" t="str">
        <f t="shared" si="5"/>
        <v>塩谷町</v>
      </c>
      <c r="BO21" s="40">
        <f>BE21*VLOOKUP(BO$12,別紙!$B$4:$E$10,MATCH("設備利用率",別紙!$B$4:$E$4,0),0)/100*8760/10^3</f>
        <v>1376.7776639999997</v>
      </c>
      <c r="BP21" s="40">
        <f>BF21*VLOOKUP(BP$12,別紙!$B$4:$E$10,MATCH("設備利用率",別紙!$B$4:$E$4,0),0)/100*8760/10^3</f>
        <v>75341.896356000027</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76718.67402000002</v>
      </c>
      <c r="BV21" s="42"/>
      <c r="BW21" s="38" t="str">
        <f t="shared" si="7"/>
        <v>09384</v>
      </c>
      <c r="BX21" s="38" t="str">
        <f t="shared" si="8"/>
        <v>塩谷町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60100.87925173423</v>
      </c>
      <c r="BZ21" s="42"/>
      <c r="CA21" s="38" t="str">
        <f t="shared" si="9"/>
        <v>09384</v>
      </c>
      <c r="CB21" s="38" t="str">
        <f t="shared" si="10"/>
        <v>塩谷町</v>
      </c>
      <c r="CC21" s="260">
        <f t="shared" si="11"/>
        <v>2.2907779073136812E-2</v>
      </c>
      <c r="CD21" s="260">
        <f t="shared" si="1"/>
        <v>1.2535905845974127</v>
      </c>
      <c r="CE21" s="260">
        <f t="shared" si="1"/>
        <v>0</v>
      </c>
      <c r="CF21" s="260">
        <f t="shared" si="1"/>
        <v>0</v>
      </c>
      <c r="CG21" s="260">
        <f t="shared" si="1"/>
        <v>0</v>
      </c>
      <c r="CH21" s="260">
        <f t="shared" si="1"/>
        <v>0</v>
      </c>
      <c r="CI21" s="260">
        <f t="shared" si="12"/>
        <v>1.2764983636705494</v>
      </c>
      <c r="CK21" s="20" t="str">
        <f t="shared" si="13"/>
        <v>09384</v>
      </c>
      <c r="CL21" s="20" t="str">
        <f t="shared" si="14"/>
        <v>塩谷町</v>
      </c>
      <c r="CM21" s="20">
        <f>VLOOKUP($CK21&amp;"_"&amp;$AZ$7,データシート1!$A:$BS,MATCH("ca_太陽光発電（10kW未満）",データシート1!$A$1:$BS$1,0),0)</f>
        <v>212</v>
      </c>
      <c r="CN21" s="20">
        <f>VLOOKUP($CK21&amp;"_"&amp;$AZ$5,データシート1!$A:$BS,MATCH("ab_家庭",データシート1!$A$1:$BS$1,0),0)</f>
        <v>4032</v>
      </c>
      <c r="CO21" s="260">
        <f t="shared" si="15"/>
        <v>5.257936507936508E-2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46530</v>
      </c>
      <c r="AY22" s="20" t="str">
        <f>IF(IFERROR(比較地域マスタ!$Z15,"")=0,"",IFERROR(比較地域マスタ!$Z15,""))</f>
        <v>徳之島町</v>
      </c>
      <c r="BC22" s="960" t="str">
        <f t="shared" si="0"/>
        <v>46530</v>
      </c>
      <c r="BD22" s="123" t="str">
        <f t="shared" si="2"/>
        <v>徳之島町</v>
      </c>
      <c r="BE22" s="40">
        <f>VLOOKUP($BC22&amp;"_"&amp;$AZ$7,データシート1!$A:$BS,MATCH("cb_"&amp;BE$12,データシート1!$A$1:$BS$1,0),0)</f>
        <v>374.65000000000003</v>
      </c>
      <c r="BF22" s="40">
        <f>VLOOKUP($BC22&amp;"_"&amp;$AZ$7,データシート1!$A:$BS,MATCH("cb_"&amp;BF$12,データシート1!$A$1:$BS$1,0),0)</f>
        <v>2166.6999999999998</v>
      </c>
      <c r="BG22" s="40">
        <f>VLOOKUP($BC22&amp;"_"&amp;$AZ$7,データシート1!$A:$BS,MATCH("cb_"&amp;BG$12,データシート1!$A$1:$BS$1,0),0)</f>
        <v>38</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2579.35</v>
      </c>
      <c r="BL22" s="42"/>
      <c r="BM22" s="960" t="str">
        <f t="shared" si="4"/>
        <v>46530</v>
      </c>
      <c r="BN22" s="123" t="str">
        <f t="shared" si="5"/>
        <v>徳之島町</v>
      </c>
      <c r="BO22" s="40">
        <f>BE22*VLOOKUP(BO$12,別紙!$B$4:$E$10,MATCH("設備利用率",別紙!$B$4:$E$4,0),0)/100*8760/10^3</f>
        <v>449.62495799999999</v>
      </c>
      <c r="BP22" s="40">
        <f>BF22*VLOOKUP(BP$12,別紙!$B$4:$E$10,MATCH("設備利用率",別紙!$B$4:$E$4,0),0)/100*8760/10^3</f>
        <v>2866.0240919999997</v>
      </c>
      <c r="BQ22" s="40">
        <f>BG22*VLOOKUP(BQ$12,別紙!$B$4:$E$10,MATCH("設備利用率",別紙!$B$4:$E$4,0),0)/100*8760/10^3</f>
        <v>82.554239999999993</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3398.2032899999995</v>
      </c>
      <c r="BV22" s="42"/>
      <c r="BW22" s="38" t="str">
        <f t="shared" si="7"/>
        <v>46530</v>
      </c>
      <c r="BX22" s="38" t="str">
        <f t="shared" si="8"/>
        <v>徳之島町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57256.577992290171</v>
      </c>
      <c r="BZ22" s="42"/>
      <c r="CA22" s="38" t="str">
        <f t="shared" si="9"/>
        <v>46530</v>
      </c>
      <c r="CB22" s="38" t="str">
        <f t="shared" si="10"/>
        <v>徳之島町</v>
      </c>
      <c r="CC22" s="260">
        <f t="shared" si="11"/>
        <v>7.8528087735271878E-3</v>
      </c>
      <c r="CD22" s="260">
        <f t="shared" si="1"/>
        <v>5.0055804808766625E-2</v>
      </c>
      <c r="CE22" s="260">
        <f t="shared" si="1"/>
        <v>1.4418297930958474E-3</v>
      </c>
      <c r="CF22" s="260">
        <f t="shared" si="1"/>
        <v>0</v>
      </c>
      <c r="CG22" s="260">
        <f t="shared" si="1"/>
        <v>0</v>
      </c>
      <c r="CH22" s="260">
        <f t="shared" si="1"/>
        <v>0</v>
      </c>
      <c r="CI22" s="260">
        <f t="shared" si="12"/>
        <v>5.935044337538966E-2</v>
      </c>
      <c r="CK22" s="20" t="str">
        <f t="shared" si="13"/>
        <v>46530</v>
      </c>
      <c r="CL22" s="20" t="str">
        <f t="shared" si="14"/>
        <v>徳之島町</v>
      </c>
      <c r="CM22" s="20">
        <f>VLOOKUP($CK22&amp;"_"&amp;$AZ$7,データシート1!$A:$BS,MATCH("ca_太陽光発電（10kW未満）",データシート1!$A$1:$BS$1,0),0)</f>
        <v>78</v>
      </c>
      <c r="CN22" s="20">
        <f>VLOOKUP($CK22&amp;"_"&amp;$AZ$5,データシート1!$A:$BS,MATCH("ab_家庭",データシート1!$A$1:$BS$1,0),0)</f>
        <v>5775</v>
      </c>
      <c r="CO22" s="260">
        <f t="shared" si="15"/>
        <v>1.3506493506493506E-2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43501</v>
      </c>
      <c r="AY23" s="20" t="str">
        <f>IF(IFERROR(比較地域マスタ!$Z16,"")=0,"",IFERROR(比較地域マスタ!$Z16,""))</f>
        <v>錦町</v>
      </c>
      <c r="BC23" s="960" t="str">
        <f t="shared" si="0"/>
        <v>43501</v>
      </c>
      <c r="BD23" s="123" t="str">
        <f t="shared" si="2"/>
        <v>錦町</v>
      </c>
      <c r="BE23" s="40">
        <f>VLOOKUP($BC23&amp;"_"&amp;$AZ$7,データシート1!$A:$BS,MATCH("cb_"&amp;BE$12,データシート1!$A$1:$BS$1,0),0)</f>
        <v>3564.1300000000033</v>
      </c>
      <c r="BF23" s="40">
        <f>VLOOKUP($BC23&amp;"_"&amp;$AZ$7,データシート1!$A:$BS,MATCH("cb_"&amp;BF$12,データシート1!$A$1:$BS$1,0),0)</f>
        <v>52606.600000000013</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56170.730000000018</v>
      </c>
      <c r="BL23" s="42"/>
      <c r="BM23" s="960" t="str">
        <f t="shared" si="4"/>
        <v>43501</v>
      </c>
      <c r="BN23" s="123" t="str">
        <f t="shared" si="5"/>
        <v>錦町</v>
      </c>
      <c r="BO23" s="40">
        <f>BE23*VLOOKUP(BO$12,別紙!$B$4:$E$10,MATCH("設備利用率",別紙!$B$4:$E$4,0),0)/100*8760/10^3</f>
        <v>4277.3836956000041</v>
      </c>
      <c r="BP23" s="40">
        <f>BF23*VLOOKUP(BP$12,別紙!$B$4:$E$10,MATCH("設備利用率",別紙!$B$4:$E$4,0),0)/100*8760/10^3</f>
        <v>69585.906216000018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73863.289911600019</v>
      </c>
      <c r="BV23" s="42"/>
      <c r="BW23" s="38" t="str">
        <f t="shared" si="7"/>
        <v>43501</v>
      </c>
      <c r="BX23" s="38" t="str">
        <f t="shared" si="8"/>
        <v>錦町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63915.87078343187</v>
      </c>
      <c r="BZ23" s="42"/>
      <c r="CA23" s="38" t="str">
        <f t="shared" si="9"/>
        <v>43501</v>
      </c>
      <c r="CB23" s="38" t="str">
        <f t="shared" si="10"/>
        <v>錦町</v>
      </c>
      <c r="CC23" s="260">
        <f t="shared" si="11"/>
        <v>6.6922090603962758E-2</v>
      </c>
      <c r="CD23" s="260">
        <f t="shared" si="1"/>
        <v>1.0887109158190162</v>
      </c>
      <c r="CE23" s="260">
        <f t="shared" si="1"/>
        <v>0</v>
      </c>
      <c r="CF23" s="260">
        <f t="shared" si="1"/>
        <v>0</v>
      </c>
      <c r="CG23" s="260">
        <f t="shared" si="1"/>
        <v>0</v>
      </c>
      <c r="CH23" s="260">
        <f t="shared" si="1"/>
        <v>0</v>
      </c>
      <c r="CI23" s="260">
        <f t="shared" si="12"/>
        <v>1.1556330064229789</v>
      </c>
      <c r="CK23" s="20" t="str">
        <f t="shared" si="13"/>
        <v>43501</v>
      </c>
      <c r="CL23" s="20" t="str">
        <f t="shared" si="14"/>
        <v>錦町</v>
      </c>
      <c r="CM23" s="20">
        <f>VLOOKUP($CK23&amp;"_"&amp;$AZ$7,データシート1!$A:$BS,MATCH("ca_太陽光発電（10kW未満）",データシート1!$A$1:$BS$1,0),0)</f>
        <v>618</v>
      </c>
      <c r="CN23" s="20">
        <f>VLOOKUP($CK23&amp;"_"&amp;$AZ$5,データシート1!$A:$BS,MATCH("ab_家庭",データシート1!$A$1:$BS$1,0),0)</f>
        <v>3920</v>
      </c>
      <c r="CO23" s="260">
        <f t="shared" si="15"/>
        <v>0.1576530612244898</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21505</v>
      </c>
      <c r="AY24" s="20" t="str">
        <f>IF(IFERROR(比較地域マスタ!$Z17,"")=0,"",IFERROR(比較地域マスタ!$Z17,""))</f>
        <v>八百津町</v>
      </c>
      <c r="BC24" s="960" t="str">
        <f t="shared" si="0"/>
        <v>21505</v>
      </c>
      <c r="BD24" s="123" t="str">
        <f t="shared" si="2"/>
        <v>八百津町</v>
      </c>
      <c r="BE24" s="40">
        <f>VLOOKUP($BC24&amp;"_"&amp;$AZ$7,データシート1!$A:$BS,MATCH("cb_"&amp;BE$12,データシート1!$A$1:$BS$1,0),0)</f>
        <v>1872.9999999999995</v>
      </c>
      <c r="BF24" s="40">
        <f>VLOOKUP($BC24&amp;"_"&amp;$AZ$7,データシート1!$A:$BS,MATCH("cb_"&amp;BF$12,データシート1!$A$1:$BS$1,0),0)</f>
        <v>24714.000000000007</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26587.000000000007</v>
      </c>
      <c r="BL24" s="42"/>
      <c r="BM24" s="960" t="str">
        <f t="shared" si="4"/>
        <v>21505</v>
      </c>
      <c r="BN24" s="123" t="str">
        <f t="shared" si="5"/>
        <v>八百津町</v>
      </c>
      <c r="BO24" s="40">
        <f>BE24*VLOOKUP(BO$12,別紙!$B$4:$E$10,MATCH("設備利用率",別紙!$B$4:$E$4,0),0)/100*8760/10^3</f>
        <v>2247.8247599999991</v>
      </c>
      <c r="BP24" s="40">
        <f>BF24*VLOOKUP(BP$12,別紙!$B$4:$E$10,MATCH("設備利用率",別紙!$B$4:$E$4,0),0)/100*8760/10^3</f>
        <v>32690.690640000008</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34938.515400000004</v>
      </c>
      <c r="BV24" s="42"/>
      <c r="BW24" s="38" t="str">
        <f t="shared" si="7"/>
        <v>21505</v>
      </c>
      <c r="BX24" s="38" t="str">
        <f t="shared" si="8"/>
        <v>八百津町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88684.84777834735</v>
      </c>
      <c r="BZ24" s="42"/>
      <c r="CA24" s="38" t="str">
        <f t="shared" si="9"/>
        <v>21505</v>
      </c>
      <c r="CB24" s="38" t="str">
        <f t="shared" si="10"/>
        <v>八百津町</v>
      </c>
      <c r="CC24" s="260">
        <f t="shared" si="11"/>
        <v>2.5346209824005716E-2</v>
      </c>
      <c r="CD24" s="260">
        <f t="shared" si="1"/>
        <v>0.36861641485482177</v>
      </c>
      <c r="CE24" s="260">
        <f t="shared" si="1"/>
        <v>0</v>
      </c>
      <c r="CF24" s="260">
        <f t="shared" si="1"/>
        <v>0</v>
      </c>
      <c r="CG24" s="260">
        <f t="shared" si="1"/>
        <v>0</v>
      </c>
      <c r="CH24" s="260">
        <f t="shared" si="1"/>
        <v>0</v>
      </c>
      <c r="CI24" s="260">
        <f t="shared" si="12"/>
        <v>0.39396262467882748</v>
      </c>
      <c r="CK24" s="20" t="str">
        <f t="shared" si="13"/>
        <v>21505</v>
      </c>
      <c r="CL24" s="20" t="str">
        <f t="shared" si="14"/>
        <v>八百津町</v>
      </c>
      <c r="CM24" s="20">
        <f>VLOOKUP($CK24&amp;"_"&amp;$AZ$7,データシート1!$A:$BS,MATCH("ca_太陽光発電（10kW未満）",データシート1!$A$1:$BS$1,0),0)</f>
        <v>382</v>
      </c>
      <c r="CN24" s="20">
        <f>VLOOKUP($CK24&amp;"_"&amp;$AZ$5,データシート1!$A:$BS,MATCH("ab_家庭",データシート1!$A$1:$BS$1,0),0)</f>
        <v>4288</v>
      </c>
      <c r="CO24" s="260">
        <f t="shared" si="15"/>
        <v>8.9085820895522388E-2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43444</v>
      </c>
      <c r="AY25" s="20" t="str">
        <f>IF(IFERROR(比較地域マスタ!$Z18,"")=0,"",IFERROR(比較地域マスタ!$Z18,""))</f>
        <v>甲佐町</v>
      </c>
      <c r="BC25" s="960" t="str">
        <f t="shared" si="0"/>
        <v>43444</v>
      </c>
      <c r="BD25" s="123" t="str">
        <f t="shared" si="2"/>
        <v>甲佐町</v>
      </c>
      <c r="BE25" s="40">
        <f>VLOOKUP($BC25&amp;"_"&amp;$AZ$7,データシート1!$A:$BS,MATCH("cb_"&amp;BE$12,データシート1!$A$1:$BS$1,0),0)</f>
        <v>3166.260000000002</v>
      </c>
      <c r="BF25" s="40">
        <f>VLOOKUP($BC25&amp;"_"&amp;$AZ$7,データシート1!$A:$BS,MATCH("cb_"&amp;BF$12,データシート1!$A$1:$BS$1,0),0)</f>
        <v>13327</v>
      </c>
      <c r="BG25" s="40">
        <f>VLOOKUP($BC25&amp;"_"&amp;$AZ$7,データシート1!$A:$BS,MATCH("cb_"&amp;BG$12,データシート1!$A$1:$BS$1,0),0)</f>
        <v>0</v>
      </c>
      <c r="BH25" s="40">
        <f>VLOOKUP($BC25&amp;"_"&amp;$AZ$7,データシート1!$A:$BS,MATCH("cb_"&amp;BH$12,データシート1!$A$1:$BS$1,0),0)</f>
        <v>7200</v>
      </c>
      <c r="BI25" s="40">
        <f>VLOOKUP($BC25&amp;"_"&amp;$AZ$7,データシート1!$A:$BS,MATCH("cb_"&amp;BI$12,データシート1!$A$1:$BS$1,0),0)</f>
        <v>0</v>
      </c>
      <c r="BJ25" s="40">
        <f>VLOOKUP($BC25&amp;"_"&amp;$AZ$7,データシート1!$A:$BS,MATCH("cb_"&amp;BJ$12,データシート1!$A$1:$BS$1,0),0)</f>
        <v>0</v>
      </c>
      <c r="BK25" s="40">
        <f t="shared" si="3"/>
        <v>23693.260000000002</v>
      </c>
      <c r="BL25" s="42"/>
      <c r="BM25" s="960" t="str">
        <f t="shared" si="4"/>
        <v>43444</v>
      </c>
      <c r="BN25" s="123" t="str">
        <f t="shared" si="5"/>
        <v>甲佐町</v>
      </c>
      <c r="BO25" s="40">
        <f>BE25*VLOOKUP(BO$12,別紙!$B$4:$E$10,MATCH("設備利用率",別紙!$B$4:$E$4,0),0)/100*8760/10^3</f>
        <v>3799.8919512000025</v>
      </c>
      <c r="BP25" s="40">
        <f>BF25*VLOOKUP(BP$12,別紙!$B$4:$E$10,MATCH("設備利用率",別紙!$B$4:$E$4,0),0)/100*8760/10^3</f>
        <v>17628.422519999996</v>
      </c>
      <c r="BQ25" s="40">
        <f>BG25*VLOOKUP(BQ$12,別紙!$B$4:$E$10,MATCH("設備利用率",別紙!$B$4:$E$4,0),0)/100*8760/10^3</f>
        <v>0</v>
      </c>
      <c r="BR25" s="40">
        <f>BH25*VLOOKUP(BR$12,別紙!$B$4:$E$10,MATCH("設備利用率",別紙!$B$4:$E$4,0),0)/100*8760/10^3</f>
        <v>37843.199999999997</v>
      </c>
      <c r="BS25" s="40">
        <f>BI25*VLOOKUP(BS$12,別紙!$B$4:$E$10,MATCH("設備利用率",別紙!$B$4:$E$4,0),0)/100*8760/10^3</f>
        <v>0</v>
      </c>
      <c r="BT25" s="40">
        <f>BJ25*VLOOKUP(BT$12,別紙!$B$4:$E$10,MATCH("設備利用率",別紙!$B$4:$E$4,0),0)/100*8760/10^3</f>
        <v>0</v>
      </c>
      <c r="BU25" s="40">
        <f t="shared" si="6"/>
        <v>59271.514471199996</v>
      </c>
      <c r="BV25" s="42"/>
      <c r="BW25" s="38" t="str">
        <f t="shared" si="7"/>
        <v>43444</v>
      </c>
      <c r="BX25" s="38" t="str">
        <f t="shared" si="8"/>
        <v>甲佐町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48611.638290978677</v>
      </c>
      <c r="BZ25" s="42"/>
      <c r="CA25" s="38" t="str">
        <f t="shared" si="9"/>
        <v>43444</v>
      </c>
      <c r="CB25" s="38" t="str">
        <f t="shared" si="10"/>
        <v>甲佐町</v>
      </c>
      <c r="CC25" s="260">
        <f t="shared" si="11"/>
        <v>7.8168358129686491E-2</v>
      </c>
      <c r="CD25" s="260">
        <f t="shared" si="1"/>
        <v>0.36263790194603396</v>
      </c>
      <c r="CE25" s="260">
        <f t="shared" si="1"/>
        <v>0</v>
      </c>
      <c r="CF25" s="260">
        <f t="shared" si="1"/>
        <v>0.77848024321827725</v>
      </c>
      <c r="CG25" s="260">
        <f t="shared" si="1"/>
        <v>0</v>
      </c>
      <c r="CH25" s="260">
        <f t="shared" si="1"/>
        <v>0</v>
      </c>
      <c r="CI25" s="260">
        <f t="shared" si="12"/>
        <v>1.2192865032939977</v>
      </c>
      <c r="CK25" s="20" t="str">
        <f t="shared" si="13"/>
        <v>43444</v>
      </c>
      <c r="CL25" s="20" t="str">
        <f t="shared" si="14"/>
        <v>甲佐町</v>
      </c>
      <c r="CM25" s="20">
        <f>VLOOKUP($CK25&amp;"_"&amp;$AZ$7,データシート1!$A:$BS,MATCH("ca_太陽光発電（10kW未満）",データシート1!$A$1:$BS$1,0),0)</f>
        <v>607</v>
      </c>
      <c r="CN25" s="20">
        <f>VLOOKUP($CK25&amp;"_"&amp;$AZ$5,データシート1!$A:$BS,MATCH("ab_家庭",データシート1!$A$1:$BS$1,0),0)</f>
        <v>4378</v>
      </c>
      <c r="CO25" s="260">
        <f t="shared" si="15"/>
        <v>0.13864778437642758</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45406</v>
      </c>
      <c r="AY26" s="20" t="str">
        <f>IF(IFERROR(比較地域マスタ!$Z19,"")=0,"",IFERROR(比較地域マスタ!$Z19,""))</f>
        <v>都農町</v>
      </c>
      <c r="BC26" s="960" t="str">
        <f t="shared" si="0"/>
        <v>45406</v>
      </c>
      <c r="BD26" s="123" t="str">
        <f t="shared" si="2"/>
        <v>都農町</v>
      </c>
      <c r="BE26" s="40">
        <f>VLOOKUP($BC26&amp;"_"&amp;$AZ$7,データシート1!$A:$BS,MATCH("cb_"&amp;BE$12,データシート1!$A$1:$BS$1,0),0)</f>
        <v>3179.9570000000012</v>
      </c>
      <c r="BF26" s="40">
        <f>VLOOKUP($BC26&amp;"_"&amp;$AZ$7,データシート1!$A:$BS,MATCH("cb_"&amp;BF$12,データシート1!$A$1:$BS$1,0),0)</f>
        <v>23274.600000000002</v>
      </c>
      <c r="BG26" s="40">
        <f>VLOOKUP($BC26&amp;"_"&amp;$AZ$7,データシート1!$A:$BS,MATCH("cb_"&amp;BG$12,データシート1!$A$1:$BS$1,0),0)</f>
        <v>0</v>
      </c>
      <c r="BH26" s="40">
        <f>VLOOKUP($BC26&amp;"_"&amp;$AZ$7,データシート1!$A:$BS,MATCH("cb_"&amp;BH$12,データシート1!$A$1:$BS$1,0),0)</f>
        <v>3000</v>
      </c>
      <c r="BI26" s="40">
        <f>VLOOKUP($BC26&amp;"_"&amp;$AZ$7,データシート1!$A:$BS,MATCH("cb_"&amp;BI$12,データシート1!$A$1:$BS$1,0),0)</f>
        <v>0</v>
      </c>
      <c r="BJ26" s="40">
        <f>VLOOKUP($BC26&amp;"_"&amp;$AZ$7,データシート1!$A:$BS,MATCH("cb_"&amp;BJ$12,データシート1!$A$1:$BS$1,0),0)</f>
        <v>5750</v>
      </c>
      <c r="BK26" s="40">
        <f t="shared" si="3"/>
        <v>35204.557000000001</v>
      </c>
      <c r="BL26" s="42"/>
      <c r="BM26" s="960" t="str">
        <f t="shared" si="4"/>
        <v>45406</v>
      </c>
      <c r="BN26" s="123" t="str">
        <f t="shared" si="5"/>
        <v>都農町</v>
      </c>
      <c r="BO26" s="40">
        <f>BE26*VLOOKUP(BO$12,別紙!$B$4:$E$10,MATCH("設備利用率",別紙!$B$4:$E$4,0),0)/100*8760/10^3</f>
        <v>3816.3299948400017</v>
      </c>
      <c r="BP26" s="40">
        <f>BF26*VLOOKUP(BP$12,別紙!$B$4:$E$10,MATCH("設備利用率",別紙!$B$4:$E$4,0),0)/100*8760/10^3</f>
        <v>30786.709896</v>
      </c>
      <c r="BQ26" s="40">
        <f>BG26*VLOOKUP(BQ$12,別紙!$B$4:$E$10,MATCH("設備利用率",別紙!$B$4:$E$4,0),0)/100*8760/10^3</f>
        <v>0</v>
      </c>
      <c r="BR26" s="40">
        <f>BH26*VLOOKUP(BR$12,別紙!$B$4:$E$10,MATCH("設備利用率",別紙!$B$4:$E$4,0),0)/100*8760/10^3</f>
        <v>15768</v>
      </c>
      <c r="BS26" s="40">
        <f>BI26*VLOOKUP(BS$12,別紙!$B$4:$E$10,MATCH("設備利用率",別紙!$B$4:$E$4,0),0)/100*8760/10^3</f>
        <v>0</v>
      </c>
      <c r="BT26" s="40">
        <f>BJ26*VLOOKUP(BT$12,別紙!$B$4:$E$10,MATCH("設備利用率",別紙!$B$4:$E$4,0),0)/100*8760/10^3</f>
        <v>40296</v>
      </c>
      <c r="BU26" s="40">
        <f t="shared" si="6"/>
        <v>90667.039890840009</v>
      </c>
      <c r="BV26" s="42"/>
      <c r="BW26" s="38" t="str">
        <f t="shared" si="7"/>
        <v>45406</v>
      </c>
      <c r="BX26" s="38" t="str">
        <f t="shared" si="8"/>
        <v>都農町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53516.241511012158</v>
      </c>
      <c r="BZ26" s="42"/>
      <c r="CA26" s="38" t="str">
        <f t="shared" si="9"/>
        <v>45406</v>
      </c>
      <c r="CB26" s="38" t="str">
        <f t="shared" si="10"/>
        <v>都農町</v>
      </c>
      <c r="CC26" s="260">
        <f t="shared" si="11"/>
        <v>7.1311622174638462E-2</v>
      </c>
      <c r="CD26" s="260">
        <f t="shared" si="1"/>
        <v>0.57527787876629843</v>
      </c>
      <c r="CE26" s="260">
        <f t="shared" si="1"/>
        <v>0</v>
      </c>
      <c r="CF26" s="260">
        <f t="shared" si="1"/>
        <v>0.29463952540006727</v>
      </c>
      <c r="CG26" s="260">
        <f t="shared" si="1"/>
        <v>0</v>
      </c>
      <c r="CH26" s="260">
        <f t="shared" si="1"/>
        <v>0.75296767602239412</v>
      </c>
      <c r="CI26" s="260">
        <f t="shared" si="12"/>
        <v>1.6941967023633984</v>
      </c>
      <c r="CK26" s="20" t="str">
        <f t="shared" si="13"/>
        <v>45406</v>
      </c>
      <c r="CL26" s="20" t="str">
        <f t="shared" si="14"/>
        <v>都農町</v>
      </c>
      <c r="CM26" s="20">
        <f>VLOOKUP($CK26&amp;"_"&amp;$AZ$7,データシート1!$A:$BS,MATCH("ca_太陽光発電（10kW未満）",データシート1!$A$1:$BS$1,0),0)</f>
        <v>580</v>
      </c>
      <c r="CN26" s="20">
        <f>VLOOKUP($CK26&amp;"_"&amp;$AZ$5,データシート1!$A:$BS,MATCH("ab_家庭",データシート1!$A$1:$BS$1,0),0)</f>
        <v>4764</v>
      </c>
      <c r="CO26" s="260">
        <f t="shared" si="15"/>
        <v>0.12174643157010916</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04322</v>
      </c>
      <c r="AY27" s="20" t="str">
        <f>IF(IFERROR(比較地域マスタ!$Z20,"")=0,"",IFERROR(比較地域マスタ!$Z20,""))</f>
        <v>村田町</v>
      </c>
      <c r="BC27" s="960" t="str">
        <f t="shared" si="0"/>
        <v>04322</v>
      </c>
      <c r="BD27" s="123" t="str">
        <f t="shared" si="2"/>
        <v>村田町</v>
      </c>
      <c r="BE27" s="40">
        <f>VLOOKUP($BC27&amp;"_"&amp;$AZ$7,データシート1!$A:$BS,MATCH("cb_"&amp;BE$12,データシート1!$A$1:$BS$1,0),0)</f>
        <v>1481.1999999999996</v>
      </c>
      <c r="BF27" s="40">
        <f>VLOOKUP($BC27&amp;"_"&amp;$AZ$7,データシート1!$A:$BS,MATCH("cb_"&amp;BF$12,データシート1!$A$1:$BS$1,0),0)</f>
        <v>6256.6</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7737.8</v>
      </c>
      <c r="BL27" s="42"/>
      <c r="BM27" s="960" t="str">
        <f t="shared" si="4"/>
        <v>04322</v>
      </c>
      <c r="BN27" s="123" t="str">
        <f t="shared" si="5"/>
        <v>村田町</v>
      </c>
      <c r="BO27" s="40">
        <f>BE27*VLOOKUP(BO$12,別紙!$B$4:$E$10,MATCH("設備利用率",別紙!$B$4:$E$4,0),0)/100*8760/10^3</f>
        <v>1777.6177439999997</v>
      </c>
      <c r="BP27" s="40">
        <f>BF27*VLOOKUP(BP$12,別紙!$B$4:$E$10,MATCH("設備利用率",別紙!$B$4:$E$4,0),0)/100*8760/10^3</f>
        <v>8275.9802160000017</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10053.597960000001</v>
      </c>
      <c r="BV27" s="42"/>
      <c r="BW27" s="38" t="str">
        <f t="shared" si="7"/>
        <v>04322</v>
      </c>
      <c r="BX27" s="38" t="str">
        <f t="shared" si="8"/>
        <v>村田町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60046.239082631735</v>
      </c>
      <c r="BZ27" s="42"/>
      <c r="CA27" s="38" t="str">
        <f t="shared" si="9"/>
        <v>04322</v>
      </c>
      <c r="CB27" s="38" t="str">
        <f t="shared" si="10"/>
        <v>村田町</v>
      </c>
      <c r="CC27" s="260">
        <f t="shared" si="11"/>
        <v>2.9604147922632718E-2</v>
      </c>
      <c r="CD27" s="260">
        <f t="shared" si="1"/>
        <v>0.13782678719663249</v>
      </c>
      <c r="CE27" s="260">
        <f t="shared" si="1"/>
        <v>0</v>
      </c>
      <c r="CF27" s="260">
        <f t="shared" si="1"/>
        <v>0</v>
      </c>
      <c r="CG27" s="260">
        <f t="shared" si="1"/>
        <v>0</v>
      </c>
      <c r="CH27" s="260">
        <f t="shared" si="1"/>
        <v>0</v>
      </c>
      <c r="CI27" s="260">
        <f t="shared" si="12"/>
        <v>0.16743093511926521</v>
      </c>
      <c r="CK27" s="20" t="str">
        <f t="shared" si="13"/>
        <v>04322</v>
      </c>
      <c r="CL27" s="20" t="str">
        <f t="shared" si="14"/>
        <v>村田町</v>
      </c>
      <c r="CM27" s="20">
        <f>VLOOKUP($CK27&amp;"_"&amp;$AZ$7,データシート1!$A:$BS,MATCH("ca_太陽光発電（10kW未満）",データシート1!$A$1:$BS$1,0),0)</f>
        <v>318</v>
      </c>
      <c r="CN27" s="20">
        <f>VLOOKUP($CK27&amp;"_"&amp;$AZ$5,データシート1!$A:$BS,MATCH("ab_家庭",データシート1!$A$1:$BS$1,0),0)</f>
        <v>4056</v>
      </c>
      <c r="CO27" s="260">
        <f t="shared" si="15"/>
        <v>7.8402366863905323E-2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20432</v>
      </c>
      <c r="AY28" s="20" t="str">
        <f>IF(IFERROR(比較地域マスタ!$Z21,"")=0,"",IFERROR(比較地域マスタ!$Z21,""))</f>
        <v>木曽町</v>
      </c>
      <c r="BC28" s="960" t="str">
        <f t="shared" si="0"/>
        <v>20432</v>
      </c>
      <c r="BD28" s="123" t="str">
        <f t="shared" si="2"/>
        <v>木曽町</v>
      </c>
      <c r="BE28" s="40">
        <f>VLOOKUP($BC28&amp;"_"&amp;$AZ$7,データシート1!$A:$BS,MATCH("cb_"&amp;BE$12,データシート1!$A$1:$BS$1,0),0)</f>
        <v>992.39999999999964</v>
      </c>
      <c r="BF28" s="40">
        <f>VLOOKUP($BC28&amp;"_"&amp;$AZ$7,データシート1!$A:$BS,MATCH("cb_"&amp;BF$12,データシート1!$A$1:$BS$1,0),0)</f>
        <v>5534.4999999999982</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6526.8999999999978</v>
      </c>
      <c r="BL28" s="42"/>
      <c r="BM28" s="960" t="str">
        <f t="shared" si="4"/>
        <v>20432</v>
      </c>
      <c r="BN28" s="123" t="str">
        <f t="shared" si="5"/>
        <v>木曽町</v>
      </c>
      <c r="BO28" s="40">
        <f>BE28*VLOOKUP(BO$12,別紙!$B$4:$E$10,MATCH("設備利用率",別紙!$B$4:$E$4,0),0)/100*8760/10^3</f>
        <v>1190.9990879999996</v>
      </c>
      <c r="BP28" s="40">
        <f>BF28*VLOOKUP(BP$12,別紙!$B$4:$E$10,MATCH("設備利用率",別紙!$B$4:$E$4,0),0)/100*8760/10^3</f>
        <v>7320.8152199999977</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8511.8143079999973</v>
      </c>
      <c r="BV28" s="42"/>
      <c r="BW28" s="38" t="str">
        <f t="shared" si="7"/>
        <v>20432</v>
      </c>
      <c r="BX28" s="38" t="str">
        <f t="shared" si="8"/>
        <v>木曽町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65249.005736524057</v>
      </c>
      <c r="BZ28" s="42"/>
      <c r="CA28" s="38" t="str">
        <f t="shared" si="9"/>
        <v>20432</v>
      </c>
      <c r="CB28" s="38" t="str">
        <f t="shared" si="10"/>
        <v>木曽町</v>
      </c>
      <c r="CC28" s="260">
        <f t="shared" si="11"/>
        <v>1.8253137723036918E-2</v>
      </c>
      <c r="CD28" s="260">
        <f t="shared" si="1"/>
        <v>0.1121981114863497</v>
      </c>
      <c r="CE28" s="260">
        <f t="shared" si="1"/>
        <v>0</v>
      </c>
      <c r="CF28" s="260">
        <f t="shared" si="1"/>
        <v>0</v>
      </c>
      <c r="CG28" s="260">
        <f t="shared" si="1"/>
        <v>0</v>
      </c>
      <c r="CH28" s="260">
        <f t="shared" si="1"/>
        <v>0</v>
      </c>
      <c r="CI28" s="260">
        <f t="shared" si="12"/>
        <v>0.13045124920938664</v>
      </c>
      <c r="CK28" s="20" t="str">
        <f t="shared" si="13"/>
        <v>20432</v>
      </c>
      <c r="CL28" s="20" t="str">
        <f t="shared" si="14"/>
        <v>木曽町</v>
      </c>
      <c r="CM28" s="20">
        <f>VLOOKUP($CK28&amp;"_"&amp;$AZ$7,データシート1!$A:$BS,MATCH("ca_太陽光発電（10kW未満）",データシート1!$A$1:$BS$1,0),0)</f>
        <v>210</v>
      </c>
      <c r="CN28" s="20">
        <f>VLOOKUP($CK28&amp;"_"&amp;$AZ$5,データシート1!$A:$BS,MATCH("ab_家庭",データシート1!$A$1:$BS$1,0),0)</f>
        <v>4823</v>
      </c>
      <c r="CO28" s="260">
        <f t="shared" si="15"/>
        <v>4.3541364296081277E-2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02301</v>
      </c>
      <c r="AY29" s="20" t="str">
        <f>IF(IFERROR(比較地域マスタ!$Z22,"")=0,"",IFERROR(比較地域マスタ!$Z22,""))</f>
        <v>平内町</v>
      </c>
      <c r="BC29" s="960" t="str">
        <f t="shared" si="0"/>
        <v>02301</v>
      </c>
      <c r="BD29" s="123" t="str">
        <f t="shared" si="2"/>
        <v>平内町</v>
      </c>
      <c r="BE29" s="40">
        <f>VLOOKUP($BC29&amp;"_"&amp;$AZ$7,データシート1!$A:$BS,MATCH("cb_"&amp;BE$12,データシート1!$A$1:$BS$1,0),0)</f>
        <v>391.99999999999994</v>
      </c>
      <c r="BF29" s="40">
        <f>VLOOKUP($BC29&amp;"_"&amp;$AZ$7,データシート1!$A:$BS,MATCH("cb_"&amp;BF$12,データシート1!$A$1:$BS$1,0),0)</f>
        <v>2407</v>
      </c>
      <c r="BG29" s="40">
        <f>VLOOKUP($BC29&amp;"_"&amp;$AZ$7,データシート1!$A:$BS,MATCH("cb_"&amp;BG$12,データシート1!$A$1:$BS$1,0),0)</f>
        <v>136.80000000000001</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2935.8</v>
      </c>
      <c r="BL29" s="42"/>
      <c r="BM29" s="960" t="str">
        <f t="shared" si="4"/>
        <v>02301</v>
      </c>
      <c r="BN29" s="123" t="str">
        <f t="shared" si="5"/>
        <v>平内町</v>
      </c>
      <c r="BO29" s="40">
        <f>BE29*VLOOKUP(BO$12,別紙!$B$4:$E$10,MATCH("設備利用率",別紙!$B$4:$E$4,0),0)/100*8760/10^3</f>
        <v>470.44703999999984</v>
      </c>
      <c r="BP29" s="40">
        <f>BF29*VLOOKUP(BP$12,別紙!$B$4:$E$10,MATCH("設備利用率",別紙!$B$4:$E$4,0),0)/100*8760/10^3</f>
        <v>3183.8833199999999</v>
      </c>
      <c r="BQ29" s="40">
        <f>BG29*VLOOKUP(BQ$12,別紙!$B$4:$E$10,MATCH("設備利用率",別紙!$B$4:$E$4,0),0)/100*8760/10^3</f>
        <v>297.19526400000001</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3951.5256239999999</v>
      </c>
      <c r="BV29" s="42"/>
      <c r="BW29" s="38" t="str">
        <f t="shared" si="7"/>
        <v>02301</v>
      </c>
      <c r="BX29" s="38" t="str">
        <f t="shared" si="8"/>
        <v>平内町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52589.972296991094</v>
      </c>
      <c r="BZ29" s="42"/>
      <c r="CA29" s="38" t="str">
        <f t="shared" si="9"/>
        <v>02301</v>
      </c>
      <c r="CB29" s="38" t="str">
        <f t="shared" si="10"/>
        <v>平内町</v>
      </c>
      <c r="CC29" s="260">
        <f t="shared" si="11"/>
        <v>8.9455654652800844E-3</v>
      </c>
      <c r="CD29" s="260">
        <f t="shared" ref="CD29:CD60" si="16">BP29/$BY29</f>
        <v>6.0541642844374799E-2</v>
      </c>
      <c r="CE29" s="260">
        <f t="shared" ref="CE29:CE60" si="17">BQ29/$BY29</f>
        <v>5.6511774207001035E-3</v>
      </c>
      <c r="CF29" s="260">
        <f t="shared" ref="CF29:CF60" si="18">BR29/$BY29</f>
        <v>0</v>
      </c>
      <c r="CG29" s="260">
        <f t="shared" ref="CG29:CG60" si="19">BS29/$BY29</f>
        <v>0</v>
      </c>
      <c r="CH29" s="260">
        <f t="shared" ref="CH29:CH60" si="20">BT29/$BY29</f>
        <v>0</v>
      </c>
      <c r="CI29" s="260">
        <f t="shared" si="12"/>
        <v>7.5138385730354987E-2</v>
      </c>
      <c r="CK29" s="20" t="str">
        <f t="shared" si="13"/>
        <v>02301</v>
      </c>
      <c r="CL29" s="20" t="str">
        <f t="shared" si="14"/>
        <v>平内町</v>
      </c>
      <c r="CM29" s="20">
        <f>VLOOKUP($CK29&amp;"_"&amp;$AZ$7,データシート1!$A:$BS,MATCH("ca_太陽光発電（10kW未満）",データシート1!$A$1:$BS$1,0),0)</f>
        <v>77</v>
      </c>
      <c r="CN29" s="20">
        <f>VLOOKUP($CK29&amp;"_"&amp;$AZ$5,データシート1!$A:$BS,MATCH("ab_家庭",データシート1!$A$1:$BS$1,0),0)</f>
        <v>4844</v>
      </c>
      <c r="CO29" s="260">
        <f t="shared" si="15"/>
        <v>1.5895953757225433E-2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01428</v>
      </c>
      <c r="AY30" s="20" t="str">
        <f>IF(IFERROR(比較地域マスタ!$Z23,"")=0,"",IFERROR(比較地域マスタ!$Z23,""))</f>
        <v>長沼町</v>
      </c>
      <c r="BC30" s="960" t="str">
        <f t="shared" si="0"/>
        <v>01428</v>
      </c>
      <c r="BD30" s="123" t="str">
        <f t="shared" si="2"/>
        <v>長沼町</v>
      </c>
      <c r="BE30" s="40">
        <f>VLOOKUP($BC30&amp;"_"&amp;$AZ$7,データシート1!$A:$BS,MATCH("cb_"&amp;BE$12,データシート1!$A$1:$BS$1,0),0)</f>
        <v>1107.1019999999999</v>
      </c>
      <c r="BF30" s="40">
        <f>VLOOKUP($BC30&amp;"_"&amp;$AZ$7,データシート1!$A:$BS,MATCH("cb_"&amp;BF$12,データシート1!$A$1:$BS$1,0),0)</f>
        <v>8010.6000000000022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9117.7020000000011</v>
      </c>
      <c r="BL30" s="42"/>
      <c r="BM30" s="960" t="str">
        <f t="shared" si="4"/>
        <v>01428</v>
      </c>
      <c r="BN30" s="123" t="str">
        <f t="shared" si="5"/>
        <v>長沼町</v>
      </c>
      <c r="BO30" s="40">
        <f>BE30*VLOOKUP(BO$12,別紙!$B$4:$E$10,MATCH("設備利用率",別紙!$B$4:$E$4,0),0)/100*8760/10^3</f>
        <v>1328.6552522399998</v>
      </c>
      <c r="BP30" s="40">
        <f>BF30*VLOOKUP(BP$12,別紙!$B$4:$E$10,MATCH("設備利用率",別紙!$B$4:$E$4,0),0)/100*8760/10^3</f>
        <v>10596.101256000002</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11924.756508240001</v>
      </c>
      <c r="BV30" s="42"/>
      <c r="BW30" s="38" t="str">
        <f t="shared" si="7"/>
        <v>01428</v>
      </c>
      <c r="BX30" s="38" t="str">
        <f t="shared" si="8"/>
        <v>長沼町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48401.763427262544</v>
      </c>
      <c r="BZ30" s="42"/>
      <c r="CA30" s="38" t="str">
        <f t="shared" si="9"/>
        <v>01428</v>
      </c>
      <c r="CB30" s="38" t="str">
        <f t="shared" si="10"/>
        <v>長沼町</v>
      </c>
      <c r="CC30" s="260">
        <f t="shared" si="11"/>
        <v>2.7450554652552757E-2</v>
      </c>
      <c r="CD30" s="260">
        <f t="shared" si="16"/>
        <v>0.21891973568119405</v>
      </c>
      <c r="CE30" s="260">
        <f t="shared" si="17"/>
        <v>0</v>
      </c>
      <c r="CF30" s="260">
        <f t="shared" si="18"/>
        <v>0</v>
      </c>
      <c r="CG30" s="260">
        <f t="shared" si="19"/>
        <v>0</v>
      </c>
      <c r="CH30" s="260">
        <f t="shared" si="20"/>
        <v>0</v>
      </c>
      <c r="CI30" s="260">
        <f t="shared" si="12"/>
        <v>0.24637029033374683</v>
      </c>
      <c r="CK30" s="20" t="str">
        <f t="shared" si="13"/>
        <v>01428</v>
      </c>
      <c r="CL30" s="20" t="str">
        <f t="shared" si="14"/>
        <v>長沼町</v>
      </c>
      <c r="CM30" s="20">
        <f>VLOOKUP($CK30&amp;"_"&amp;$AZ$7,データシート1!$A:$BS,MATCH("ca_太陽光発電（10kW未満）",データシート1!$A$1:$BS$1,0),0)</f>
        <v>199</v>
      </c>
      <c r="CN30" s="20">
        <f>VLOOKUP($CK30&amp;"_"&amp;$AZ$5,データシート1!$A:$BS,MATCH("ab_家庭",データシート1!$A$1:$BS$1,0),0)</f>
        <v>4924</v>
      </c>
      <c r="CO30" s="260">
        <f t="shared" si="15"/>
        <v>4.041429731925264E-2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43433</v>
      </c>
      <c r="AY31" s="20" t="str">
        <f>IF(IFERROR(比較地域マスタ!$Z24,"")=0,"",IFERROR(比較地域マスタ!$Z24,""))</f>
        <v>南阿蘇村</v>
      </c>
      <c r="BC31" s="960" t="str">
        <f t="shared" si="0"/>
        <v>43433</v>
      </c>
      <c r="BD31" s="123" t="str">
        <f t="shared" si="2"/>
        <v>南阿蘇村</v>
      </c>
      <c r="BE31" s="40">
        <f>VLOOKUP($BC31&amp;"_"&amp;$AZ$7,データシート1!$A:$BS,MATCH("cb_"&amp;BE$12,データシート1!$A$1:$BS$1,0),0)</f>
        <v>2798.2980000000007</v>
      </c>
      <c r="BF31" s="40">
        <f>VLOOKUP($BC31&amp;"_"&amp;$AZ$7,データシート1!$A:$BS,MATCH("cb_"&amp;BF$12,データシート1!$A$1:$BS$1,0),0)</f>
        <v>8492.56</v>
      </c>
      <c r="BG31" s="40">
        <f>VLOOKUP($BC31&amp;"_"&amp;$AZ$7,データシート1!$A:$BS,MATCH("cb_"&amp;BG$12,データシート1!$A$1:$BS$1,0),0)</f>
        <v>9</v>
      </c>
      <c r="BH31" s="40">
        <f>VLOOKUP($BC31&amp;"_"&amp;$AZ$7,データシート1!$A:$BS,MATCH("cb_"&amp;BH$12,データシート1!$A$1:$BS$1,0),0)</f>
        <v>198</v>
      </c>
      <c r="BI31" s="40">
        <f>VLOOKUP($BC31&amp;"_"&amp;$AZ$7,データシート1!$A:$BS,MATCH("cb_"&amp;BI$12,データシート1!$A$1:$BS$1,0),0)</f>
        <v>0</v>
      </c>
      <c r="BJ31" s="40">
        <f>VLOOKUP($BC31&amp;"_"&amp;$AZ$7,データシート1!$A:$BS,MATCH("cb_"&amp;BJ$12,データシート1!$A$1:$BS$1,0),0)</f>
        <v>0</v>
      </c>
      <c r="BK31" s="40">
        <f t="shared" si="3"/>
        <v>11497.858</v>
      </c>
      <c r="BL31" s="42"/>
      <c r="BM31" s="960" t="str">
        <f t="shared" si="4"/>
        <v>43433</v>
      </c>
      <c r="BN31" s="123" t="str">
        <f t="shared" si="5"/>
        <v>南阿蘇村</v>
      </c>
      <c r="BO31" s="40">
        <f>BE31*VLOOKUP(BO$12,別紙!$B$4:$E$10,MATCH("設備利用率",別紙!$B$4:$E$4,0),0)/100*8760/10^3</f>
        <v>3358.2933957600007</v>
      </c>
      <c r="BP31" s="40">
        <f>BF31*VLOOKUP(BP$12,別紙!$B$4:$E$10,MATCH("設備利用率",別紙!$B$4:$E$4,0),0)/100*8760/10^3</f>
        <v>11233.618665599999</v>
      </c>
      <c r="BQ31" s="40">
        <f>BG31*VLOOKUP(BQ$12,別紙!$B$4:$E$10,MATCH("設備利用率",別紙!$B$4:$E$4,0),0)/100*8760/10^3</f>
        <v>19.552320000000002</v>
      </c>
      <c r="BR31" s="40">
        <f>BH31*VLOOKUP(BR$12,別紙!$B$4:$E$10,MATCH("設備利用率",別紙!$B$4:$E$4,0),0)/100*8760/10^3</f>
        <v>1040.6880000000001</v>
      </c>
      <c r="BS31" s="40">
        <f>BI31*VLOOKUP(BS$12,別紙!$B$4:$E$10,MATCH("設備利用率",別紙!$B$4:$E$4,0),0)/100*8760/10^3</f>
        <v>0</v>
      </c>
      <c r="BT31" s="40">
        <f>BJ31*VLOOKUP(BT$12,別紙!$B$4:$E$10,MATCH("設備利用率",別紙!$B$4:$E$4,0),0)/100*8760/10^3</f>
        <v>0</v>
      </c>
      <c r="BU31" s="40">
        <f t="shared" si="6"/>
        <v>15652.15238136</v>
      </c>
      <c r="BV31" s="42"/>
      <c r="BW31" s="38" t="str">
        <f t="shared" si="7"/>
        <v>43433</v>
      </c>
      <c r="BX31" s="38" t="str">
        <f t="shared" si="8"/>
        <v>南阿蘇村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46092.91468020685</v>
      </c>
      <c r="BZ31" s="42"/>
      <c r="CA31" s="38" t="str">
        <f t="shared" si="9"/>
        <v>43433</v>
      </c>
      <c r="CB31" s="38" t="str">
        <f t="shared" si="10"/>
        <v>南阿蘇村</v>
      </c>
      <c r="CC31" s="260">
        <f t="shared" si="11"/>
        <v>7.2859210988497417E-2</v>
      </c>
      <c r="CD31" s="260">
        <f t="shared" si="16"/>
        <v>0.24371682163167527</v>
      </c>
      <c r="CE31" s="260">
        <f t="shared" si="17"/>
        <v>4.2419361274187613E-4</v>
      </c>
      <c r="CF31" s="260">
        <f t="shared" si="18"/>
        <v>2.2578047129809535E-2</v>
      </c>
      <c r="CG31" s="260">
        <f t="shared" si="19"/>
        <v>0</v>
      </c>
      <c r="CH31" s="260">
        <f t="shared" si="20"/>
        <v>0</v>
      </c>
      <c r="CI31" s="260">
        <f t="shared" si="12"/>
        <v>0.33957827336272406</v>
      </c>
      <c r="CK31" s="20" t="str">
        <f t="shared" si="13"/>
        <v>43433</v>
      </c>
      <c r="CL31" s="20" t="str">
        <f t="shared" si="14"/>
        <v>南阿蘇村</v>
      </c>
      <c r="CM31" s="20">
        <f>VLOOKUP($CK31&amp;"_"&amp;$AZ$7,データシート1!$A:$BS,MATCH("ca_太陽光発電（10kW未満）",データシート1!$A$1:$BS$1,0),0)</f>
        <v>528</v>
      </c>
      <c r="CN31" s="20">
        <f>VLOOKUP($CK31&amp;"_"&amp;$AZ$5,データシート1!$A:$BS,MATCH("ab_家庭",データシート1!$A$1:$BS$1,0),0)</f>
        <v>4662</v>
      </c>
      <c r="CO31" s="260">
        <f t="shared" si="15"/>
        <v>0.11325611325611326</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01460</v>
      </c>
      <c r="AY32" s="20" t="str">
        <f>IF(IFERROR(比較地域マスタ!$Z25,"")=0,"",IFERROR(比較地域マスタ!$Z25,""))</f>
        <v>上富良野町</v>
      </c>
      <c r="AZ32" s="24"/>
      <c r="BA32" s="24"/>
      <c r="BB32" s="24"/>
      <c r="BC32" s="960" t="str">
        <f t="shared" si="0"/>
        <v>01460</v>
      </c>
      <c r="BD32" s="123" t="str">
        <f t="shared" si="2"/>
        <v>上富良野町</v>
      </c>
      <c r="BE32" s="40">
        <f>VLOOKUP($BC32&amp;"_"&amp;$AZ$7,データシート1!$A:$BS,MATCH("cb_"&amp;BE$12,データシート1!$A$1:$BS$1,0),0)</f>
        <v>504.07799999999986</v>
      </c>
      <c r="BF32" s="40">
        <f>VLOOKUP($BC32&amp;"_"&amp;$AZ$7,データシート1!$A:$BS,MATCH("cb_"&amp;BF$12,データシート1!$A$1:$BS$1,0),0)</f>
        <v>2048.3000000000002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2552.3780000000002</v>
      </c>
      <c r="BL32" s="42"/>
      <c r="BM32" s="960" t="str">
        <f t="shared" si="4"/>
        <v>01460</v>
      </c>
      <c r="BN32" s="123" t="str">
        <f t="shared" si="5"/>
        <v>上富良野町</v>
      </c>
      <c r="BO32" s="40">
        <f>BE32*VLOOKUP(BO$12,別紙!$B$4:$E$10,MATCH("設備利用率",別紙!$B$4:$E$4,0),0)/100*8760/10^3</f>
        <v>604.9540893599999</v>
      </c>
      <c r="BP32" s="40">
        <f>BF32*VLOOKUP(BP$12,別紙!$B$4:$E$10,MATCH("設備利用率",別紙!$B$4:$E$4,0),0)/100*8760/10^3</f>
        <v>2709.4093080000002</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3314.3633973599999</v>
      </c>
      <c r="BV32" s="42"/>
      <c r="BW32" s="38" t="str">
        <f t="shared" si="7"/>
        <v>01460</v>
      </c>
      <c r="BX32" s="38" t="str">
        <f t="shared" si="8"/>
        <v>上富良野町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53834.608199061768</v>
      </c>
      <c r="BZ32" s="42"/>
      <c r="CA32" s="38" t="str">
        <f t="shared" si="9"/>
        <v>01460</v>
      </c>
      <c r="CB32" s="38" t="str">
        <f t="shared" si="10"/>
        <v>上富良野町</v>
      </c>
      <c r="CC32" s="260">
        <f t="shared" si="11"/>
        <v>1.123727114578579E-2</v>
      </c>
      <c r="CD32" s="260">
        <f t="shared" si="16"/>
        <v>5.0328392806009502E-2</v>
      </c>
      <c r="CE32" s="260">
        <f t="shared" si="17"/>
        <v>0</v>
      </c>
      <c r="CF32" s="260">
        <f t="shared" si="18"/>
        <v>0</v>
      </c>
      <c r="CG32" s="260">
        <f t="shared" si="19"/>
        <v>0</v>
      </c>
      <c r="CH32" s="260">
        <f t="shared" si="20"/>
        <v>0</v>
      </c>
      <c r="CI32" s="260">
        <f t="shared" si="12"/>
        <v>6.1565663951795281E-2</v>
      </c>
      <c r="CJ32" s="24"/>
      <c r="CK32" s="20" t="str">
        <f t="shared" si="13"/>
        <v>01460</v>
      </c>
      <c r="CL32" s="20" t="str">
        <f t="shared" si="14"/>
        <v>上富良野町</v>
      </c>
      <c r="CM32" s="20">
        <f>VLOOKUP($CK32&amp;"_"&amp;$AZ$7,データシート1!$A:$BS,MATCH("ca_太陽光発電（10kW未満）",データシート1!$A$1:$BS$1,0),0)</f>
        <v>93</v>
      </c>
      <c r="CN32" s="20">
        <f>VLOOKUP($CK32&amp;"_"&amp;$AZ$5,データシート1!$A:$BS,MATCH("ab_家庭",データシート1!$A$1:$BS$1,0),0)</f>
        <v>5324</v>
      </c>
      <c r="CO32" s="260">
        <f t="shared" si="15"/>
        <v>1.7468069120961684E-2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43442</v>
      </c>
      <c r="AY33" s="20" t="str">
        <f>IF(IFERROR(比較地域マスタ!$Z26,"")=0,"",IFERROR(比較地域マスタ!$Z26,""))</f>
        <v>嘉島町</v>
      </c>
      <c r="BC33" s="960" t="str">
        <f t="shared" si="0"/>
        <v>43442</v>
      </c>
      <c r="BD33" s="123" t="str">
        <f t="shared" si="2"/>
        <v>嘉島町</v>
      </c>
      <c r="BE33" s="40">
        <f>VLOOKUP($BC33&amp;"_"&amp;$AZ$7,データシート1!$A:$BS,MATCH("cb_"&amp;BE$12,データシート1!$A$1:$BS$1,0),0)</f>
        <v>3897.6860000000047</v>
      </c>
      <c r="BF33" s="40">
        <f>VLOOKUP($BC33&amp;"_"&amp;$AZ$7,データシート1!$A:$BS,MATCH("cb_"&amp;BF$12,データシート1!$A$1:$BS$1,0),0)</f>
        <v>3268.4400000000014</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7166.1260000000057</v>
      </c>
      <c r="BL33" s="42"/>
      <c r="BM33" s="960" t="str">
        <f t="shared" si="4"/>
        <v>43442</v>
      </c>
      <c r="BN33" s="123" t="str">
        <f t="shared" si="5"/>
        <v>嘉島町</v>
      </c>
      <c r="BO33" s="40">
        <f>BE33*VLOOKUP(BO$12,別紙!$B$4:$E$10,MATCH("設備利用率",別紙!$B$4:$E$4,0),0)/100*8760/10^3</f>
        <v>4677.6909223200055</v>
      </c>
      <c r="BP33" s="40">
        <f>BF33*VLOOKUP(BP$12,別紙!$B$4:$E$10,MATCH("設備利用率",別紙!$B$4:$E$4,0),0)/100*8760/10^3</f>
        <v>4323.3616944000014</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9001.0526167200078</v>
      </c>
      <c r="BV33" s="42"/>
      <c r="BW33" s="38" t="str">
        <f t="shared" si="7"/>
        <v>43442</v>
      </c>
      <c r="BX33" s="38" t="str">
        <f t="shared" si="8"/>
        <v>嘉島町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89597.92603773014</v>
      </c>
      <c r="BZ33" s="42"/>
      <c r="CA33" s="38" t="str">
        <f t="shared" si="9"/>
        <v>43442</v>
      </c>
      <c r="CB33" s="38" t="str">
        <f t="shared" si="10"/>
        <v>嘉島町</v>
      </c>
      <c r="CC33" s="260">
        <f t="shared" si="11"/>
        <v>5.2207580344551793E-2</v>
      </c>
      <c r="CD33" s="260">
        <f t="shared" si="16"/>
        <v>4.8252921530565471E-2</v>
      </c>
      <c r="CE33" s="260">
        <f t="shared" si="17"/>
        <v>0</v>
      </c>
      <c r="CF33" s="260">
        <f t="shared" si="18"/>
        <v>0</v>
      </c>
      <c r="CG33" s="260">
        <f t="shared" si="19"/>
        <v>0</v>
      </c>
      <c r="CH33" s="260">
        <f t="shared" si="20"/>
        <v>0</v>
      </c>
      <c r="CI33" s="260">
        <f t="shared" si="12"/>
        <v>0.10046050187511728</v>
      </c>
      <c r="CK33" s="20" t="str">
        <f t="shared" si="13"/>
        <v>43442</v>
      </c>
      <c r="CL33" s="20" t="str">
        <f t="shared" si="14"/>
        <v>嘉島町</v>
      </c>
      <c r="CM33" s="20">
        <f>VLOOKUP($CK33&amp;"_"&amp;$AZ$7,データシート1!$A:$BS,MATCH("ca_太陽光発電（10kW未満）",データシート1!$A$1:$BS$1,0),0)</f>
        <v>741</v>
      </c>
      <c r="CN33" s="20">
        <f>VLOOKUP($CK33&amp;"_"&amp;$AZ$5,データシート1!$A:$BS,MATCH("ab_家庭",データシート1!$A$1:$BS$1,0),0)</f>
        <v>3892</v>
      </c>
      <c r="CO33" s="260">
        <f t="shared" si="15"/>
        <v>0.19039054470709146</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07545</v>
      </c>
      <c r="AY34" s="20" t="str">
        <f>IF(IFERROR(比較地域マスタ!$Z27,"")=0,"",IFERROR(比較地域マスタ!$Z27,""))</f>
        <v>大熊町</v>
      </c>
      <c r="BC34" s="960" t="str">
        <f t="shared" si="0"/>
        <v>07545</v>
      </c>
      <c r="BD34" s="123" t="str">
        <f t="shared" si="2"/>
        <v>大熊町</v>
      </c>
      <c r="BE34" s="40">
        <f>VLOOKUP($BC34&amp;"_"&amp;$AZ$7,データシート1!$A:$BS,MATCH("cb_"&amp;BE$12,データシート1!$A$1:$BS$1,0),0)</f>
        <v>516.79999999999984</v>
      </c>
      <c r="BF34" s="40">
        <f>VLOOKUP($BC34&amp;"_"&amp;$AZ$7,データシート1!$A:$BS,MATCH("cb_"&amp;BF$12,データシート1!$A$1:$BS$1,0),0)</f>
        <v>11569.2</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12086</v>
      </c>
      <c r="BL34" s="42"/>
      <c r="BM34" s="960" t="str">
        <f t="shared" si="4"/>
        <v>07545</v>
      </c>
      <c r="BN34" s="123" t="str">
        <f t="shared" si="5"/>
        <v>大熊町</v>
      </c>
      <c r="BO34" s="40">
        <f>BE34*VLOOKUP(BO$12,別紙!$B$4:$E$10,MATCH("設備利用率",別紙!$B$4:$E$4,0),0)/100*8760/10^3</f>
        <v>620.22201599999971</v>
      </c>
      <c r="BP34" s="40">
        <f>BF34*VLOOKUP(BP$12,別紙!$B$4:$E$10,MATCH("設備利用率",別紙!$B$4:$E$4,0),0)/100*8760/10^3</f>
        <v>15303.274992000001</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15923.497008</v>
      </c>
      <c r="BV34" s="42"/>
      <c r="BW34" s="38" t="str">
        <f t="shared" si="7"/>
        <v>07545</v>
      </c>
      <c r="BX34" s="38" t="str">
        <f t="shared" si="8"/>
        <v>大熊町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22663.548882835628</v>
      </c>
      <c r="BZ34" s="42"/>
      <c r="CA34" s="38" t="str">
        <f t="shared" si="9"/>
        <v>07545</v>
      </c>
      <c r="CB34" s="38" t="str">
        <f t="shared" si="10"/>
        <v>大熊町</v>
      </c>
      <c r="CC34" s="260">
        <f t="shared" si="11"/>
        <v>2.7366500242586831E-2</v>
      </c>
      <c r="CD34" s="260">
        <f t="shared" si="16"/>
        <v>0.675237363358835</v>
      </c>
      <c r="CE34" s="260">
        <f t="shared" si="17"/>
        <v>0</v>
      </c>
      <c r="CF34" s="260">
        <f t="shared" si="18"/>
        <v>0</v>
      </c>
      <c r="CG34" s="260">
        <f t="shared" si="19"/>
        <v>0</v>
      </c>
      <c r="CH34" s="260">
        <f t="shared" si="20"/>
        <v>0</v>
      </c>
      <c r="CI34" s="260">
        <f t="shared" si="12"/>
        <v>0.7026038636014218</v>
      </c>
      <c r="CK34" s="20" t="str">
        <f t="shared" si="13"/>
        <v>07545</v>
      </c>
      <c r="CL34" s="20" t="str">
        <f t="shared" si="14"/>
        <v>大熊町</v>
      </c>
      <c r="CM34" s="20">
        <f>VLOOKUP($CK34&amp;"_"&amp;$AZ$7,データシート1!$A:$BS,MATCH("ca_太陽光発電（10kW未満）",データシート1!$A$1:$BS$1,0),0)</f>
        <v>134</v>
      </c>
      <c r="CN34" s="20">
        <f>VLOOKUP($CK34&amp;"_"&amp;$AZ$5,データシート1!$A:$BS,MATCH("ab_家庭",データシート1!$A$1:$BS$1,0),0)</f>
        <v>3892</v>
      </c>
      <c r="CO34" s="260">
        <f t="shared" si="15"/>
        <v>3.442959917780062E-2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02387</v>
      </c>
      <c r="AY35" s="20" t="str">
        <f>IF(IFERROR(比較地域マスタ!$Z28,"")=0,"",IFERROR(比較地域マスタ!$Z28,""))</f>
        <v>中泊町</v>
      </c>
      <c r="BC35" s="960" t="str">
        <f t="shared" si="0"/>
        <v>02387</v>
      </c>
      <c r="BD35" s="123" t="str">
        <f t="shared" si="2"/>
        <v>中泊町</v>
      </c>
      <c r="BE35" s="40">
        <f>VLOOKUP($BC35&amp;"_"&amp;$AZ$7,データシート1!$A:$BS,MATCH("cb_"&amp;BE$12,データシート1!$A$1:$BS$1,0),0)</f>
        <v>119.3</v>
      </c>
      <c r="BF35" s="40">
        <f>VLOOKUP($BC35&amp;"_"&amp;$AZ$7,データシート1!$A:$BS,MATCH("cb_"&amp;BF$12,データシート1!$A$1:$BS$1,0),0)</f>
        <v>354.5</v>
      </c>
      <c r="BG35" s="40">
        <f>VLOOKUP($BC35&amp;"_"&amp;$AZ$7,データシート1!$A:$BS,MATCH("cb_"&amp;BG$12,データシート1!$A$1:$BS$1,0),0)</f>
        <v>36077.9</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36551.700000000004</v>
      </c>
      <c r="BL35" s="42"/>
      <c r="BM35" s="960" t="str">
        <f t="shared" si="4"/>
        <v>02387</v>
      </c>
      <c r="BN35" s="123" t="str">
        <f t="shared" si="5"/>
        <v>中泊町</v>
      </c>
      <c r="BO35" s="40">
        <f>BE35*VLOOKUP(BO$12,別紙!$B$4:$E$10,MATCH("設備利用率",別紙!$B$4:$E$4,0),0)/100*8760/10^3</f>
        <v>143.174316</v>
      </c>
      <c r="BP35" s="40">
        <f>BF35*VLOOKUP(BP$12,別紙!$B$4:$E$10,MATCH("設備利用率",別紙!$B$4:$E$4,0),0)/100*8760/10^3</f>
        <v>468.91841999999997</v>
      </c>
      <c r="BQ35" s="40">
        <f>BG35*VLOOKUP(BQ$12,別紙!$B$4:$E$10,MATCH("設備利用率",別紙!$B$4:$E$4,0),0)/100*8760/10^3</f>
        <v>78378.516191999995</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78990.608928000001</v>
      </c>
      <c r="BV35" s="42"/>
      <c r="BW35" s="38" t="str">
        <f t="shared" si="7"/>
        <v>02387</v>
      </c>
      <c r="BX35" s="38" t="str">
        <f t="shared" si="8"/>
        <v>中泊町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43227.110270400517</v>
      </c>
      <c r="BZ35" s="42"/>
      <c r="CA35" s="38" t="str">
        <f t="shared" si="9"/>
        <v>02387</v>
      </c>
      <c r="CB35" s="38" t="str">
        <f t="shared" si="10"/>
        <v>中泊町</v>
      </c>
      <c r="CC35" s="260">
        <f t="shared" si="11"/>
        <v>3.3121417347677226E-3</v>
      </c>
      <c r="CD35" s="260">
        <f t="shared" si="16"/>
        <v>1.0847785500042754E-2</v>
      </c>
      <c r="CE35" s="260">
        <f t="shared" si="17"/>
        <v>1.8131796389283319</v>
      </c>
      <c r="CF35" s="260">
        <f t="shared" si="18"/>
        <v>0</v>
      </c>
      <c r="CG35" s="260">
        <f t="shared" si="19"/>
        <v>0</v>
      </c>
      <c r="CH35" s="260">
        <f t="shared" si="20"/>
        <v>0</v>
      </c>
      <c r="CI35" s="260">
        <f t="shared" si="12"/>
        <v>1.8273395661631424</v>
      </c>
      <c r="CK35" s="20" t="str">
        <f t="shared" si="13"/>
        <v>02387</v>
      </c>
      <c r="CL35" s="20" t="str">
        <f t="shared" si="14"/>
        <v>中泊町</v>
      </c>
      <c r="CM35" s="20">
        <f>VLOOKUP($CK35&amp;"_"&amp;$AZ$7,データシート1!$A:$BS,MATCH("ca_太陽光発電（10kW未満）",データシート1!$A$1:$BS$1,0),0)</f>
        <v>29</v>
      </c>
      <c r="CN35" s="20">
        <f>VLOOKUP($CK35&amp;"_"&amp;$AZ$5,データシート1!$A:$BS,MATCH("ab_家庭",データシート1!$A$1:$BS$1,0),0)</f>
        <v>5010</v>
      </c>
      <c r="CO35" s="260">
        <f t="shared" si="15"/>
        <v>5.7884231536926151E-3</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21503</v>
      </c>
      <c r="AY36" s="20" t="str">
        <f>IF(IFERROR(比較地域マスタ!$Z29,"")=0,"",IFERROR(比較地域マスタ!$Z29,""))</f>
        <v>川辺町</v>
      </c>
      <c r="BC36" s="960" t="str">
        <f t="shared" si="0"/>
        <v>21503</v>
      </c>
      <c r="BD36" s="123" t="str">
        <f t="shared" si="2"/>
        <v>川辺町</v>
      </c>
      <c r="BE36" s="40">
        <f>VLOOKUP($BC36&amp;"_"&amp;$AZ$7,データシート1!$A:$BS,MATCH("cb_"&amp;BE$12,データシート1!$A$1:$BS$1,0),0)</f>
        <v>2237.5000000000023</v>
      </c>
      <c r="BF36" s="40">
        <f>VLOOKUP($BC36&amp;"_"&amp;$AZ$7,データシート1!$A:$BS,MATCH("cb_"&amp;BF$12,データシート1!$A$1:$BS$1,0),0)</f>
        <v>18976.099999999995</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4300</v>
      </c>
      <c r="BK36" s="40">
        <f t="shared" si="3"/>
        <v>25513.599999999999</v>
      </c>
      <c r="BL36" s="42"/>
      <c r="BM36" s="960" t="str">
        <f t="shared" si="4"/>
        <v>21503</v>
      </c>
      <c r="BN36" s="123" t="str">
        <f t="shared" si="5"/>
        <v>川辺町</v>
      </c>
      <c r="BO36" s="40">
        <f>BE36*VLOOKUP(BO$12,別紙!$B$4:$E$10,MATCH("設備利用率",別紙!$B$4:$E$4,0),0)/100*8760/10^3</f>
        <v>2685.2685000000029</v>
      </c>
      <c r="BP36" s="40">
        <f>BF36*VLOOKUP(BP$12,別紙!$B$4:$E$10,MATCH("設備利用率",別紙!$B$4:$E$4,0),0)/100*8760/10^3</f>
        <v>25100.826035999995</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30134.400000000001</v>
      </c>
      <c r="BU36" s="40">
        <f t="shared" si="6"/>
        <v>57920.494535999998</v>
      </c>
      <c r="BV36" s="42"/>
      <c r="BW36" s="38" t="str">
        <f t="shared" si="7"/>
        <v>21503</v>
      </c>
      <c r="BX36" s="38" t="str">
        <f t="shared" si="8"/>
        <v>川辺町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68050.095052238146</v>
      </c>
      <c r="BZ36" s="42"/>
      <c r="CA36" s="38" t="str">
        <f t="shared" si="9"/>
        <v>21503</v>
      </c>
      <c r="CB36" s="38" t="str">
        <f t="shared" si="10"/>
        <v>川辺町</v>
      </c>
      <c r="CC36" s="260">
        <f t="shared" si="11"/>
        <v>3.9460172655727765E-2</v>
      </c>
      <c r="CD36" s="260">
        <f t="shared" si="16"/>
        <v>0.36885805988561121</v>
      </c>
      <c r="CE36" s="260">
        <f t="shared" si="17"/>
        <v>0</v>
      </c>
      <c r="CF36" s="260">
        <f t="shared" si="18"/>
        <v>0</v>
      </c>
      <c r="CG36" s="260">
        <f t="shared" si="19"/>
        <v>0</v>
      </c>
      <c r="CH36" s="260">
        <f t="shared" si="20"/>
        <v>0.44282671430315496</v>
      </c>
      <c r="CI36" s="260">
        <f t="shared" si="12"/>
        <v>0.85114494684449393</v>
      </c>
      <c r="CK36" s="20" t="str">
        <f t="shared" si="13"/>
        <v>21503</v>
      </c>
      <c r="CL36" s="20" t="str">
        <f t="shared" si="14"/>
        <v>川辺町</v>
      </c>
      <c r="CM36" s="20">
        <f>VLOOKUP($CK36&amp;"_"&amp;$AZ$7,データシート1!$A:$BS,MATCH("ca_太陽光発電（10kW未満）",データシート1!$A$1:$BS$1,0),0)</f>
        <v>456</v>
      </c>
      <c r="CN36" s="20">
        <f>VLOOKUP($CK36&amp;"_"&amp;$AZ$5,データシート1!$A:$BS,MATCH("ab_家庭",データシート1!$A$1:$BS$1,0),0)</f>
        <v>3936</v>
      </c>
      <c r="CO36" s="260">
        <f t="shared" si="15"/>
        <v>0.11585365853658537</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32449</v>
      </c>
      <c r="AY37" s="20" t="str">
        <f>IF(IFERROR(比較地域マスタ!$Z30,"")=0,"",IFERROR(比較地域マスタ!$Z30,""))</f>
        <v>邑南町</v>
      </c>
      <c r="BC37" s="960" t="str">
        <f t="shared" si="0"/>
        <v>32449</v>
      </c>
      <c r="BD37" s="123" t="str">
        <f t="shared" si="2"/>
        <v>邑南町</v>
      </c>
      <c r="BE37" s="40">
        <f>VLOOKUP($BC37&amp;"_"&amp;$AZ$7,データシート1!$A:$BS,MATCH("cb_"&amp;BE$12,データシート1!$A$1:$BS$1,0),0)</f>
        <v>1165.1719999999996</v>
      </c>
      <c r="BF37" s="40">
        <f>VLOOKUP($BC37&amp;"_"&amp;$AZ$7,データシート1!$A:$BS,MATCH("cb_"&amp;BF$12,データシート1!$A$1:$BS$1,0),0)</f>
        <v>39473.099999999984</v>
      </c>
      <c r="BG37" s="40">
        <f>VLOOKUP($BC37&amp;"_"&amp;$AZ$7,データシート1!$A:$BS,MATCH("cb_"&amp;BG$12,データシート1!$A$1:$BS$1,0),0)</f>
        <v>0</v>
      </c>
      <c r="BH37" s="40">
        <f>VLOOKUP($BC37&amp;"_"&amp;$AZ$7,データシート1!$A:$BS,MATCH("cb_"&amp;BH$12,データシート1!$A$1:$BS$1,0),0)</f>
        <v>670</v>
      </c>
      <c r="BI37" s="40">
        <f>VLOOKUP($BC37&amp;"_"&amp;$AZ$7,データシート1!$A:$BS,MATCH("cb_"&amp;BI$12,データシート1!$A$1:$BS$1,0),0)</f>
        <v>0</v>
      </c>
      <c r="BJ37" s="40">
        <f>VLOOKUP($BC37&amp;"_"&amp;$AZ$7,データシート1!$A:$BS,MATCH("cb_"&amp;BJ$12,データシート1!$A$1:$BS$1,0),0)</f>
        <v>0</v>
      </c>
      <c r="BK37" s="40">
        <f t="shared" si="3"/>
        <v>41308.271999999983</v>
      </c>
      <c r="BL37" s="42"/>
      <c r="BM37" s="960" t="str">
        <f t="shared" si="4"/>
        <v>32449</v>
      </c>
      <c r="BN37" s="123" t="str">
        <f t="shared" si="5"/>
        <v>邑南町</v>
      </c>
      <c r="BO37" s="40">
        <f>BE37*VLOOKUP(BO$12,別紙!$B$4:$E$10,MATCH("設備利用率",別紙!$B$4:$E$4,0),0)/100*8760/10^3</f>
        <v>1398.3462206399993</v>
      </c>
      <c r="BP37" s="40">
        <f>BF37*VLOOKUP(BP$12,別紙!$B$4:$E$10,MATCH("設備利用率",別紙!$B$4:$E$4,0),0)/100*8760/10^3</f>
        <v>52213.43775599997</v>
      </c>
      <c r="BQ37" s="40">
        <f>BG37*VLOOKUP(BQ$12,別紙!$B$4:$E$10,MATCH("設備利用率",別紙!$B$4:$E$4,0),0)/100*8760/10^3</f>
        <v>0</v>
      </c>
      <c r="BR37" s="40">
        <f>BH37*VLOOKUP(BR$12,別紙!$B$4:$E$10,MATCH("設備利用率",別紙!$B$4:$E$4,0),0)/100*8760/10^3</f>
        <v>3521.52</v>
      </c>
      <c r="BS37" s="40">
        <f>BI37*VLOOKUP(BS$12,別紙!$B$4:$E$10,MATCH("設備利用率",別紙!$B$4:$E$4,0),0)/100*8760/10^3</f>
        <v>0</v>
      </c>
      <c r="BT37" s="40">
        <f>BJ37*VLOOKUP(BT$12,別紙!$B$4:$E$10,MATCH("設備利用率",別紙!$B$4:$E$4,0),0)/100*8760/10^3</f>
        <v>0</v>
      </c>
      <c r="BU37" s="40">
        <f t="shared" si="6"/>
        <v>57133.303976639967</v>
      </c>
      <c r="BV37" s="42"/>
      <c r="BW37" s="38" t="str">
        <f t="shared" si="7"/>
        <v>32449</v>
      </c>
      <c r="BX37" s="38" t="str">
        <f t="shared" si="8"/>
        <v>邑南町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63828.197575933824</v>
      </c>
      <c r="BZ37" s="42"/>
      <c r="CA37" s="38" t="str">
        <f t="shared" si="9"/>
        <v>32449</v>
      </c>
      <c r="CB37" s="38" t="str">
        <f t="shared" si="10"/>
        <v>邑南町</v>
      </c>
      <c r="CC37" s="260">
        <f t="shared" si="11"/>
        <v>2.1907969733540467E-2</v>
      </c>
      <c r="CD37" s="260">
        <f t="shared" si="16"/>
        <v>0.81803089761204295</v>
      </c>
      <c r="CE37" s="260">
        <f t="shared" si="17"/>
        <v>0</v>
      </c>
      <c r="CF37" s="260">
        <f t="shared" si="18"/>
        <v>5.5171854035367209E-2</v>
      </c>
      <c r="CG37" s="260">
        <f t="shared" si="19"/>
        <v>0</v>
      </c>
      <c r="CH37" s="260">
        <f t="shared" si="20"/>
        <v>0</v>
      </c>
      <c r="CI37" s="260">
        <f t="shared" si="12"/>
        <v>0.8951107213809506</v>
      </c>
      <c r="CK37" s="20" t="str">
        <f t="shared" si="13"/>
        <v>32449</v>
      </c>
      <c r="CL37" s="20" t="str">
        <f t="shared" si="14"/>
        <v>邑南町</v>
      </c>
      <c r="CM37" s="20">
        <f>VLOOKUP($CK37&amp;"_"&amp;$AZ$7,データシート1!$A:$BS,MATCH("ca_太陽光発電（10kW未満）",データシート1!$A$1:$BS$1,0),0)</f>
        <v>199</v>
      </c>
      <c r="CN37" s="20">
        <f>VLOOKUP($CK37&amp;"_"&amp;$AZ$5,データシート1!$A:$BS,MATCH("ab_家庭",データシート1!$A$1:$BS$1,0),0)</f>
        <v>4767</v>
      </c>
      <c r="CO37" s="260">
        <f t="shared" si="15"/>
        <v>4.1745332494231173E-2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01453</v>
      </c>
      <c r="AY38" s="20" t="str">
        <f>IF(IFERROR(比較地域マスタ!$Z31,"")=0,"",IFERROR(比較地域マスタ!$Z31,""))</f>
        <v>東神楽町</v>
      </c>
      <c r="BC38" s="960" t="str">
        <f t="shared" si="0"/>
        <v>01453</v>
      </c>
      <c r="BD38" s="123" t="str">
        <f t="shared" si="2"/>
        <v>東神楽町</v>
      </c>
      <c r="BE38" s="40">
        <f>VLOOKUP($BC38&amp;"_"&amp;$AZ$7,データシート1!$A:$BS,MATCH("cb_"&amp;BE$12,データシート1!$A$1:$BS$1,0),0)</f>
        <v>719.0899999999998</v>
      </c>
      <c r="BF38" s="40">
        <f>VLOOKUP($BC38&amp;"_"&amp;$AZ$7,データシート1!$A:$BS,MATCH("cb_"&amp;BF$12,データシート1!$A$1:$BS$1,0),0)</f>
        <v>1498.2999999999997</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2217.3899999999994</v>
      </c>
      <c r="BL38" s="42"/>
      <c r="BM38" s="960" t="str">
        <f t="shared" si="4"/>
        <v>01453</v>
      </c>
      <c r="BN38" s="123" t="str">
        <f t="shared" si="5"/>
        <v>東神楽町</v>
      </c>
      <c r="BO38" s="40">
        <f>BE38*VLOOKUP(BO$12,別紙!$B$4:$E$10,MATCH("設備利用率",別紙!$B$4:$E$4,0),0)/100*8760/10^3</f>
        <v>862.99429079999982</v>
      </c>
      <c r="BP38" s="40">
        <f>BF38*VLOOKUP(BP$12,別紙!$B$4:$E$10,MATCH("設備利用率",別紙!$B$4:$E$4,0),0)/100*8760/10^3</f>
        <v>1981.8913079999995</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2844.8855987999996</v>
      </c>
      <c r="BV38" s="42"/>
      <c r="BW38" s="38" t="str">
        <f t="shared" si="7"/>
        <v>01453</v>
      </c>
      <c r="BX38" s="38" t="str">
        <f t="shared" si="8"/>
        <v>東神楽町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40075.600727279489</v>
      </c>
      <c r="BZ38" s="42"/>
      <c r="CA38" s="38" t="str">
        <f t="shared" si="9"/>
        <v>01453</v>
      </c>
      <c r="CB38" s="38" t="str">
        <f t="shared" si="10"/>
        <v>東神楽町</v>
      </c>
      <c r="CC38" s="260">
        <f t="shared" si="11"/>
        <v>2.1534157321129288E-2</v>
      </c>
      <c r="CD38" s="260">
        <f t="shared" si="16"/>
        <v>4.9453814092197117E-2</v>
      </c>
      <c r="CE38" s="260">
        <f t="shared" si="17"/>
        <v>0</v>
      </c>
      <c r="CF38" s="260">
        <f t="shared" si="18"/>
        <v>0</v>
      </c>
      <c r="CG38" s="260">
        <f t="shared" si="19"/>
        <v>0</v>
      </c>
      <c r="CH38" s="260">
        <f t="shared" si="20"/>
        <v>0</v>
      </c>
      <c r="CI38" s="260">
        <f t="shared" si="12"/>
        <v>7.0987971413326412E-2</v>
      </c>
      <c r="CK38" s="20" t="str">
        <f t="shared" si="13"/>
        <v>01453</v>
      </c>
      <c r="CL38" s="20" t="str">
        <f t="shared" si="14"/>
        <v>東神楽町</v>
      </c>
      <c r="CM38" s="20">
        <f>VLOOKUP($CK38&amp;"_"&amp;$AZ$7,データシート1!$A:$BS,MATCH("ca_太陽光発電（10kW未満）",データシート1!$A$1:$BS$1,0),0)</f>
        <v>161</v>
      </c>
      <c r="CN38" s="20">
        <f>VLOOKUP($CK38&amp;"_"&amp;$AZ$5,データシート1!$A:$BS,MATCH("ab_家庭",データシート1!$A$1:$BS$1,0),0)</f>
        <v>4394</v>
      </c>
      <c r="CO38" s="260">
        <f t="shared" si="15"/>
        <v>3.6640873918980431E-2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02411</v>
      </c>
      <c r="AY39" s="20" t="str">
        <f>IF(IFERROR(比較地域マスタ!$Z32,"")=0,"",IFERROR(比較地域マスタ!$Z32,""))</f>
        <v>六ヶ所村</v>
      </c>
      <c r="BC39" s="960" t="str">
        <f t="shared" si="0"/>
        <v>02411</v>
      </c>
      <c r="BD39" s="123" t="str">
        <f t="shared" si="2"/>
        <v>六ヶ所村</v>
      </c>
      <c r="BE39" s="40">
        <f>VLOOKUP($BC39&amp;"_"&amp;$AZ$7,データシート1!$A:$BS,MATCH("cb_"&amp;BE$12,データシート1!$A$1:$BS$1,0),0)</f>
        <v>644.29999999999973</v>
      </c>
      <c r="BF39" s="40">
        <f>VLOOKUP($BC39&amp;"_"&amp;$AZ$7,データシート1!$A:$BS,MATCH("cb_"&amp;BF$12,データシート1!$A$1:$BS$1,0),0)</f>
        <v>169182.79999999996</v>
      </c>
      <c r="BG39" s="40">
        <f>VLOOKUP($BC39&amp;"_"&amp;$AZ$7,データシート1!$A:$BS,MATCH("cb_"&amp;BG$12,データシート1!$A$1:$BS$1,0),0)</f>
        <v>194621</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364448.1</v>
      </c>
      <c r="BL39" s="42"/>
      <c r="BM39" s="960" t="str">
        <f t="shared" si="4"/>
        <v>02411</v>
      </c>
      <c r="BN39" s="123" t="str">
        <f t="shared" si="5"/>
        <v>六ヶ所村</v>
      </c>
      <c r="BO39" s="40">
        <f>BE39*VLOOKUP(BO$12,別紙!$B$4:$E$10,MATCH("設備利用率",別紙!$B$4:$E$4,0),0)/100*8760/10^3</f>
        <v>773.23731599999974</v>
      </c>
      <c r="BP39" s="40">
        <f>BF39*VLOOKUP(BP$12,別紙!$B$4:$E$10,MATCH("設備利用率",別紙!$B$4:$E$4,0),0)/100*8760/10^3</f>
        <v>223788.24052799994</v>
      </c>
      <c r="BQ39" s="40">
        <f>BG39*VLOOKUP(BQ$12,別紙!$B$4:$E$10,MATCH("設備利用率",別紙!$B$4:$E$4,0),0)/100*8760/10^3</f>
        <v>422810.23008000007</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647371.70792399999</v>
      </c>
      <c r="BV39" s="42"/>
      <c r="BW39" s="38" t="str">
        <f t="shared" si="7"/>
        <v>02411</v>
      </c>
      <c r="BX39" s="38" t="str">
        <f t="shared" si="8"/>
        <v>六ヶ所村</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352656.84943130851</v>
      </c>
      <c r="BZ39" s="42"/>
      <c r="CA39" s="38" t="str">
        <f t="shared" si="9"/>
        <v>02411</v>
      </c>
      <c r="CB39" s="38" t="str">
        <f t="shared" si="10"/>
        <v>六ヶ所村</v>
      </c>
      <c r="CC39" s="260">
        <f t="shared" si="11"/>
        <v>2.192605410179657E-3</v>
      </c>
      <c r="CD39" s="260">
        <f t="shared" si="16"/>
        <v>0.63457789318108804</v>
      </c>
      <c r="CE39" s="260">
        <f t="shared" si="17"/>
        <v>1.1989281670321172</v>
      </c>
      <c r="CF39" s="260">
        <f t="shared" si="18"/>
        <v>0</v>
      </c>
      <c r="CG39" s="260">
        <f t="shared" si="19"/>
        <v>0</v>
      </c>
      <c r="CH39" s="260">
        <f t="shared" si="20"/>
        <v>0</v>
      </c>
      <c r="CI39" s="260">
        <f t="shared" si="12"/>
        <v>1.8356986656233849</v>
      </c>
      <c r="CK39" s="20" t="str">
        <f t="shared" si="13"/>
        <v>02411</v>
      </c>
      <c r="CL39" s="20" t="str">
        <f t="shared" si="14"/>
        <v>六ヶ所村</v>
      </c>
      <c r="CM39" s="20">
        <f>VLOOKUP($CK39&amp;"_"&amp;$AZ$7,データシート1!$A:$BS,MATCH("ca_太陽光発電（10kW未満）",データシート1!$A$1:$BS$1,0),0)</f>
        <v>123</v>
      </c>
      <c r="CN39" s="20">
        <f>VLOOKUP($CK39&amp;"_"&amp;$AZ$5,データシート1!$A:$BS,MATCH("ab_家庭",データシート1!$A$1:$BS$1,0),0)</f>
        <v>4942</v>
      </c>
      <c r="CO39" s="260">
        <f t="shared" si="15"/>
        <v>2.4888709024686363E-2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18481</v>
      </c>
      <c r="AY40" s="20" t="str">
        <f>IF(IFERROR(比較地域マスタ!$Z33,"")=0,"",IFERROR(比較地域マスタ!$Z33,""))</f>
        <v>高浜町</v>
      </c>
      <c r="BC40" s="960" t="str">
        <f t="shared" si="0"/>
        <v>18481</v>
      </c>
      <c r="BD40" s="123" t="str">
        <f t="shared" si="2"/>
        <v>高浜町</v>
      </c>
      <c r="BE40" s="40">
        <f>VLOOKUP($BC40&amp;"_"&amp;$AZ$7,データシート1!$A:$BS,MATCH("cb_"&amp;BE$12,データシート1!$A$1:$BS$1,0),0)</f>
        <v>927.2</v>
      </c>
      <c r="BF40" s="40">
        <f>VLOOKUP($BC40&amp;"_"&amp;$AZ$7,データシート1!$A:$BS,MATCH("cb_"&amp;BF$12,データシート1!$A$1:$BS$1,0),0)</f>
        <v>1345.5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2272.6999999999998</v>
      </c>
      <c r="BL40" s="42"/>
      <c r="BM40" s="960" t="str">
        <f t="shared" si="4"/>
        <v>18481</v>
      </c>
      <c r="BN40" s="123" t="str">
        <f t="shared" si="5"/>
        <v>高浜町</v>
      </c>
      <c r="BO40" s="40">
        <f>BE40*VLOOKUP(BO$12,別紙!$B$4:$E$10,MATCH("設備利用率",別紙!$B$4:$E$4,0),0)/100*8760/10^3</f>
        <v>1112.751264</v>
      </c>
      <c r="BP40" s="40">
        <f>BF40*VLOOKUP(BP$12,別紙!$B$4:$E$10,MATCH("設備利用率",別紙!$B$4:$E$4,0),0)/100*8760/10^3</f>
        <v>1779.77358</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2892.524844</v>
      </c>
      <c r="BV40" s="42"/>
      <c r="BW40" s="38" t="str">
        <f t="shared" si="7"/>
        <v>18481</v>
      </c>
      <c r="BX40" s="38" t="str">
        <f t="shared" si="8"/>
        <v>高浜町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68633.255462313697</v>
      </c>
      <c r="BZ40" s="42"/>
      <c r="CA40" s="38" t="str">
        <f t="shared" si="9"/>
        <v>18481</v>
      </c>
      <c r="CB40" s="38" t="str">
        <f t="shared" si="10"/>
        <v>高浜町</v>
      </c>
      <c r="CC40" s="260">
        <f t="shared" si="11"/>
        <v>1.6213004271828663E-2</v>
      </c>
      <c r="CD40" s="260">
        <f t="shared" si="16"/>
        <v>2.5931650305838518E-2</v>
      </c>
      <c r="CE40" s="260">
        <f t="shared" si="17"/>
        <v>0</v>
      </c>
      <c r="CF40" s="260">
        <f t="shared" si="18"/>
        <v>0</v>
      </c>
      <c r="CG40" s="260">
        <f t="shared" si="19"/>
        <v>0</v>
      </c>
      <c r="CH40" s="260">
        <f t="shared" si="20"/>
        <v>0</v>
      </c>
      <c r="CI40" s="260">
        <f t="shared" si="12"/>
        <v>4.2144654577667182E-2</v>
      </c>
      <c r="CK40" s="20" t="str">
        <f t="shared" si="13"/>
        <v>18481</v>
      </c>
      <c r="CL40" s="20" t="str">
        <f t="shared" si="14"/>
        <v>高浜町</v>
      </c>
      <c r="CM40" s="20">
        <f>VLOOKUP($CK40&amp;"_"&amp;$AZ$7,データシート1!$A:$BS,MATCH("ca_太陽光発電（10kW未満）",データシート1!$A$1:$BS$1,0),0)</f>
        <v>207</v>
      </c>
      <c r="CN40" s="20">
        <f>VLOOKUP($CK40&amp;"_"&amp;$AZ$5,データシート1!$A:$BS,MATCH("ab_家庭",データシート1!$A$1:$BS$1,0),0)</f>
        <v>4289</v>
      </c>
      <c r="CO40" s="260">
        <f t="shared" si="15"/>
        <v>4.8262998367917927E-2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18404</v>
      </c>
      <c r="AY41" s="20" t="str">
        <f>IF(IFERROR(比較地域マスタ!$Z34,"")=0,"",IFERROR(比較地域マスタ!$Z34,""))</f>
        <v>南越前町</v>
      </c>
      <c r="BC41" s="960" t="str">
        <f t="shared" si="0"/>
        <v>18404</v>
      </c>
      <c r="BD41" s="123" t="str">
        <f t="shared" si="2"/>
        <v>南越前町</v>
      </c>
      <c r="BE41" s="40">
        <f>VLOOKUP($BC41&amp;"_"&amp;$AZ$7,データシート1!$A:$BS,MATCH("cb_"&amp;BE$12,データシート1!$A$1:$BS$1,0),0)</f>
        <v>396.99500000000006</v>
      </c>
      <c r="BF41" s="40">
        <f>VLOOKUP($BC41&amp;"_"&amp;$AZ$7,データシート1!$A:$BS,MATCH("cb_"&amp;BF$12,データシート1!$A$1:$BS$1,0),0)</f>
        <v>76.099999999999994</v>
      </c>
      <c r="BG41" s="40">
        <f>VLOOKUP($BC41&amp;"_"&amp;$AZ$7,データシート1!$A:$BS,MATCH("cb_"&amp;BG$12,データシート1!$A$1:$BS$1,0),0)</f>
        <v>0</v>
      </c>
      <c r="BH41" s="40">
        <f>VLOOKUP($BC41&amp;"_"&amp;$AZ$7,データシート1!$A:$BS,MATCH("cb_"&amp;BH$12,データシート1!$A$1:$BS$1,0),0)</f>
        <v>909</v>
      </c>
      <c r="BI41" s="40">
        <f>VLOOKUP($BC41&amp;"_"&amp;$AZ$7,データシート1!$A:$BS,MATCH("cb_"&amp;BI$12,データシート1!$A$1:$BS$1,0),0)</f>
        <v>0</v>
      </c>
      <c r="BJ41" s="40">
        <f>VLOOKUP($BC41&amp;"_"&amp;$AZ$7,データシート1!$A:$BS,MATCH("cb_"&amp;BJ$12,データシート1!$A$1:$BS$1,0),0)</f>
        <v>0</v>
      </c>
      <c r="BK41" s="40">
        <f t="shared" si="3"/>
        <v>1382.095</v>
      </c>
      <c r="BL41" s="42"/>
      <c r="BM41" s="960" t="str">
        <f t="shared" si="4"/>
        <v>18404</v>
      </c>
      <c r="BN41" s="123" t="str">
        <f t="shared" si="5"/>
        <v>南越前町</v>
      </c>
      <c r="BO41" s="40">
        <f>BE41*VLOOKUP(BO$12,別紙!$B$4:$E$10,MATCH("設備利用率",別紙!$B$4:$E$4,0),0)/100*8760/10^3</f>
        <v>476.44163940000004</v>
      </c>
      <c r="BP41" s="40">
        <f>BF41*VLOOKUP(BP$12,別紙!$B$4:$E$10,MATCH("設備利用率",別紙!$B$4:$E$4,0),0)/100*8760/10^3</f>
        <v>100.66203599999999</v>
      </c>
      <c r="BQ41" s="40">
        <f>BG41*VLOOKUP(BQ$12,別紙!$B$4:$E$10,MATCH("設備利用率",別紙!$B$4:$E$4,0),0)/100*8760/10^3</f>
        <v>0</v>
      </c>
      <c r="BR41" s="40">
        <f>BH41*VLOOKUP(BR$12,別紙!$B$4:$E$10,MATCH("設備利用率",別紙!$B$4:$E$4,0),0)/100*8760/10^3</f>
        <v>4777.7039999999997</v>
      </c>
      <c r="BS41" s="40">
        <f>BI41*VLOOKUP(BS$12,別紙!$B$4:$E$10,MATCH("設備利用率",別紙!$B$4:$E$4,0),0)/100*8760/10^3</f>
        <v>0</v>
      </c>
      <c r="BT41" s="40">
        <f>BJ41*VLOOKUP(BT$12,別紙!$B$4:$E$10,MATCH("設備利用率",別紙!$B$4:$E$4,0),0)/100*8760/10^3</f>
        <v>0</v>
      </c>
      <c r="BU41" s="40">
        <f t="shared" si="6"/>
        <v>5354.8076753999994</v>
      </c>
      <c r="BV41" s="42"/>
      <c r="BW41" s="38" t="str">
        <f t="shared" si="7"/>
        <v>18404</v>
      </c>
      <c r="BX41" s="38" t="str">
        <f t="shared" si="8"/>
        <v>南越前町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52402.207299499059</v>
      </c>
      <c r="BZ41" s="42"/>
      <c r="CA41" s="38" t="str">
        <f t="shared" si="9"/>
        <v>18404</v>
      </c>
      <c r="CB41" s="38" t="str">
        <f t="shared" si="10"/>
        <v>南越前町</v>
      </c>
      <c r="CC41" s="260">
        <f t="shared" si="11"/>
        <v>9.0920147061162929E-3</v>
      </c>
      <c r="CD41" s="260">
        <f t="shared" si="16"/>
        <v>1.9209503031938555E-3</v>
      </c>
      <c r="CE41" s="260">
        <f t="shared" si="17"/>
        <v>0</v>
      </c>
      <c r="CF41" s="260">
        <f t="shared" si="18"/>
        <v>9.1173716646964068E-2</v>
      </c>
      <c r="CG41" s="260">
        <f t="shared" si="19"/>
        <v>0</v>
      </c>
      <c r="CH41" s="260">
        <f t="shared" si="20"/>
        <v>0</v>
      </c>
      <c r="CI41" s="260">
        <f t="shared" si="12"/>
        <v>0.10218668165627422</v>
      </c>
      <c r="CK41" s="20" t="str">
        <f t="shared" si="13"/>
        <v>18404</v>
      </c>
      <c r="CL41" s="20" t="str">
        <f t="shared" si="14"/>
        <v>南越前町</v>
      </c>
      <c r="CM41" s="20">
        <f>VLOOKUP($CK41&amp;"_"&amp;$AZ$7,データシート1!$A:$BS,MATCH("ca_太陽光発電（10kW未満）",データシート1!$A$1:$BS$1,0),0)</f>
        <v>80</v>
      </c>
      <c r="CN41" s="20">
        <f>VLOOKUP($CK41&amp;"_"&amp;$AZ$5,データシート1!$A:$BS,MATCH("ab_家庭",データシート1!$A$1:$BS$1,0),0)</f>
        <v>3401</v>
      </c>
      <c r="CO41" s="260">
        <f t="shared" si="15"/>
        <v>2.3522493384298737E-2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09202</v>
      </c>
      <c r="AY72" s="20" t="str">
        <f>IF(IFERROR(比較地域マスタ!$AE7,"")=0,"",IFERROR(比較地域マスタ!$AE7,""))</f>
        <v>足利市</v>
      </c>
      <c r="AZ72" s="18"/>
      <c r="BA72" s="24">
        <v>1</v>
      </c>
      <c r="BB72" s="24">
        <v>1</v>
      </c>
      <c r="BC72" s="20" t="str">
        <f>AX72</f>
        <v>09202</v>
      </c>
      <c r="BD72" s="20" t="str">
        <f>AY72</f>
        <v>足利市</v>
      </c>
      <c r="BE72" s="953">
        <f>VLOOKUP(BC72&amp;"_令和4年度",データシート3!A:AB,MATCH("ea_"&amp;"太陽光（建物系）"&amp;"_年間発電",データシート3!$A$1:$AB$1,0),0)/10^3+VLOOKUP(BC72&amp;"_令和4年度",データシート3!A:AB,MATCH("ea_"&amp;"太陽光（土地系）"&amp;"_年間発電",データシート3!$A$1:$AB$1,0),0)/10^3</f>
        <v>1192182.6170000001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1192182.6170000001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869424.00502744364</v>
      </c>
      <c r="BK72" s="953">
        <f t="shared" ref="BK72:BK103" si="21">BI72-BJ72</f>
        <v>322758.61197255645</v>
      </c>
      <c r="BL72" s="953">
        <f t="shared" ref="BL72:BL103" si="22">IF(BK72&gt;0,0,BK72)</f>
        <v>0</v>
      </c>
      <c r="BM72" s="953">
        <f t="shared" ref="BM72:BM103" si="23">IF(BK72&gt;0,BK72,0)</f>
        <v>322758.61197255645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09344</v>
      </c>
      <c r="AY73" s="20" t="str">
        <f>IF(IFERROR(比較地域マスタ!$AE8,"")=0,"",IFERROR(比較地域マスタ!$AE8,""))</f>
        <v>市貝町</v>
      </c>
      <c r="AZ73" s="18"/>
      <c r="BA73" s="24">
        <v>2</v>
      </c>
      <c r="BB73" s="24">
        <v>1</v>
      </c>
      <c r="BC73" s="20" t="str">
        <f t="shared" ref="BC73:BC136" si="24">AX73</f>
        <v>09344</v>
      </c>
      <c r="BD73" s="20" t="str">
        <f t="shared" ref="BD73:BD136" si="25">AY73</f>
        <v>市貝町</v>
      </c>
      <c r="BE73" s="953">
        <f>VLOOKUP(BC73&amp;"_令和4年度",データシート3!A:AB,MATCH("ea_"&amp;"太陽光（建物系）"&amp;"_年間発電",データシート3!$A$1:$AB$1,0),0)/10^3+VLOOKUP(BC73&amp;"_令和4年度",データシート3!A:AB,MATCH("ea_"&amp;"太陽光（土地系）"&amp;"_年間発電",データシート3!$A$1:$AB$1,0),0)/10^3</f>
        <v>691975.40099999995</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691975.40099999995</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124258.07462478905</v>
      </c>
      <c r="BK73" s="953">
        <f t="shared" si="21"/>
        <v>567717.32637521089</v>
      </c>
      <c r="BL73" s="953">
        <f t="shared" si="22"/>
        <v>0</v>
      </c>
      <c r="BM73" s="953">
        <f t="shared" si="23"/>
        <v>567717.32637521089</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09201</v>
      </c>
      <c r="AY74" s="20" t="str">
        <f>IF(IFERROR(比較地域マスタ!$AE9,"")=0,"",IFERROR(比較地域マスタ!$AE9,""))</f>
        <v>宇都宮市</v>
      </c>
      <c r="AZ74" s="18"/>
      <c r="BA74" s="24">
        <v>3</v>
      </c>
      <c r="BB74" s="24">
        <v>1</v>
      </c>
      <c r="BC74" s="20" t="str">
        <f t="shared" si="24"/>
        <v>09201</v>
      </c>
      <c r="BD74" s="20" t="str">
        <f t="shared" si="25"/>
        <v>宇都宮市</v>
      </c>
      <c r="BE74" s="953">
        <f>VLOOKUP(BC74&amp;"_令和4年度",データシート3!A:AB,MATCH("ea_"&amp;"太陽光（建物系）"&amp;"_年間発電",データシート3!$A$1:$AB$1,0),0)/10^3+VLOOKUP(BC74&amp;"_令和4年度",データシート3!A:AB,MATCH("ea_"&amp;"太陽光（土地系）"&amp;"_年間発電",データシート3!$A$1:$AB$1,0),0)/10^3</f>
        <v>5268130.7300000004</v>
      </c>
      <c r="BF74" s="953">
        <f>VLOOKUP(BC74&amp;"_令和4年度",データシート3!A:AB,MATCH("ea_"&amp;"風力（陸上）"&amp;"_年間発電",データシート3!$A$1:$AB$1,0),0)/10^3</f>
        <v>7280.8050000000003</v>
      </c>
      <c r="BG74" s="953">
        <f>VLOOKUP(BC74&amp;"_令和4年度",データシート3!A:AB,MATCH("ea_"&amp;"中小水（河川）"&amp;"_年間発電",データシート3!$A$1:$AB$1,0),0)/10^3+VLOOKUP(BC74&amp;"_令和4年度",データシート3!A:AB,MATCH("ea_"&amp;"中小水（農業用水路）"&amp;"_年間発電",データシート3!$A$1:$AB$1,0),0)/10^3</f>
        <v>2588.6143505700002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2253.1419999999998</v>
      </c>
      <c r="BI74" s="953">
        <f t="shared" si="26"/>
        <v>5280253.2913505705</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4102613.0945253866</v>
      </c>
      <c r="BK74" s="953">
        <f t="shared" si="21"/>
        <v>1177640.1968251839</v>
      </c>
      <c r="BL74" s="953">
        <f t="shared" si="22"/>
        <v>0</v>
      </c>
      <c r="BM74" s="953">
        <f t="shared" si="23"/>
        <v>1177640.1968251839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09210</v>
      </c>
      <c r="AY75" s="20" t="str">
        <f>IF(IFERROR(比較地域マスタ!$AE10,"")=0,"",IFERROR(比較地域マスタ!$AE10,""))</f>
        <v>大田原市</v>
      </c>
      <c r="AZ75" s="18"/>
      <c r="BA75" s="24">
        <v>4</v>
      </c>
      <c r="BB75" s="24">
        <v>1</v>
      </c>
      <c r="BC75" s="20" t="str">
        <f t="shared" si="24"/>
        <v>09210</v>
      </c>
      <c r="BD75" s="20" t="str">
        <f t="shared" si="25"/>
        <v>大田原市</v>
      </c>
      <c r="BE75" s="953">
        <f>VLOOKUP(BC75&amp;"_令和4年度",データシート3!A:AB,MATCH("ea_"&amp;"太陽光（建物系）"&amp;"_年間発電",データシート3!$A$1:$AB$1,0),0)/10^3+VLOOKUP(BC75&amp;"_令和4年度",データシート3!A:AB,MATCH("ea_"&amp;"太陽光（土地系）"&amp;"_年間発電",データシート3!$A$1:$AB$1,0),0)/10^3</f>
        <v>3750226.3740000008</v>
      </c>
      <c r="BF75" s="953">
        <f>VLOOKUP(BC75&amp;"_令和4年度",データシート3!A:AB,MATCH("ea_"&amp;"風力（陸上）"&amp;"_年間発電",データシート3!$A$1:$AB$1,0),0)/10^3</f>
        <v>60295.273000000001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18487.103608120007</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7.3579999999999997</v>
      </c>
      <c r="BI75" s="953">
        <f t="shared" si="26"/>
        <v>3829016.1086081211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736275.57032668416</v>
      </c>
      <c r="BK75" s="953">
        <f t="shared" si="21"/>
        <v>3092740.538281437</v>
      </c>
      <c r="BL75" s="953">
        <f t="shared" si="22"/>
        <v>0</v>
      </c>
      <c r="BM75" s="953">
        <f t="shared" si="23"/>
        <v>3092740.538281437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09208</v>
      </c>
      <c r="AY76" s="20" t="str">
        <f>IF(IFERROR(比較地域マスタ!$AE11,"")=0,"",IFERROR(比較地域マスタ!$AE11,""))</f>
        <v>小山市</v>
      </c>
      <c r="AZ76" s="18"/>
      <c r="BA76" s="24">
        <v>5</v>
      </c>
      <c r="BB76" s="24">
        <v>1</v>
      </c>
      <c r="BC76" s="20" t="str">
        <f t="shared" si="24"/>
        <v>09208</v>
      </c>
      <c r="BD76" s="20" t="str">
        <f t="shared" si="25"/>
        <v>小山市</v>
      </c>
      <c r="BE76" s="953">
        <f>VLOOKUP(BC76&amp;"_令和4年度",データシート3!A:AB,MATCH("ea_"&amp;"太陽光（建物系）"&amp;"_年間発電",データシート3!$A$1:$AB$1,0),0)/10^3+VLOOKUP(BC76&amp;"_令和4年度",データシート3!A:AB,MATCH("ea_"&amp;"太陽光（土地系）"&amp;"_年間発電",データシート3!$A$1:$AB$1,0),0)/10^3</f>
        <v>2376434.7119999998</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55.156040760000003</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328.185</v>
      </c>
      <c r="BI76" s="953">
        <f t="shared" si="26"/>
        <v>2376818.0530407601</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1522460.3476362694</v>
      </c>
      <c r="BK76" s="953">
        <f t="shared" si="21"/>
        <v>854357.7054044907</v>
      </c>
      <c r="BL76" s="953">
        <f t="shared" si="22"/>
        <v>0</v>
      </c>
      <c r="BM76" s="953">
        <f t="shared" si="23"/>
        <v>854357.7054044907</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09205</v>
      </c>
      <c r="AY77" s="20" t="str">
        <f>IF(IFERROR(比較地域マスタ!$AE12,"")=0,"",IFERROR(比較地域マスタ!$AE12,""))</f>
        <v>鹿沼市</v>
      </c>
      <c r="AZ77" s="18"/>
      <c r="BA77" s="24">
        <v>6</v>
      </c>
      <c r="BB77" s="24">
        <v>1</v>
      </c>
      <c r="BC77" s="20" t="str">
        <f t="shared" si="24"/>
        <v>09205</v>
      </c>
      <c r="BD77" s="20" t="str">
        <f t="shared" si="25"/>
        <v>鹿沼市</v>
      </c>
      <c r="BE77" s="953">
        <f>VLOOKUP(BC77&amp;"_令和4年度",データシート3!A:AB,MATCH("ea_"&amp;"太陽光（建物系）"&amp;"_年間発電",データシート3!$A$1:$AB$1,0),0)/10^3+VLOOKUP(BC77&amp;"_令和4年度",データシート3!A:AB,MATCH("ea_"&amp;"太陽光（土地系）"&amp;"_年間発電",データシート3!$A$1:$AB$1,0),0)/10^3</f>
        <v>2308625.031</v>
      </c>
      <c r="BF77" s="953">
        <f>VLOOKUP(BC77&amp;"_令和4年度",データシート3!A:AB,MATCH("ea_"&amp;"風力（陸上）"&amp;"_年間発電",データシート3!$A$1:$AB$1,0),0)/10^3</f>
        <v>11417.482</v>
      </c>
      <c r="BG77" s="953">
        <f>VLOOKUP(BC77&amp;"_令和4年度",データシート3!A:AB,MATCH("ea_"&amp;"中小水（河川）"&amp;"_年間発電",データシート3!$A$1:$AB$1,0),0)/10^3+VLOOKUP(BC77&amp;"_令和4年度",データシート3!A:AB,MATCH("ea_"&amp;"中小水（農業用水路）"&amp;"_年間発電",データシート3!$A$1:$AB$1,0),0)/10^3</f>
        <v>17365.903409419996</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2337408.4164094198</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743310.55625436641</v>
      </c>
      <c r="BK77" s="953">
        <f t="shared" si="21"/>
        <v>1594097.8601550534</v>
      </c>
      <c r="BL77" s="953">
        <f t="shared" si="22"/>
        <v>0</v>
      </c>
      <c r="BM77" s="953">
        <f t="shared" si="23"/>
        <v>1594097.8601550534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09301</v>
      </c>
      <c r="AY78" s="20" t="str">
        <f>IF(IFERROR(比較地域マスタ!$AE13,"")=0,"",IFERROR(比較地域マスタ!$AE13,""))</f>
        <v>上三川町</v>
      </c>
      <c r="AZ78" s="18"/>
      <c r="BA78" s="24">
        <v>7</v>
      </c>
      <c r="BB78" s="24">
        <v>1</v>
      </c>
      <c r="BC78" s="20" t="str">
        <f t="shared" si="24"/>
        <v>09301</v>
      </c>
      <c r="BD78" s="20" t="str">
        <f t="shared" si="25"/>
        <v>上三川町</v>
      </c>
      <c r="BE78" s="953">
        <f>VLOOKUP(BC78&amp;"_令和4年度",データシート3!A:AB,MATCH("ea_"&amp;"太陽光（建物系）"&amp;"_年間発電",データシート3!$A$1:$AB$1,0),0)/10^3+VLOOKUP(BC78&amp;"_令和4年度",データシート3!A:AB,MATCH("ea_"&amp;"太陽光（土地系）"&amp;"_年間発電",データシート3!$A$1:$AB$1,0),0)/10^3</f>
        <v>708991.88899999997</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193.77099999999999</v>
      </c>
      <c r="BI78" s="953">
        <f t="shared" si="26"/>
        <v>709185.65999999992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296312.70958579896</v>
      </c>
      <c r="BK78" s="953">
        <f t="shared" si="21"/>
        <v>412872.95041420095</v>
      </c>
      <c r="BL78" s="953">
        <f t="shared" si="22"/>
        <v>0</v>
      </c>
      <c r="BM78" s="953">
        <f t="shared" si="23"/>
        <v>412872.95041420095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09214</v>
      </c>
      <c r="AY79" s="20" t="str">
        <f>IF(IFERROR(比較地域マスタ!$AE14,"")=0,"",IFERROR(比較地域マスタ!$AE14,""))</f>
        <v>さくら市</v>
      </c>
      <c r="AZ79" s="18"/>
      <c r="BA79" s="24">
        <v>8</v>
      </c>
      <c r="BB79" s="24">
        <v>1</v>
      </c>
      <c r="BC79" s="20" t="str">
        <f t="shared" si="24"/>
        <v>09214</v>
      </c>
      <c r="BD79" s="20" t="str">
        <f t="shared" si="25"/>
        <v>さくら市</v>
      </c>
      <c r="BE79" s="953">
        <f>VLOOKUP(BC79&amp;"_令和4年度",データシート3!A:AB,MATCH("ea_"&amp;"太陽光（建物系）"&amp;"_年間発電",データシート3!$A$1:$AB$1,0),0)/10^3+VLOOKUP(BC79&amp;"_令和4年度",データシート3!A:AB,MATCH("ea_"&amp;"太陽光（土地系）"&amp;"_年間発電",データシート3!$A$1:$AB$1,0),0)/10^3</f>
        <v>1606043.6170000003</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27422.139353430004</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1633465.7563534302</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385167.08359676518</v>
      </c>
      <c r="BK79" s="953">
        <f t="shared" si="21"/>
        <v>1248298.6727566649</v>
      </c>
      <c r="BL79" s="953">
        <f>IF(BK79&gt;0,0,BK79)</f>
        <v>0</v>
      </c>
      <c r="BM79" s="953">
        <f>IF(BK79&gt;0,BK79,0)</f>
        <v>1248298.6727566649</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09204</v>
      </c>
      <c r="AY80" s="20" t="str">
        <f>IF(IFERROR(比較地域マスタ!$AE15,"")=0,"",IFERROR(比較地域マスタ!$AE15,""))</f>
        <v>佐野市</v>
      </c>
      <c r="AZ80" s="18"/>
      <c r="BA80" s="24">
        <v>9</v>
      </c>
      <c r="BB80" s="24">
        <v>1</v>
      </c>
      <c r="BC80" s="20" t="str">
        <f t="shared" si="24"/>
        <v>09204</v>
      </c>
      <c r="BD80" s="20" t="str">
        <f t="shared" si="25"/>
        <v>佐野市</v>
      </c>
      <c r="BE80" s="953">
        <f>VLOOKUP(BC80&amp;"_令和4年度",データシート3!A:AB,MATCH("ea_"&amp;"太陽光（建物系）"&amp;"_年間発電",データシート3!$A$1:$AB$1,0),0)/10^3+VLOOKUP(BC80&amp;"_令和4年度",データシート3!A:AB,MATCH("ea_"&amp;"太陽光（土地系）"&amp;"_年間発電",データシート3!$A$1:$AB$1,0),0)/10^3</f>
        <v>1404267.5130000003</v>
      </c>
      <c r="BF80" s="953">
        <f>VLOOKUP(BC80&amp;"_令和4年度",データシート3!A:AB,MATCH("ea_"&amp;"風力（陸上）"&amp;"_年間発電",データシート3!$A$1:$AB$1,0),0)/10^3</f>
        <v>337.91500000000002</v>
      </c>
      <c r="BG80" s="953">
        <f>VLOOKUP(BC80&amp;"_令和4年度",データシート3!A:AB,MATCH("ea_"&amp;"中小水（河川）"&amp;"_年間発電",データシート3!$A$1:$AB$1,0),0)/10^3+VLOOKUP(BC80&amp;"_令和4年度",データシート3!A:AB,MATCH("ea_"&amp;"中小水（農業用水路）"&amp;"_年間発電",データシート3!$A$1:$AB$1,0),0)/10^3</f>
        <v>2043.9845240299999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1406649.4125240303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844685.16724781576</v>
      </c>
      <c r="BK80" s="953">
        <f t="shared" si="21"/>
        <v>561964.24527621455</v>
      </c>
      <c r="BL80" s="953">
        <f t="shared" si="22"/>
        <v>0</v>
      </c>
      <c r="BM80" s="953">
        <f t="shared" si="23"/>
        <v>561964.24527621455</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09384</v>
      </c>
      <c r="AY81" s="20" t="str">
        <f>IF(IFERROR(比較地域マスタ!$AE16,"")=0,"",IFERROR(比較地域マスタ!$AE16,""))</f>
        <v>塩谷町</v>
      </c>
      <c r="AZ81" s="18"/>
      <c r="BA81" s="24">
        <v>10</v>
      </c>
      <c r="BB81" s="24">
        <v>1</v>
      </c>
      <c r="BC81" s="20" t="str">
        <f t="shared" si="24"/>
        <v>09384</v>
      </c>
      <c r="BD81" s="20" t="str">
        <f t="shared" si="25"/>
        <v>塩谷町</v>
      </c>
      <c r="BE81" s="953">
        <f>VLOOKUP(BC81&amp;"_令和4年度",データシート3!A:AB,MATCH("ea_"&amp;"太陽光（建物系）"&amp;"_年間発電",データシート3!$A$1:$AB$1,0),0)/10^3+VLOOKUP(BC81&amp;"_令和4年度",データシート3!A:AB,MATCH("ea_"&amp;"太陽光（土地系）"&amp;"_年間発電",データシート3!$A$1:$AB$1,0),0)/10^3</f>
        <v>966456.76999999979</v>
      </c>
      <c r="BF81" s="953">
        <f>VLOOKUP(BC81&amp;"_令和4年度",データシート3!A:AB,MATCH("ea_"&amp;"風力（陸上）"&amp;"_年間発電",データシート3!$A$1:$AB$1,0),0)/10^3</f>
        <v>169499.31700000004</v>
      </c>
      <c r="BG81" s="953">
        <f>VLOOKUP(BC81&amp;"_令和4年度",データシート3!A:AB,MATCH("ea_"&amp;"中小水（河川）"&amp;"_年間発電",データシート3!$A$1:$AB$1,0),0)/10^3+VLOOKUP(BC81&amp;"_令和4年度",データシート3!A:AB,MATCH("ea_"&amp;"中小水（農業用水路）"&amp;"_年間発電",データシート3!$A$1:$AB$1,0),0)/10^3</f>
        <v>151684.02787127998</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768.95299999999997</v>
      </c>
      <c r="BI81" s="953">
        <f t="shared" si="26"/>
        <v>1288409.0678712798</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60100.87925173423</v>
      </c>
      <c r="BK81" s="953">
        <f t="shared" si="21"/>
        <v>1228308.1886195457</v>
      </c>
      <c r="BL81" s="953">
        <f t="shared" si="22"/>
        <v>0</v>
      </c>
      <c r="BM81" s="953">
        <f t="shared" si="23"/>
        <v>1228308.1886195457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09216</v>
      </c>
      <c r="AY82" s="20" t="str">
        <f>IF(IFERROR(比較地域マスタ!$AE17,"")=0,"",IFERROR(比較地域マスタ!$AE17,""))</f>
        <v>下野市</v>
      </c>
      <c r="AZ82" s="18"/>
      <c r="BA82" s="24">
        <v>11</v>
      </c>
      <c r="BB82" s="24">
        <v>1</v>
      </c>
      <c r="BC82" s="20" t="str">
        <f t="shared" si="24"/>
        <v>09216</v>
      </c>
      <c r="BD82" s="20" t="str">
        <f t="shared" si="25"/>
        <v>下野市</v>
      </c>
      <c r="BE82" s="953">
        <f>VLOOKUP(BC82&amp;"_令和4年度",データシート3!A:AB,MATCH("ea_"&amp;"太陽光（建物系）"&amp;"_年間発電",データシート3!$A$1:$AB$1,0),0)/10^3+VLOOKUP(BC82&amp;"_令和4年度",データシート3!A:AB,MATCH("ea_"&amp;"太陽光（土地系）"&amp;"_年間発電",データシート3!$A$1:$AB$1,0),0)/10^3</f>
        <v>1106255.3089999999</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1106255.3089999999</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368587.67164968367</v>
      </c>
      <c r="BK82" s="953">
        <f t="shared" si="21"/>
        <v>737667.63735031616</v>
      </c>
      <c r="BL82" s="953">
        <f t="shared" si="22"/>
        <v>0</v>
      </c>
      <c r="BM82" s="953">
        <f t="shared" si="23"/>
        <v>737667.63735031616</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09386</v>
      </c>
      <c r="AY83" s="20" t="str">
        <f>IF(IFERROR(比較地域マスタ!$AE18,"")=0,"",IFERROR(比較地域マスタ!$AE18,""))</f>
        <v>高根沢町</v>
      </c>
      <c r="AZ83" s="18"/>
      <c r="BA83" s="24">
        <v>12</v>
      </c>
      <c r="BB83" s="24">
        <v>1</v>
      </c>
      <c r="BC83" s="20" t="str">
        <f t="shared" si="24"/>
        <v>09386</v>
      </c>
      <c r="BD83" s="20" t="str">
        <f t="shared" si="25"/>
        <v>高根沢町</v>
      </c>
      <c r="BE83" s="953">
        <f>VLOOKUP(BC83&amp;"_令和4年度",データシート3!A:AB,MATCH("ea_"&amp;"太陽光（建物系）"&amp;"_年間発電",データシート3!$A$1:$AB$1,0),0)/10^3+VLOOKUP(BC83&amp;"_令和4年度",データシート3!A:AB,MATCH("ea_"&amp;"太陽光（土地系）"&amp;"_年間発電",データシート3!$A$1:$AB$1,0),0)/10^3</f>
        <v>1079382.4349999998</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12741.155788030001</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1092123.5907880298</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123583.44508213489</v>
      </c>
      <c r="BK83" s="953">
        <f t="shared" si="21"/>
        <v>968540.14570589492</v>
      </c>
      <c r="BL83" s="953">
        <f t="shared" si="22"/>
        <v>0</v>
      </c>
      <c r="BM83" s="953">
        <f t="shared" si="23"/>
        <v>968540.14570589492</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09203</v>
      </c>
      <c r="AY84" s="20" t="str">
        <f>IF(IFERROR(比較地域マスタ!$AE19,"")=0,"",IFERROR(比較地域マスタ!$AE19,""))</f>
        <v>栃木市</v>
      </c>
      <c r="AZ84" s="18"/>
      <c r="BA84" s="24">
        <v>13</v>
      </c>
      <c r="BB84" s="24">
        <v>1</v>
      </c>
      <c r="BC84" s="20" t="str">
        <f t="shared" si="24"/>
        <v>09203</v>
      </c>
      <c r="BD84" s="20" t="str">
        <f t="shared" si="25"/>
        <v>栃木市</v>
      </c>
      <c r="BE84" s="953">
        <f>VLOOKUP(BC84&amp;"_令和4年度",データシート3!A:AB,MATCH("ea_"&amp;"太陽光（建物系）"&amp;"_年間発電",データシート3!$A$1:$AB$1,0),0)/10^3+VLOOKUP(BC84&amp;"_令和4年度",データシート3!A:AB,MATCH("ea_"&amp;"太陽光（土地系）"&amp;"_年間発電",データシート3!$A$1:$AB$1,0),0)/10^3</f>
        <v>3001053.9950000001</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255.22425356000002</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3001309.2192535601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1292753.3895552028</v>
      </c>
      <c r="BK84" s="953">
        <f t="shared" si="21"/>
        <v>1708555.8296983573</v>
      </c>
      <c r="BL84" s="953">
        <f t="shared" si="22"/>
        <v>0</v>
      </c>
      <c r="BM84" s="953">
        <f t="shared" si="23"/>
        <v>1708555.8296983573</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09411</v>
      </c>
      <c r="AY85" s="20" t="str">
        <f>IF(IFERROR(比較地域マスタ!$AE20,"")=0,"",IFERROR(比較地域マスタ!$AE20,""))</f>
        <v>那珂川町</v>
      </c>
      <c r="AZ85" s="18"/>
      <c r="BA85" s="24">
        <v>14</v>
      </c>
      <c r="BB85" s="24">
        <v>1</v>
      </c>
      <c r="BC85" s="20" t="str">
        <f t="shared" si="24"/>
        <v>09411</v>
      </c>
      <c r="BD85" s="20" t="str">
        <f t="shared" si="25"/>
        <v>那珂川町</v>
      </c>
      <c r="BE85" s="953">
        <f>VLOOKUP(BC85&amp;"_令和4年度",データシート3!A:AB,MATCH("ea_"&amp;"太陽光（建物系）"&amp;"_年間発電",データシート3!$A$1:$AB$1,0),0)/10^3+VLOOKUP(BC85&amp;"_令和4年度",データシート3!A:AB,MATCH("ea_"&amp;"太陽光（土地系）"&amp;"_年間発電",データシート3!$A$1:$AB$1,0),0)/10^3</f>
        <v>712708.69799999986</v>
      </c>
      <c r="BF85" s="953">
        <f>VLOOKUP(BC85&amp;"_令和4年度",データシート3!A:AB,MATCH("ea_"&amp;"風力（陸上）"&amp;"_年間発電",データシート3!$A$1:$AB$1,0),0)/10^3</f>
        <v>21127.395</v>
      </c>
      <c r="BG85" s="953">
        <f>VLOOKUP(BC85&amp;"_令和4年度",データシート3!A:AB,MATCH("ea_"&amp;"中小水（河川）"&amp;"_年間発電",データシート3!$A$1:$AB$1,0),0)/10^3+VLOOKUP(BC85&amp;"_令和4年度",データシート3!A:AB,MATCH("ea_"&amp;"中小水（農業用水路）"&amp;"_年間発電",データシート3!$A$1:$AB$1,0),0)/10^3</f>
        <v>4409.5688520699996</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738245.6618520699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91480.561040192159</v>
      </c>
      <c r="BK85" s="953">
        <f t="shared" si="21"/>
        <v>646765.10081187775</v>
      </c>
      <c r="BL85" s="953">
        <f t="shared" si="22"/>
        <v>0</v>
      </c>
      <c r="BM85" s="953">
        <f t="shared" si="23"/>
        <v>646765.10081187775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09215</v>
      </c>
      <c r="AY86" s="20" t="str">
        <f>IF(IFERROR(比較地域マスタ!$AE21,"")=0,"",IFERROR(比較地域マスタ!$AE21,""))</f>
        <v>那須烏山市</v>
      </c>
      <c r="AZ86" s="18"/>
      <c r="BA86" s="24">
        <v>15</v>
      </c>
      <c r="BB86" s="24">
        <v>1</v>
      </c>
      <c r="BC86" s="20" t="str">
        <f t="shared" si="24"/>
        <v>09215</v>
      </c>
      <c r="BD86" s="20" t="str">
        <f t="shared" si="25"/>
        <v>那須烏山市</v>
      </c>
      <c r="BE86" s="953">
        <f>VLOOKUP(BC86&amp;"_令和4年度",データシート3!A:AB,MATCH("ea_"&amp;"太陽光（建物系）"&amp;"_年間発電",データシート3!$A$1:$AB$1,0),0)/10^3+VLOOKUP(BC86&amp;"_令和4年度",データシート3!A:AB,MATCH("ea_"&amp;"太陽光（土地系）"&amp;"_年間発電",データシート3!$A$1:$AB$1,0),0)/10^3</f>
        <v>1015983.7639999999</v>
      </c>
      <c r="BF86" s="953">
        <f>VLOOKUP(BC86&amp;"_令和4年度",データシート3!A:AB,MATCH("ea_"&amp;"風力（陸上）"&amp;"_年間発電",データシート3!$A$1:$AB$1,0),0)/10^3</f>
        <v>808.97799999999995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1064.9479635299999</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1017857.6899635298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165852.30272152892</v>
      </c>
      <c r="BK86" s="953">
        <f t="shared" si="21"/>
        <v>852005.3872420009</v>
      </c>
      <c r="BL86" s="953">
        <f t="shared" si="22"/>
        <v>0</v>
      </c>
      <c r="BM86" s="953">
        <f t="shared" si="23"/>
        <v>852005.3872420009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09213</v>
      </c>
      <c r="AY87" s="20" t="str">
        <f>IF(IFERROR(比較地域マスタ!$AE22,"")=0,"",IFERROR(比較地域マスタ!$AE22,""))</f>
        <v>那須塩原市</v>
      </c>
      <c r="AZ87" s="18"/>
      <c r="BA87" s="24">
        <v>16</v>
      </c>
      <c r="BB87" s="24">
        <v>1</v>
      </c>
      <c r="BC87" s="20" t="str">
        <f t="shared" si="24"/>
        <v>09213</v>
      </c>
      <c r="BD87" s="20" t="str">
        <f t="shared" si="25"/>
        <v>那須塩原市</v>
      </c>
      <c r="BE87" s="953">
        <f>VLOOKUP(BC87&amp;"_令和4年度",データシート3!A:AB,MATCH("ea_"&amp;"太陽光（建物系）"&amp;"_年間発電",データシート3!$A$1:$AB$1,0),0)/10^3+VLOOKUP(BC87&amp;"_令和4年度",データシート3!A:AB,MATCH("ea_"&amp;"太陽光（土地系）"&amp;"_年間発電",データシート3!$A$1:$AB$1,0),0)/10^3</f>
        <v>4097292.65</v>
      </c>
      <c r="BF87" s="953">
        <f>VLOOKUP(BC87&amp;"_令和4年度",データシート3!A:AB,MATCH("ea_"&amp;"風力（陸上）"&amp;"_年間発電",データシート3!$A$1:$AB$1,0),0)/10^3</f>
        <v>1041342.5280000002</v>
      </c>
      <c r="BG87" s="953">
        <f>VLOOKUP(BC87&amp;"_令和4年度",データシート3!A:AB,MATCH("ea_"&amp;"中小水（河川）"&amp;"_年間発電",データシート3!$A$1:$AB$1,0),0)/10^3+VLOOKUP(BC87&amp;"_令和4年度",データシート3!A:AB,MATCH("ea_"&amp;"中小水（農業用水路）"&amp;"_年間発電",データシート3!$A$1:$AB$1,0),0)/10^3</f>
        <v>2936.4881642099999</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1837.6379999999997</v>
      </c>
      <c r="BI87" s="953">
        <f t="shared" si="26"/>
        <v>5143409.3041642103</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763873.64142186753</v>
      </c>
      <c r="BK87" s="953">
        <f t="shared" si="21"/>
        <v>4379535.6627423428</v>
      </c>
      <c r="BL87" s="953">
        <f t="shared" si="22"/>
        <v>0</v>
      </c>
      <c r="BM87" s="953">
        <f t="shared" si="23"/>
        <v>4379535.6627423428</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09407</v>
      </c>
      <c r="AY88" s="20" t="str">
        <f>IF(IFERROR(比較地域マスタ!$AE23,"")=0,"",IFERROR(比較地域マスタ!$AE23,""))</f>
        <v>那須町</v>
      </c>
      <c r="AZ88" s="18"/>
      <c r="BA88" s="24">
        <v>17</v>
      </c>
      <c r="BB88" s="24">
        <v>1</v>
      </c>
      <c r="BC88" s="20" t="str">
        <f t="shared" si="24"/>
        <v>09407</v>
      </c>
      <c r="BD88" s="20" t="str">
        <f t="shared" si="25"/>
        <v>那須町</v>
      </c>
      <c r="BE88" s="953">
        <f>VLOOKUP(BC88&amp;"_令和4年度",データシート3!A:AB,MATCH("ea_"&amp;"太陽光（建物系）"&amp;"_年間発電",データシート3!$A$1:$AB$1,0),0)/10^3+VLOOKUP(BC88&amp;"_令和4年度",データシート3!A:AB,MATCH("ea_"&amp;"太陽光（土地系）"&amp;"_年間発電",データシート3!$A$1:$AB$1,0),0)/10^3</f>
        <v>2168311.946</v>
      </c>
      <c r="BF88" s="953">
        <f>VLOOKUP(BC88&amp;"_令和4年度",データシート3!A:AB,MATCH("ea_"&amp;"風力（陸上）"&amp;"_年間発電",データシート3!$A$1:$AB$1,0),0)/10^3</f>
        <v>391361.603</v>
      </c>
      <c r="BG88" s="953">
        <f>VLOOKUP(BC88&amp;"_令和4年度",データシート3!A:AB,MATCH("ea_"&amp;"中小水（河川）"&amp;"_年間発電",データシート3!$A$1:$AB$1,0),0)/10^3+VLOOKUP(BC88&amp;"_令和4年度",データシート3!A:AB,MATCH("ea_"&amp;"中小水（農業用水路）"&amp;"_年間発電",データシート3!$A$1:$AB$1,0),0)/10^3</f>
        <v>213.44432657999999</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754.23599999999999</v>
      </c>
      <c r="BI88" s="953">
        <f t="shared" si="26"/>
        <v>2560641.2293265802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145090.98308500895</v>
      </c>
      <c r="BK88" s="953">
        <f t="shared" si="21"/>
        <v>2415550.2462415714</v>
      </c>
      <c r="BL88" s="953">
        <f t="shared" si="22"/>
        <v>0</v>
      </c>
      <c r="BM88" s="953">
        <f t="shared" si="23"/>
        <v>2415550.2462415714</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09206</v>
      </c>
      <c r="AY89" s="20" t="str">
        <f>IF(IFERROR(比較地域マスタ!$AE24,"")=0,"",IFERROR(比較地域マスタ!$AE24,""))</f>
        <v>日光市</v>
      </c>
      <c r="AZ89" s="18"/>
      <c r="BA89" s="24">
        <v>18</v>
      </c>
      <c r="BB89" s="24">
        <v>1</v>
      </c>
      <c r="BC89" s="20" t="str">
        <f t="shared" si="24"/>
        <v>09206</v>
      </c>
      <c r="BD89" s="20" t="str">
        <f t="shared" si="25"/>
        <v>日光市</v>
      </c>
      <c r="BE89" s="953">
        <f>VLOOKUP(BC89&amp;"_令和4年度",データシート3!A:AB,MATCH("ea_"&amp;"太陽光（建物系）"&amp;"_年間発電",データシート3!$A$1:$AB$1,0),0)/10^3+VLOOKUP(BC89&amp;"_令和4年度",データシート3!A:AB,MATCH("ea_"&amp;"太陽光（土地系）"&amp;"_年間発電",データシート3!$A$1:$AB$1,0),0)/10^3</f>
        <v>2252976.1340000001</v>
      </c>
      <c r="BF89" s="953">
        <f>VLOOKUP(BC89&amp;"_令和4年度",データシート3!A:AB,MATCH("ea_"&amp;"風力（陸上）"&amp;"_年間発電",データシート3!$A$1:$AB$1,0),0)/10^3</f>
        <v>950075.94299999985</v>
      </c>
      <c r="BG89" s="953">
        <f>VLOOKUP(BC89&amp;"_令和4年度",データシート3!A:AB,MATCH("ea_"&amp;"中小水（河川）"&amp;"_年間発電",データシート3!$A$1:$AB$1,0),0)/10^3+VLOOKUP(BC89&amp;"_令和4年度",データシート3!A:AB,MATCH("ea_"&amp;"中小水（農業用水路）"&amp;"_年間発電",データシート3!$A$1:$AB$1,0),0)/10^3</f>
        <v>484517.88161181001</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8749.6280000000024</v>
      </c>
      <c r="BI89" s="953">
        <f t="shared" si="26"/>
        <v>3696319.5866118101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525256.36049215787</v>
      </c>
      <c r="BK89" s="953">
        <f t="shared" si="21"/>
        <v>3171063.2261196524</v>
      </c>
      <c r="BL89" s="953">
        <f t="shared" si="22"/>
        <v>0</v>
      </c>
      <c r="BM89" s="953">
        <f t="shared" si="23"/>
        <v>3171063.2261196524</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09364</v>
      </c>
      <c r="AY90" s="20" t="str">
        <f>IF(IFERROR(比較地域マスタ!$AE25,"")=0,"",IFERROR(比較地域マスタ!$AE25,""))</f>
        <v>野木町</v>
      </c>
      <c r="AZ90" s="18"/>
      <c r="BA90" s="24">
        <v>19</v>
      </c>
      <c r="BB90" s="24">
        <v>1</v>
      </c>
      <c r="BC90" s="20" t="str">
        <f t="shared" si="24"/>
        <v>09364</v>
      </c>
      <c r="BD90" s="20" t="str">
        <f t="shared" si="25"/>
        <v>野木町</v>
      </c>
      <c r="BE90" s="953">
        <f>VLOOKUP(BC90&amp;"_令和4年度",データシート3!A:AB,MATCH("ea_"&amp;"太陽光（建物系）"&amp;"_年間発電",データシート3!$A$1:$AB$1,0),0)/10^3+VLOOKUP(BC90&amp;"_令和4年度",データシート3!A:AB,MATCH("ea_"&amp;"太陽光（土地系）"&amp;"_年間発電",データシート3!$A$1:$AB$1,0),0)/10^3</f>
        <v>429550.37400000001</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429550.37400000001</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203576.61691589921</v>
      </c>
      <c r="BK90" s="953">
        <f t="shared" si="21"/>
        <v>225973.7570841008</v>
      </c>
      <c r="BL90" s="953">
        <f t="shared" si="22"/>
        <v>0</v>
      </c>
      <c r="BM90" s="953">
        <f t="shared" si="23"/>
        <v>225973.7570841008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09345</v>
      </c>
      <c r="AY91" s="20" t="str">
        <f>IF(IFERROR(比較地域マスタ!$AE26,"")=0,"",IFERROR(比較地域マスタ!$AE26,""))</f>
        <v>芳賀町</v>
      </c>
      <c r="BA91" s="24">
        <v>20</v>
      </c>
      <c r="BB91" s="24">
        <v>1</v>
      </c>
      <c r="BC91" s="20" t="str">
        <f t="shared" si="24"/>
        <v>09345</v>
      </c>
      <c r="BD91" s="20" t="str">
        <f t="shared" si="25"/>
        <v>芳賀町</v>
      </c>
      <c r="BE91" s="953">
        <f>VLOOKUP(BC91&amp;"_令和4年度",データシート3!A:AB,MATCH("ea_"&amp;"太陽光（建物系）"&amp;"_年間発電",データシート3!$A$1:$AB$1,0),0)/10^3+VLOOKUP(BC91&amp;"_令和4年度",データシート3!A:AB,MATCH("ea_"&amp;"太陽光（土地系）"&amp;"_年間発電",データシート3!$A$1:$AB$1,0),0)/10^3</f>
        <v>1096004.797</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26.981000000000002</v>
      </c>
      <c r="BI91" s="953">
        <f t="shared" si="26"/>
        <v>1096031.7779999999</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175315.79859330622</v>
      </c>
      <c r="BK91" s="953">
        <f t="shared" si="21"/>
        <v>920715.97940669372</v>
      </c>
      <c r="BL91" s="953">
        <f t="shared" si="22"/>
        <v>0</v>
      </c>
      <c r="BM91" s="953">
        <f t="shared" si="23"/>
        <v>920715.97940669372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09342</v>
      </c>
      <c r="AY92" s="20" t="str">
        <f>IF(IFERROR(比較地域マスタ!$AE27,"")=0,"",IFERROR(比較地域マスタ!$AE27,""))</f>
        <v>益子町</v>
      </c>
      <c r="AZ92" s="18"/>
      <c r="BA92" s="24">
        <v>21</v>
      </c>
      <c r="BB92" s="24">
        <v>1</v>
      </c>
      <c r="BC92" s="20" t="str">
        <f t="shared" si="24"/>
        <v>09342</v>
      </c>
      <c r="BD92" s="20" t="str">
        <f t="shared" si="25"/>
        <v>益子町</v>
      </c>
      <c r="BE92" s="953">
        <f>VLOOKUP(BC92&amp;"_令和4年度",データシート3!A:AB,MATCH("ea_"&amp;"太陽光（建物系）"&amp;"_年間発電",データシート3!$A$1:$AB$1,0),0)/10^3+VLOOKUP(BC92&amp;"_令和4年度",データシート3!A:AB,MATCH("ea_"&amp;"太陽光（土地系）"&amp;"_年間発電",データシート3!$A$1:$AB$1,0),0)/10^3</f>
        <v>730274.82299999997</v>
      </c>
      <c r="BF92" s="953">
        <f>VLOOKUP(BC92&amp;"_令和4年度",データシート3!A:AB,MATCH("ea_"&amp;"風力（陸上）"&amp;"_年間発電",データシート3!$A$1:$AB$1,0),0)/10^3</f>
        <v>13818.762000000002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744093.58499999996</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84360.953957338279</v>
      </c>
      <c r="BK92" s="953">
        <f>BI92-BJ92</f>
        <v>659732.63104266173</v>
      </c>
      <c r="BL92" s="953">
        <f t="shared" si="22"/>
        <v>0</v>
      </c>
      <c r="BM92" s="953">
        <f t="shared" si="23"/>
        <v>659732.63104266173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09361</v>
      </c>
      <c r="AY93" s="20" t="str">
        <f>IF(IFERROR(比較地域マスタ!$AE28,"")=0,"",IFERROR(比較地域マスタ!$AE28,""))</f>
        <v>壬生町</v>
      </c>
      <c r="AZ93" s="18"/>
      <c r="BA93" s="24">
        <v>22</v>
      </c>
      <c r="BB93" s="24">
        <v>1</v>
      </c>
      <c r="BC93" s="20" t="str">
        <f t="shared" si="24"/>
        <v>09361</v>
      </c>
      <c r="BD93" s="20" t="str">
        <f t="shared" si="25"/>
        <v>壬生町</v>
      </c>
      <c r="BE93" s="953">
        <f>VLOOKUP(BC93&amp;"_令和4年度",データシート3!A:AB,MATCH("ea_"&amp;"太陽光（建物系）"&amp;"_年間発電",データシート3!$A$1:$AB$1,0),0)/10^3+VLOOKUP(BC93&amp;"_令和4年度",データシート3!A:AB,MATCH("ea_"&amp;"太陽光（土地系）"&amp;"_年間発電",データシート3!$A$1:$AB$1,0),0)/10^3</f>
        <v>943148.29500000004</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943148.29500000004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237699.3882231348</v>
      </c>
      <c r="BK93" s="953">
        <f t="shared" si="21"/>
        <v>705448.90677686525</v>
      </c>
      <c r="BL93" s="953">
        <f t="shared" si="22"/>
        <v>0</v>
      </c>
      <c r="BM93" s="953">
        <f t="shared" si="23"/>
        <v>705448.90677686525</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09209</v>
      </c>
      <c r="AY94" s="20" t="str">
        <f>IF(IFERROR(比較地域マスタ!$AE29,"")=0,"",IFERROR(比較地域マスタ!$AE29,""))</f>
        <v>真岡市</v>
      </c>
      <c r="AZ94" s="18"/>
      <c r="BA94" s="24">
        <v>23</v>
      </c>
      <c r="BB94" s="24">
        <v>1</v>
      </c>
      <c r="BC94" s="20" t="str">
        <f t="shared" si="24"/>
        <v>09209</v>
      </c>
      <c r="BD94" s="20" t="str">
        <f t="shared" si="25"/>
        <v>真岡市</v>
      </c>
      <c r="BE94" s="953">
        <f>VLOOKUP(BC94&amp;"_令和4年度",データシート3!A:AB,MATCH("ea_"&amp;"太陽光（建物系）"&amp;"_年間発電",データシート3!$A$1:$AB$1,0),0)/10^3+VLOOKUP(BC94&amp;"_令和4年度",データシート3!A:AB,MATCH("ea_"&amp;"太陽光（土地系）"&amp;"_年間発電",データシート3!$A$1:$AB$1,0),0)/10^3</f>
        <v>2142686.2319999998</v>
      </c>
      <c r="BF94" s="953">
        <f>VLOOKUP(BC94&amp;"_令和4年度",データシート3!A:AB,MATCH("ea_"&amp;"風力（陸上）"&amp;"_年間発電",データシート3!$A$1:$AB$1,0),0)/10^3</f>
        <v>1056.713</v>
      </c>
      <c r="BG94" s="953">
        <f>VLOOKUP(BC94&amp;"_令和4年度",データシート3!A:AB,MATCH("ea_"&amp;"中小水（河川）"&amp;"_年間発電",データシート3!$A$1:$AB$1,0),0)/10^3+VLOOKUP(BC94&amp;"_令和4年度",データシート3!A:AB,MATCH("ea_"&amp;"中小水（農業用水路）"&amp;"_年間発電",データシート3!$A$1:$AB$1,0),0)/10^3</f>
        <v>15631.49208873</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1266.626</v>
      </c>
      <c r="BI94" s="953">
        <f t="shared" si="26"/>
        <v>2160641.06308873</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770434.01937013143</v>
      </c>
      <c r="BK94" s="953">
        <f t="shared" si="21"/>
        <v>1390207.0437185986</v>
      </c>
      <c r="BL94" s="953">
        <f t="shared" si="22"/>
        <v>0</v>
      </c>
      <c r="BM94" s="953">
        <f t="shared" si="23"/>
        <v>1390207.0437185986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09343</v>
      </c>
      <c r="AY95" s="20" t="str">
        <f>IF(IFERROR(比較地域マスタ!$AE30,"")=0,"",IFERROR(比較地域マスタ!$AE30,""))</f>
        <v>茂木町</v>
      </c>
      <c r="AZ95" s="18"/>
      <c r="BA95" s="24">
        <v>24</v>
      </c>
      <c r="BB95" s="24">
        <v>1</v>
      </c>
      <c r="BC95" s="20" t="str">
        <f t="shared" si="24"/>
        <v>09343</v>
      </c>
      <c r="BD95" s="20" t="str">
        <f t="shared" si="25"/>
        <v>茂木町</v>
      </c>
      <c r="BE95" s="953">
        <f>VLOOKUP(BC95&amp;"_令和4年度",データシート3!A:AB,MATCH("ea_"&amp;"太陽光（建物系）"&amp;"_年間発電",データシート3!$A$1:$AB$1,0),0)/10^3+VLOOKUP(BC95&amp;"_令和4年度",データシート3!A:AB,MATCH("ea_"&amp;"太陽光（土地系）"&amp;"_年間発電",データシート3!$A$1:$AB$1,0),0)/10^3</f>
        <v>487981.61300000001</v>
      </c>
      <c r="BF95" s="953">
        <f>VLOOKUP(BC95&amp;"_令和4年度",データシート3!A:AB,MATCH("ea_"&amp;"風力（陸上）"&amp;"_年間発電",データシート3!$A$1:$AB$1,0),0)/10^3</f>
        <v>46463.267</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534444.88</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48873.684685969783</v>
      </c>
      <c r="BK95" s="953">
        <f t="shared" si="21"/>
        <v>485571.19531403022</v>
      </c>
      <c r="BL95" s="953">
        <f t="shared" si="22"/>
        <v>0</v>
      </c>
      <c r="BM95" s="953">
        <f t="shared" si="23"/>
        <v>485571.19531403022</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09211</v>
      </c>
      <c r="AY96" s="20" t="str">
        <f>IF(IFERROR(比較地域マスタ!$AE31,"")=0,"",IFERROR(比較地域マスタ!$AE31,""))</f>
        <v>矢板市</v>
      </c>
      <c r="AZ96" s="18"/>
      <c r="BA96" s="24">
        <v>25</v>
      </c>
      <c r="BB96" s="24">
        <v>1</v>
      </c>
      <c r="BC96" s="20" t="str">
        <f t="shared" si="24"/>
        <v>09211</v>
      </c>
      <c r="BD96" s="20" t="str">
        <f t="shared" si="25"/>
        <v>矢板市</v>
      </c>
      <c r="BE96" s="953">
        <f>VLOOKUP(BC96&amp;"_令和4年度",データシート3!A:AB,MATCH("ea_"&amp;"太陽光（建物系）"&amp;"_年間発電",データシート3!$A$1:$AB$1,0),0)/10^3+VLOOKUP(BC96&amp;"_令和4年度",データシート3!A:AB,MATCH("ea_"&amp;"太陽光（土地系）"&amp;"_年間発電",データシート3!$A$1:$AB$1,0),0)/10^3</f>
        <v>1109570.385</v>
      </c>
      <c r="BF96" s="953">
        <f>VLOOKUP(BC96&amp;"_令和4年度",データシート3!A:AB,MATCH("ea_"&amp;"風力（陸上）"&amp;"_年間発電",データシート3!$A$1:$AB$1,0),0)/10^3</f>
        <v>614251.87300000002</v>
      </c>
      <c r="BG96" s="953">
        <f>VLOOKUP(BC96&amp;"_令和4年度",データシート3!A:AB,MATCH("ea_"&amp;"中小水（河川）"&amp;"_年間発電",データシート3!$A$1:$AB$1,0),0)/10^3+VLOOKUP(BC96&amp;"_令和4年度",データシート3!A:AB,MATCH("ea_"&amp;"中小水（農業用水路）"&amp;"_年間発電",データシート3!$A$1:$AB$1,0),0)/10^3</f>
        <v>2507.4136990900001</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710.33100000000002</v>
      </c>
      <c r="BI96" s="953">
        <f t="shared" si="26"/>
        <v>1727040.0026990899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170064.85437583571</v>
      </c>
      <c r="BK96" s="953">
        <f t="shared" si="21"/>
        <v>1556975.1483232542</v>
      </c>
      <c r="BL96" s="953">
        <f t="shared" si="22"/>
        <v>0</v>
      </c>
      <c r="BM96" s="953">
        <f t="shared" si="23"/>
        <v>1556975.1483232542</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塩谷町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09384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v>
      </c>
      <c r="H7" s="786">
        <f t="shared" si="2"/>
        <v>1</v>
      </c>
      <c r="I7" s="786">
        <f t="shared" si="2"/>
        <v>1</v>
      </c>
      <c r="J7" s="786">
        <f t="shared" si="2"/>
        <v>1</v>
      </c>
      <c r="K7" s="787">
        <f t="shared" si="2"/>
        <v>1</v>
      </c>
      <c r="L7" s="787">
        <f t="shared" si="2"/>
        <v>1</v>
      </c>
      <c r="M7" s="787">
        <f t="shared" si="2"/>
        <v>2</v>
      </c>
      <c r="N7" s="787">
        <f t="shared" si="2"/>
        <v>2</v>
      </c>
      <c r="O7" s="787">
        <f>SUM(O8:O13)</f>
        <v>3</v>
      </c>
      <c r="P7" s="787">
        <f t="shared" si="2"/>
        <v>3</v>
      </c>
      <c r="Q7" s="788">
        <f>SUM(Q8:Q13)</f>
        <v>3</v>
      </c>
      <c r="R7" s="1028">
        <f t="shared" si="2"/>
        <v>4.17</v>
      </c>
      <c r="S7" s="1029">
        <f t="shared" si="2"/>
        <v>3.8370000000000002</v>
      </c>
      <c r="T7" s="1029">
        <f t="shared" si="2"/>
        <v>4.6020000000000003</v>
      </c>
      <c r="U7" s="1029">
        <f t="shared" si="2"/>
        <v>5.266</v>
      </c>
      <c r="V7" s="1029">
        <f t="shared" si="2"/>
        <v>5.0359999999999996</v>
      </c>
      <c r="W7" s="1029">
        <f t="shared" si="2"/>
        <v>4.1520000000000001</v>
      </c>
      <c r="X7" s="1029">
        <f t="shared" si="2"/>
        <v>7.17</v>
      </c>
      <c r="Y7" s="1029">
        <f t="shared" si="2"/>
        <v>8.1530000000000005</v>
      </c>
      <c r="Z7" s="1029">
        <f>SUM(Z8:Z13)</f>
        <v>11.679</v>
      </c>
      <c r="AA7" s="1029">
        <f>SUM(AA8:AA13)</f>
        <v>11.757999999999999</v>
      </c>
      <c r="AB7" s="1030">
        <f t="shared" si="2"/>
        <v>8.7579999999999991</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1</v>
      </c>
      <c r="H10" s="803">
        <f>VLOOKUP($D$3&amp;"_"&amp;H$3,データシート1!$A:$BT,MATCH($G$2&amp;"_"&amp;$C10,データシート1!$A$1:$BT$1,0),0)</f>
        <v>1</v>
      </c>
      <c r="I10" s="803">
        <f>VLOOKUP($D$3&amp;"_"&amp;I$3,データシート1!$A:$BT,MATCH($G$2&amp;"_"&amp;$C10,データシート1!$A$1:$BT$1,0),0)</f>
        <v>1</v>
      </c>
      <c r="J10" s="803">
        <f>VLOOKUP($D$3&amp;"_"&amp;J$3,データシート1!$A:$BT,MATCH($G$2&amp;"_"&amp;$C10,データシート1!$A$1:$BT$1,0),0)</f>
        <v>1</v>
      </c>
      <c r="K10" s="804">
        <f>VLOOKUP($D$3&amp;"_"&amp;K$3,データシート1!$A:$BT,MATCH($G$2&amp;"_"&amp;$C10,データシート1!$A$1:$BT$1,0),0)</f>
        <v>1</v>
      </c>
      <c r="L10" s="804">
        <f>VLOOKUP($D$3&amp;"_"&amp;L$3,データシート1!$A:$BT,MATCH($G$2&amp;"_"&amp;$C10,データシート1!$A$1:$BT$1,0),0)</f>
        <v>1</v>
      </c>
      <c r="M10" s="804">
        <f>VLOOKUP($D$3&amp;"_"&amp;M$3,データシート1!$A:$BT,MATCH($G$2&amp;"_"&amp;$C10,データシート1!$A$1:$BT$1,0),0)</f>
        <v>2</v>
      </c>
      <c r="N10" s="804">
        <f>VLOOKUP($D$3&amp;"_"&amp;N$3,データシート1!$A:$BT,MATCH($G$2&amp;"_"&amp;$C10,データシート1!$A$1:$BT$1,0),0)</f>
        <v>2</v>
      </c>
      <c r="O10" s="804">
        <f>VLOOKUP($D$3&amp;"_"&amp;O$3,データシート1!$A:$BT,MATCH($G$2&amp;"_"&amp;$C10,データシート1!$A$1:$BT$1,0),0)</f>
        <v>3</v>
      </c>
      <c r="P10" s="804">
        <f>VLOOKUP($D$3&amp;"_"&amp;P$3,データシート1!$A:$BT,MATCH($G$2&amp;"_"&amp;$C10,データシート1!$A$1:$BT$1,0),0)</f>
        <v>3</v>
      </c>
      <c r="Q10" s="805">
        <f>VLOOKUP($D$3&amp;"_"&amp;Q$3,データシート1!$A:$BT,MATCH($G$2&amp;"_"&amp;$C10,データシート1!$A$1:$BT$1,0),0)</f>
        <v>3</v>
      </c>
      <c r="R10" s="1034">
        <f>VLOOKUP($D$3&amp;"_"&amp;R$3,データシート1!$A:$BT,MATCH($R$2&amp;"_"&amp;$C10,データシート1!$A$1:$BT$1,0),0)</f>
        <v>4.17</v>
      </c>
      <c r="S10" s="1035">
        <f>VLOOKUP($D$3&amp;"_"&amp;S$3,データシート1!$A:$BT,MATCH($R$2&amp;"_"&amp;$C10,データシート1!$A$1:$BT$1,0),0)</f>
        <v>3.8370000000000002</v>
      </c>
      <c r="T10" s="1035">
        <f>VLOOKUP($D$3&amp;"_"&amp;T$3,データシート1!$A:$BT,MATCH($R$2&amp;"_"&amp;$C10,データシート1!$A$1:$BT$1,0),0)</f>
        <v>4.6020000000000003</v>
      </c>
      <c r="U10" s="1035">
        <f>VLOOKUP($D$3&amp;"_"&amp;U$3,データシート1!$A:$BT,MATCH($R$2&amp;"_"&amp;$C10,データシート1!$A$1:$BT$1,0),0)</f>
        <v>5.266</v>
      </c>
      <c r="V10" s="1035">
        <f>VLOOKUP($D$3&amp;"_"&amp;V$3,データシート1!$A:$BT,MATCH($R$2&amp;"_"&amp;$C10,データシート1!$A$1:$BT$1,0),0)</f>
        <v>5.0359999999999996</v>
      </c>
      <c r="W10" s="1035">
        <f>VLOOKUP($D$3&amp;"_"&amp;W$3,データシート1!$A:$BT,MATCH($R$2&amp;"_"&amp;$C10,データシート1!$A$1:$BT$1,0),0)</f>
        <v>4.1520000000000001</v>
      </c>
      <c r="X10" s="1035">
        <f>VLOOKUP($D$3&amp;"_"&amp;X$3,データシート1!$A:$BT,MATCH($R$2&amp;"_"&amp;$C10,データシート1!$A$1:$BT$1,0),0)</f>
        <v>7.17</v>
      </c>
      <c r="Y10" s="1035">
        <f>VLOOKUP($D$3&amp;"_"&amp;Y$3,データシート1!$A:$BT,MATCH($R$2&amp;"_"&amp;$C10,データシート1!$A$1:$BT$1,0),0)</f>
        <v>8.1530000000000005</v>
      </c>
      <c r="Z10" s="1035">
        <f>VLOOKUP($D$3&amp;"_"&amp;Z$3,データシート1!$A:$BT,MATCH($R$2&amp;"_"&amp;$C10,データシート1!$A$1:$BT$1,0),0)</f>
        <v>11.679</v>
      </c>
      <c r="AA10" s="1035">
        <f>VLOOKUP($D$3&amp;"_"&amp;AA$3,データシート1!$A:$BT,MATCH($R$2&amp;"_"&amp;$C10,データシート1!$A$1:$BT$1,0),0)</f>
        <v>11.757999999999999</v>
      </c>
      <c r="AB10" s="1036">
        <f>VLOOKUP($D$3&amp;"_"&amp;AB$3,データシート1!$A:$BT,MATCH($R$2&amp;"_"&amp;$C10,データシート1!$A$1:$BT$1,0),0)</f>
        <v>8.7579999999999991</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v>
      </c>
      <c r="H26" s="829">
        <f>VLOOKUP($D$3&amp;"_"&amp;H$3,データシート2!$A:$SI,MATCH($G$2&amp;"_"&amp;$B26,データシート2!$A$1:$SI$1,0),0)</f>
        <v>1</v>
      </c>
      <c r="I26" s="829">
        <f>VLOOKUP($D$3&amp;"_"&amp;I$3,データシート2!$A:$SI,MATCH($G$2&amp;"_"&amp;$B26,データシート2!$A$1:$SI$1,0),0)</f>
        <v>1</v>
      </c>
      <c r="J26" s="829">
        <f>VLOOKUP($D$3&amp;"_"&amp;J$3,データシート2!$A:$SI,MATCH($G$2&amp;"_"&amp;$B26,データシート2!$A$1:$SI$1,0),0)</f>
        <v>1</v>
      </c>
      <c r="K26" s="830">
        <f>VLOOKUP($D$3&amp;"_"&amp;K$3,データシート2!$A:$SI,MATCH($G$2&amp;"_"&amp;$B26,データシート2!$A$1:$SI$1,0),0)</f>
        <v>1</v>
      </c>
      <c r="L26" s="830">
        <f>VLOOKUP($D$3&amp;"_"&amp;L$3,データシート2!$A:$SI,MATCH($G$2&amp;"_"&amp;$B26,データシート2!$A$1:$SI$1,0),0)</f>
        <v>1</v>
      </c>
      <c r="M26" s="830">
        <f>VLOOKUP($D$3&amp;"_"&amp;M$3,データシート2!$A:$SI,MATCH($G$2&amp;"_"&amp;$B26,データシート2!$A$1:$SI$1,0),0)</f>
        <v>2</v>
      </c>
      <c r="N26" s="830">
        <f>VLOOKUP($D$3&amp;"_"&amp;N$3,データシート2!$A:$SI,MATCH($G$2&amp;"_"&amp;$B26,データシート2!$A$1:$SI$1,0),0)</f>
        <v>2</v>
      </c>
      <c r="O26" s="830">
        <f>VLOOKUP($D$3&amp;"_"&amp;O$3,データシート2!$A:$SI,MATCH($G$2&amp;"_"&amp;$B26,データシート2!$A$1:$SI$1,0),0)</f>
        <v>3</v>
      </c>
      <c r="P26" s="830">
        <f>VLOOKUP($D$3&amp;"_"&amp;P$3,データシート2!$A:$SI,MATCH($G$2&amp;"_"&amp;$B26,データシート2!$A$1:$SI$1,0),0)</f>
        <v>3</v>
      </c>
      <c r="Q26" s="831">
        <f>VLOOKUP($D$3&amp;"_"&amp;Q$3,データシート2!$A:$SI,MATCH($G$2&amp;"_"&amp;$B26,データシート2!$A$1:$SI$1,0),0)</f>
        <v>3</v>
      </c>
      <c r="R26" s="1043">
        <f>VLOOKUP($D$3&amp;"_"&amp;R$3,データシート2!$A:$SI,MATCH($R$2&amp;"_"&amp;$B26,データシート2!$A$1:$SI$1,0),0)</f>
        <v>4.17</v>
      </c>
      <c r="S26" s="1044">
        <f>VLOOKUP($D$3&amp;"_"&amp;S$3,データシート2!$A:$SI,MATCH($R$2&amp;"_"&amp;$B26,データシート2!$A$1:$SI$1,0),0)</f>
        <v>3.8370000000000002</v>
      </c>
      <c r="T26" s="1044">
        <f>VLOOKUP($D$3&amp;"_"&amp;T$3,データシート2!$A:$SI,MATCH($R$2&amp;"_"&amp;$B26,データシート2!$A$1:$SI$1,0),0)</f>
        <v>4.6020000000000003</v>
      </c>
      <c r="U26" s="1044">
        <f>VLOOKUP($D$3&amp;"_"&amp;U$3,データシート2!$A:$SI,MATCH($R$2&amp;"_"&amp;$B26,データシート2!$A$1:$SI$1,0),0)</f>
        <v>5.266</v>
      </c>
      <c r="V26" s="1044">
        <f>VLOOKUP($D$3&amp;"_"&amp;V$3,データシート2!$A:$SI,MATCH($R$2&amp;"_"&amp;$B26,データシート2!$A$1:$SI$1,0),0)</f>
        <v>5.0359999999999996</v>
      </c>
      <c r="W26" s="1044">
        <f>VLOOKUP($D$3&amp;"_"&amp;W$3,データシート2!$A:$SI,MATCH($R$2&amp;"_"&amp;$B26,データシート2!$A$1:$SI$1,0),0)</f>
        <v>4.1520000000000001</v>
      </c>
      <c r="X26" s="1044">
        <f>VLOOKUP($D$3&amp;"_"&amp;X$3,データシート2!$A:$SI,MATCH($R$2&amp;"_"&amp;$B26,データシート2!$A$1:$SI$1,0),0)</f>
        <v>7.17</v>
      </c>
      <c r="Y26" s="1044">
        <f>VLOOKUP($D$3&amp;"_"&amp;Y$3,データシート2!$A:$SI,MATCH($R$2&amp;"_"&amp;$B26,データシート2!$A$1:$SI$1,0),0)</f>
        <v>8.1530000000000005</v>
      </c>
      <c r="Z26" s="1044">
        <f>VLOOKUP($D$3&amp;"_"&amp;Z$3,データシート2!$A:$SI,MATCH($R$2&amp;"_"&amp;$B26,データシート2!$A$1:$SI$1,0),0)</f>
        <v>11.679</v>
      </c>
      <c r="AA26" s="1044">
        <f>VLOOKUP($D$3&amp;"_"&amp;AA$3,データシート2!$A:$SI,MATCH($R$2&amp;"_"&amp;$B26,データシート2!$A$1:$SI$1,0),0)</f>
        <v>11.757999999999999</v>
      </c>
      <c r="AB26" s="1045">
        <f>VLOOKUP($D$3&amp;"_"&amp;AB$3,データシート2!$A:$SI,MATCH($R$2&amp;"_"&amp;$B26,データシート2!$A$1:$SI$1,0),0)</f>
        <v>8.7579999999999991</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1</v>
      </c>
      <c r="H44" s="866">
        <f>VLOOKUP($D$3&amp;"_"&amp;H$3,データシート2!$A:$SI,MATCH($G$2&amp;"_"&amp;$C44,データシート2!$A$1:$SI$1,0),0)</f>
        <v>1</v>
      </c>
      <c r="I44" s="866">
        <f>VLOOKUP($D$3&amp;"_"&amp;I$3,データシート2!$A:$SI,MATCH($G$2&amp;"_"&amp;$C44,データシート2!$A$1:$SI$1,0),0)</f>
        <v>1</v>
      </c>
      <c r="J44" s="866">
        <f>VLOOKUP($D$3&amp;"_"&amp;J$3,データシート2!$A:$SI,MATCH($G$2&amp;"_"&amp;$C44,データシート2!$A$1:$SI$1,0),0)</f>
        <v>1</v>
      </c>
      <c r="K44" s="867">
        <f>VLOOKUP($D$3&amp;"_"&amp;K$3,データシート2!$A:$SI,MATCH($G$2&amp;"_"&amp;$C44,データシート2!$A$1:$SI$1,0),0)</f>
        <v>1</v>
      </c>
      <c r="L44" s="867">
        <f>VLOOKUP($D$3&amp;"_"&amp;L$3,データシート2!$A:$SI,MATCH($G$2&amp;"_"&amp;$C44,データシート2!$A$1:$SI$1,0),0)</f>
        <v>1</v>
      </c>
      <c r="M44" s="867">
        <f>VLOOKUP($D$3&amp;"_"&amp;M$3,データシート2!$A:$SI,MATCH($G$2&amp;"_"&amp;$C44,データシート2!$A$1:$SI$1,0),0)</f>
        <v>1</v>
      </c>
      <c r="N44" s="867">
        <f>VLOOKUP($D$3&amp;"_"&amp;N$3,データシート2!$A:$SI,MATCH($G$2&amp;"_"&amp;$C44,データシート2!$A$1:$SI$1,0),0)</f>
        <v>1</v>
      </c>
      <c r="O44" s="867">
        <f>VLOOKUP($D$3&amp;"_"&amp;O$3,データシート2!$A:$SI,MATCH($G$2&amp;"_"&amp;$C44,データシート2!$A$1:$SI$1,0),0)</f>
        <v>1</v>
      </c>
      <c r="P44" s="867">
        <f>VLOOKUP($D$3&amp;"_"&amp;P$3,データシート2!$A:$SI,MATCH($G$2&amp;"_"&amp;$C44,データシート2!$A$1:$SI$1,0),0)</f>
        <v>1</v>
      </c>
      <c r="Q44" s="868">
        <f>VLOOKUP($D$3&amp;"_"&amp;Q$3,データシート2!$A:$SI,MATCH($G$2&amp;"_"&amp;$C44,データシート2!$A$1:$SI$1,0),0)</f>
        <v>1</v>
      </c>
      <c r="R44" s="1056">
        <f>VLOOKUP($D$3&amp;"_"&amp;R$3,データシート2!$A:$SI,MATCH($R$2&amp;"_"&amp;$C44,データシート2!$A$1:$SI$1,0),0)</f>
        <v>4.17</v>
      </c>
      <c r="S44" s="1057">
        <f>VLOOKUP($D$3&amp;"_"&amp;S$3,データシート2!$A:$SI,MATCH($R$2&amp;"_"&amp;$C44,データシート2!$A$1:$SI$1,0),0)</f>
        <v>3.8370000000000002</v>
      </c>
      <c r="T44" s="1057">
        <f>VLOOKUP($D$3&amp;"_"&amp;T$3,データシート2!$A:$SI,MATCH($R$2&amp;"_"&amp;$C44,データシート2!$A$1:$SI$1,0),0)</f>
        <v>4.6020000000000003</v>
      </c>
      <c r="U44" s="1057">
        <f>VLOOKUP($D$3&amp;"_"&amp;U$3,データシート2!$A:$SI,MATCH($R$2&amp;"_"&amp;$C44,データシート2!$A$1:$SI$1,0),0)</f>
        <v>5.266</v>
      </c>
      <c r="V44" s="1057">
        <f>VLOOKUP($D$3&amp;"_"&amp;V$3,データシート2!$A:$SI,MATCH($R$2&amp;"_"&amp;$C44,データシート2!$A$1:$SI$1,0),0)</f>
        <v>5.0359999999999996</v>
      </c>
      <c r="W44" s="1057">
        <f>VLOOKUP($D$3&amp;"_"&amp;W$3,データシート2!$A:$SI,MATCH($R$2&amp;"_"&amp;$C44,データシート2!$A$1:$SI$1,0),0)</f>
        <v>4.1520000000000001</v>
      </c>
      <c r="X44" s="1057">
        <f>VLOOKUP($D$3&amp;"_"&amp;X$3,データシート2!$A:$SI,MATCH($R$2&amp;"_"&amp;$C44,データシート2!$A$1:$SI$1,0),0)</f>
        <v>4.2469999999999999</v>
      </c>
      <c r="Y44" s="1057">
        <f>VLOOKUP($D$3&amp;"_"&amp;Y$3,データシート2!$A:$SI,MATCH($R$2&amp;"_"&amp;$C44,データシート2!$A$1:$SI$1,0),0)</f>
        <v>4.9020000000000001</v>
      </c>
      <c r="Z44" s="1057">
        <f>VLOOKUP($D$3&amp;"_"&amp;Z$3,データシート2!$A:$SI,MATCH($R$2&amp;"_"&amp;$C44,データシート2!$A$1:$SI$1,0),0)</f>
        <v>4.96</v>
      </c>
      <c r="AA44" s="1057">
        <f>VLOOKUP($D$3&amp;"_"&amp;AA$3,データシート2!$A:$SI,MATCH($R$2&amp;"_"&amp;$C44,データシート2!$A$1:$SI$1,0),0)</f>
        <v>4.9530000000000003</v>
      </c>
      <c r="AB44" s="1058">
        <f>VLOOKUP($D$3&amp;"_"&amp;AB$3,データシート2!$A:$SI,MATCH($R$2&amp;"_"&amp;$C44,データシート2!$A$1:$SI$1,0),0)</f>
        <v>3.766</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1</v>
      </c>
      <c r="N51" s="867">
        <f>VLOOKUP($D$3&amp;"_"&amp;N$3,データシート2!$A:$SI,MATCH($G$2&amp;"_"&amp;$C51,データシート2!$A$1:$SI$1,0),0)</f>
        <v>1</v>
      </c>
      <c r="O51" s="867">
        <f>VLOOKUP($D$3&amp;"_"&amp;O$3,データシート2!$A:$SI,MATCH($G$2&amp;"_"&amp;$C51,データシート2!$A$1:$SI$1,0),0)</f>
        <v>2</v>
      </c>
      <c r="P51" s="867">
        <f>VLOOKUP($D$3&amp;"_"&amp;P$3,データシート2!$A:$SI,MATCH($G$2&amp;"_"&amp;$C51,データシート2!$A$1:$SI$1,0),0)</f>
        <v>2</v>
      </c>
      <c r="Q51" s="868">
        <f>VLOOKUP($D$3&amp;"_"&amp;Q$3,データシート2!$A:$SI,MATCH($G$2&amp;"_"&amp;$C51,データシート2!$A$1:$SI$1,0),0)</f>
        <v>2</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2.923</v>
      </c>
      <c r="Y51" s="1057">
        <f>VLOOKUP($D$3&amp;"_"&amp;Y$3,データシート2!$A:$SI,MATCH($R$2&amp;"_"&amp;$C51,データシート2!$A$1:$SI$1,0),0)</f>
        <v>3.2509999999999999</v>
      </c>
      <c r="Z51" s="1057">
        <f>VLOOKUP($D$3&amp;"_"&amp;Z$3,データシート2!$A:$SI,MATCH($R$2&amp;"_"&amp;$C51,データシート2!$A$1:$SI$1,0),0)</f>
        <v>6.7190000000000003</v>
      </c>
      <c r="AA51" s="1057">
        <f>VLOOKUP($D$3&amp;"_"&amp;AA$3,データシート2!$A:$SI,MATCH($R$2&amp;"_"&amp;$C51,データシート2!$A$1:$SI$1,0),0)</f>
        <v>6.8049999999999997</v>
      </c>
      <c r="AB51" s="1058">
        <f>VLOOKUP($D$3&amp;"_"&amp;AB$3,データシート2!$A:$SI,MATCH($R$2&amp;"_"&amp;$C51,データシート2!$A$1:$SI$1,0),0)</f>
        <v>4.992</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2024-03-14T13:18:32Z</dcterms:created>
  <dcterms:modified xsi:type="dcterms:W3CDTF">2024-03-14T13:18:33Z</dcterms:modified>
  <cp:category/>
  <cp:contentStatus/>
</cp:coreProperties>
</file>